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GC_LEP\"/>
    </mc:Choice>
  </mc:AlternateContent>
  <xr:revisionPtr revIDLastSave="0" documentId="13_ncr:1_{DD33C13B-1075-4C17-B33A-DFC5C8A706C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<sst xmlns="http://schemas.openxmlformats.org/spreadsheetml/2006/main" count="2354" uniqueCount="530">
  <si>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</si>
  <si>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</si>
  <si>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</si>
  <si>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</si>
  <si>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</si>
  <si>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</si>
  <si>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</si>
  <si>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</si>
  <si>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</si>
  <si>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</si>
  <si>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</si>
  <si>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</si>
  <si>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</si>
  <si>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</si>
  <si>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</si>
  <si>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</si>
  <si>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</si>
  <si>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</si>
  <si>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</si>
  <si>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</si>
  <si>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</si>
  <si>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</si>
  <si>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</si>
  <si>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</si>
  <si>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</si>
  <si>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</si>
  <si>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</si>
  <si>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</si>
  <si>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</si>
  <si>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</si>
  <si>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</si>
  <si>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</si>
  <si>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</si>
  <si>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</si>
  <si>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</si>
  <si>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</si>
  <si>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</si>
  <si>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</si>
  <si>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</si>
  <si>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</si>
  <si>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</si>
  <si>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</si>
  <si>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</si>
  <si>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</si>
  <si>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</si>
  <si>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</si>
  <si>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</si>
  <si>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</si>
  <si>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</si>
  <si>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</si>
  <si>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</si>
  <si>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</si>
  <si>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</si>
  <si>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</si>
  <si>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</si>
  <si>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</si>
  <si>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</si>
  <si>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</si>
  <si>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</si>
  <si>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</si>
  <si>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</si>
  <si>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</si>
  <si>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</si>
  <si>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</si>
  <si>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</si>
  <si>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</si>
  <si>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</si>
  <si>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</si>
  <si>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</si>
  <si>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</si>
  <si>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</si>
  <si>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</si>
  <si>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</si>
  <si>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</si>
  <si>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</si>
  <si>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</si>
  <si>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</si>
  <si>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</si>
  <si>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</si>
  <si>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</si>
  <si>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</si>
  <si>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</si>
  <si>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</si>
  <si>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</si>
  <si>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</si>
  <si>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</si>
  <si>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</si>
  <si>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</si>
  <si>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</si>
  <si>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</si>
  <si>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</si>
  <si>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</si>
  <si>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</si>
  <si>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</si>
  <si>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</si>
  <si>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</si>
  <si>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</si>
  <si>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</si>
  <si>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</si>
  <si>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</si>
  <si>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</si>
  <si>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</si>
  <si>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</si>
  <si>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</si>
  <si>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</si>
  <si>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</si>
  <si>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</si>
  <si>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</si>
  <si>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</si>
  <si>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</si>
  <si>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</si>
  <si>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</si>
  <si>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</si>
  <si>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</si>
  <si>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</si>
  <si>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</si>
  <si>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</si>
  <si>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</si>
  <si>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</si>
  <si>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</si>
  <si>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</si>
  <si>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</si>
  <si>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</si>
  <si>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</si>
  <si>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</si>
  <si>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</si>
  <si>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</si>
  <si>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</si>
  <si>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</si>
  <si>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</si>
  <si>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</si>
  <si>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</si>
  <si>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</si>
  <si>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</si>
  <si>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</si>
  <si>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</si>
  <si>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</si>
  <si>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</si>
  <si>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</si>
  <si>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</si>
  <si>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</si>
  <si>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</si>
  <si>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</si>
  <si>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</si>
  <si>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</si>
  <si>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</si>
  <si>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</si>
  <si>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</si>
  <si>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</si>
  <si>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</si>
  <si>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</si>
  <si>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</si>
  <si>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</si>
  <si>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</si>
  <si>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</si>
  <si>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</si>
  <si>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</si>
  <si>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</si>
  <si>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</si>
  <si>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</si>
  <si>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</si>
  <si>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</si>
  <si>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</si>
  <si>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</si>
  <si>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</si>
  <si>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</si>
  <si>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</si>
  <si>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</si>
  <si>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</si>
  <si>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</si>
  <si>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</si>
  <si>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</si>
  <si>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</si>
  <si>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</si>
  <si>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</si>
  <si>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</si>
  <si>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</si>
  <si>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</si>
  <si>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</si>
  <si>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</si>
  <si>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</si>
  <si>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</si>
  <si>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</si>
  <si>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</si>
  <si>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</si>
  <si>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</si>
  <si>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</si>
  <si>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</si>
  <si>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</si>
  <si>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</si>
  <si>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</si>
  <si>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</si>
  <si>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</si>
  <si>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</si>
  <si>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</si>
  <si>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</si>
  <si>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</si>
  <si>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</si>
  <si>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</si>
  <si>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</si>
  <si>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</si>
  <si>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</si>
  <si>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</si>
  <si>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</si>
  <si>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</si>
  <si>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</si>
  <si>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</si>
  <si>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</si>
  <si>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</si>
  <si>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</si>
  <si>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</si>
  <si>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</si>
  <si>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</si>
  <si>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</si>
  <si>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</si>
  <si>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</si>
  <si>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</si>
  <si>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</si>
  <si>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</si>
  <si>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</si>
  <si>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</si>
  <si>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</si>
  <si>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</si>
  <si>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</si>
  <si>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</si>
  <si>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</si>
  <si>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</si>
  <si>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</si>
  <si>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</si>
  <si>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</si>
  <si>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</si>
  <si>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</si>
  <si>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</si>
  <si>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</si>
  <si>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</si>
  <si>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</si>
  <si>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</si>
  <si>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</si>
  <si>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</si>
  <si>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</si>
  <si>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</si>
  <si>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</si>
  <si>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</si>
  <si>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</si>
  <si>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</si>
  <si>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</si>
  <si>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</si>
  <si>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</si>
  <si>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</si>
  <si>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</si>
  <si>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</si>
  <si>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</si>
  <si>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</si>
  <si>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</si>
  <si>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</si>
  <si>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</si>
  <si>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</si>
  <si>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</si>
  <si>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</si>
  <si>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</si>
  <si>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</si>
  <si>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</si>
  <si>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</si>
  <si>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</si>
  <si>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</si>
  <si>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</si>
  <si>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</si>
  <si>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</si>
  <si>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</si>
  <si>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</si>
  <si>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</si>
  <si>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</si>
  <si>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</si>
  <si>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</si>
  <si>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</si>
  <si>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</si>
  <si>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</si>
  <si>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</si>
  <si>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</si>
  <si>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</si>
  <si>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</si>
  <si>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</si>
  <si>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</si>
  <si>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</si>
  <si>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</si>
  <si>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</si>
  <si>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</si>
  <si>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</si>
  <si>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</si>
  <si>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</si>
  <si>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</si>
  <si>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</si>
  <si>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</si>
  <si>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</si>
  <si>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</si>
  <si>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</si>
  <si>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</si>
  <si>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</si>
  <si>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</si>
  <si>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</si>
  <si>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</si>
  <si>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</si>
  <si>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</si>
  <si>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</si>
  <si>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</si>
  <si>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</si>
  <si>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</si>
  <si>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</si>
  <si>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</si>
  <si>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</si>
  <si>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</si>
  <si>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</si>
  <si>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</si>
  <si>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</si>
  <si>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</si>
  <si>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</si>
  <si>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</si>
  <si>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</si>
  <si>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</si>
  <si>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</si>
  <si>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</si>
  <si>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</si>
  <si>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</si>
  <si>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</si>
  <si>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</si>
  <si>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</si>
  <si>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</si>
  <si>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</si>
  <si>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</si>
  <si>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</si>
  <si>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</si>
  <si>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</si>
  <si>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</si>
  <si>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</si>
  <si>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</si>
  <si>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</si>
  <si>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</si>
  <si>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</si>
  <si>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</si>
  <si>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</si>
  <si>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</si>
  <si>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</si>
  <si>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</si>
  <si>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</si>
  <si>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</si>
  <si>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</si>
  <si>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</si>
  <si>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</si>
  <si>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</si>
  <si>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</si>
  <si>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</si>
  <si>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</si>
  <si>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</si>
  <si>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</si>
  <si>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</si>
  <si>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</si>
  <si>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</si>
  <si>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</si>
  <si>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</si>
  <si>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</si>
  <si>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</si>
  <si>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</si>
  <si>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</si>
  <si>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</si>
  <si>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</si>
  <si>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</si>
  <si>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</si>
  <si>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</si>
  <si>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</si>
  <si>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</si>
  <si>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</si>
  <si>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</si>
  <si>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</si>
  <si>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</si>
  <si>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</si>
  <si>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</si>
  <si>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</si>
  <si>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</si>
  <si>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</si>
  <si>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</si>
  <si>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</si>
  <si>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</si>
  <si>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</si>
  <si>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</si>
  <si>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</si>
  <si>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</si>
  <si>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</si>
  <si>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</si>
  <si>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</si>
  <si>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</si>
  <si>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</si>
  <si>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</si>
  <si>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</si>
  <si>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</si>
  <si>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</si>
  <si>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</si>
  <si>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</si>
  <si>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</si>
  <si>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</si>
  <si>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</si>
  <si>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</si>
  <si>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</si>
  <si>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</si>
  <si>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</si>
  <si>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</si>
  <si>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</si>
  <si>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</si>
  <si>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</si>
  <si>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</si>
  <si>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</si>
  <si>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</si>
  <si>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</si>
  <si>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</si>
  <si>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</si>
  <si>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</si>
  <si>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</si>
  <si>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</si>
  <si>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</si>
  <si>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</si>
  <si>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</si>
  <si>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</si>
  <si>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</si>
  <si>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</si>
  <si>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</si>
  <si>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</si>
  <si>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</si>
  <si>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</si>
  <si>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</si>
  <si>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</si>
  <si>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</si>
  <si>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</si>
  <si>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</si>
  <si>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</si>
  <si>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</si>
  <si>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</si>
  <si>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</si>
  <si>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</si>
  <si>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</si>
  <si>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</si>
  <si>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</si>
  <si>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</si>
  <si>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</si>
  <si>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</si>
  <si>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</si>
  <si>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</si>
  <si>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</si>
  <si>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</si>
  <si>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</si>
  <si>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</si>
  <si>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</si>
  <si>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</si>
  <si>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</si>
  <si>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</si>
  <si>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</si>
  <si>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</si>
  <si>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</si>
  <si>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</si>
  <si>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</si>
  <si>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</si>
  <si>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</si>
  <si>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</si>
  <si>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</si>
  <si>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</si>
  <si>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</si>
  <si>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</si>
  <si>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</si>
  <si>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</si>
  <si>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</si>
  <si>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</si>
  <si>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</si>
  <si>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</si>
  <si>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</si>
  <si>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</si>
  <si>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</si>
  <si>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</si>
  <si>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</si>
  <si>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</si>
  <si>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</si>
  <si>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</si>
  <si>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</si>
  <si>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</si>
  <si>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</si>
  <si>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</si>
  <si>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</si>
  <si>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</si>
  <si>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</si>
  <si>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</si>
  <si>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</si>
  <si>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</si>
  <si>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</si>
  <si>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</si>
  <si>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</si>
  <si>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</si>
  <si>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</si>
  <si>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</si>
  <si>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</si>
  <si>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</si>
  <si>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</si>
  <si>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</si>
  <si>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</si>
  <si>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</si>
  <si>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</si>
  <si>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</si>
  <si>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</si>
  <si>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</si>
  <si>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</si>
  <si>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</si>
  <si>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</si>
  <si>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</si>
  <si>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</si>
  <si>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</si>
  <si>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</si>
  <si>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</si>
  <si>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</si>
  <si>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</si>
  <si>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</si>
  <si>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</si>
  <si>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</si>
  <si>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</si>
  <si>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</si>
  <si>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</si>
  <si>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</si>
  <si>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</si>
  <si>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</si>
  <si>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</si>
  <si>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</si>
  <si>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automation/Data/Results/Workbooks/LEPs/GC_LEP/GC_LEP_Database.Main.xlsx</t>
  </si>
  <si>
    <t>11. Gloucestershire</t>
  </si>
  <si>
    <t>Gloucestershire</t>
  </si>
  <si>
    <t>09 03 2023 10:17:55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</si>
</sst>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0.60514525050419099</c:v>
                </c:pt>
                <c:pt idx="2">
                  <c:v>-1.3240570748718983</c:v>
                </c:pt>
                <c:pt idx="3">
                  <c:v>-0.52628985948820484</c:v>
                </c:pt>
                <c:pt idx="4">
                  <c:v>-5.3115304789932427</c:v>
                </c:pt>
                <c:pt idx="5">
                  <c:v>-1.7269213285509455</c:v>
                </c:pt>
                <c:pt idx="7">
                  <c:v>0.47020667932864413</c:v>
                </c:pt>
                <c:pt idx="8">
                  <c:v>0.85492040141474934</c:v>
                </c:pt>
                <c:pt idx="9">
                  <c:v>-1.3382161358241329</c:v>
                </c:pt>
                <c:pt idx="10">
                  <c:v>1.6181665974040804</c:v>
                </c:pt>
                <c:pt idx="11">
                  <c:v>1.7124866474496292</c:v>
                </c:pt>
                <c:pt idx="12">
                  <c:v>0.36148395220376717</c:v>
                </c:pt>
                <c:pt idx="13">
                  <c:v>0.14924282427151159</c:v>
                </c:pt>
                <c:pt idx="14">
                  <c:v>6.0557880342570147</c:v>
                </c:pt>
                <c:pt idx="15">
                  <c:v>0.54253536422901316</c:v>
                </c:pt>
                <c:pt idx="17">
                  <c:v>3.5038272610842025</c:v>
                </c:pt>
                <c:pt idx="18">
                  <c:v>-1.4680396855195843</c:v>
                </c:pt>
                <c:pt idx="19">
                  <c:v>1.2081029218351302</c:v>
                </c:pt>
                <c:pt idx="20">
                  <c:v>1.5402015966427651</c:v>
                </c:pt>
                <c:pt idx="22">
                  <c:v>3.3604309893818352</c:v>
                </c:pt>
                <c:pt idx="24">
                  <c:v>1.3056807388643232</c:v>
                </c:pt>
                <c:pt idx="25">
                  <c:v>-0.43467582019114381</c:v>
                </c:pt>
                <c:pt idx="26">
                  <c:v>1.8044779368626473</c:v>
                </c:pt>
                <c:pt idx="27">
                  <c:v>0.85649261057882953</c:v>
                </c:pt>
                <c:pt idx="29">
                  <c:v>2.6153948805203608</c:v>
                </c:pt>
                <c:pt idx="30">
                  <c:v>12.12837043422117</c:v>
                </c:pt>
                <c:pt idx="31">
                  <c:v>-9.6757962352723155</c:v>
                </c:pt>
                <c:pt idx="32">
                  <c:v>3.590237562547105</c:v>
                </c:pt>
                <c:pt idx="33">
                  <c:v>4.7432821342158205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0.70800231659025048</c:v>
                </c:pt>
                <c:pt idx="2">
                  <c:v>1.887222566257063</c:v>
                </c:pt>
                <c:pt idx="3">
                  <c:v>0.58329143301623088</c:v>
                </c:pt>
                <c:pt idx="4">
                  <c:v>0.18736903054783483</c:v>
                </c:pt>
                <c:pt idx="5">
                  <c:v>1.2485904559378369</c:v>
                </c:pt>
                <c:pt idx="7">
                  <c:v>0.47046769118412879</c:v>
                </c:pt>
                <c:pt idx="8">
                  <c:v>2.1743510602404426</c:v>
                </c:pt>
                <c:pt idx="9">
                  <c:v>1.4697512851609584</c:v>
                </c:pt>
                <c:pt idx="10">
                  <c:v>0.73630223206553325</c:v>
                </c:pt>
                <c:pt idx="11">
                  <c:v>-0.61446721276987581</c:v>
                </c:pt>
                <c:pt idx="12">
                  <c:v>-0.29272619419518087</c:v>
                </c:pt>
                <c:pt idx="13">
                  <c:v>0.92211484177042724</c:v>
                </c:pt>
                <c:pt idx="14">
                  <c:v>-0.38082118157215517</c:v>
                </c:pt>
                <c:pt idx="15">
                  <c:v>0.84681465373521725</c:v>
                </c:pt>
                <c:pt idx="17">
                  <c:v>1.3364618834946551</c:v>
                </c:pt>
                <c:pt idx="18">
                  <c:v>5.3004852003080138E-2</c:v>
                </c:pt>
                <c:pt idx="19">
                  <c:v>7.48531681028064E-2</c:v>
                </c:pt>
                <c:pt idx="20">
                  <c:v>0.48836207802822607</c:v>
                </c:pt>
                <c:pt idx="22">
                  <c:v>1.3891736675867516</c:v>
                </c:pt>
                <c:pt idx="24">
                  <c:v>-0.52020823209065759</c:v>
                </c:pt>
                <c:pt idx="25">
                  <c:v>-1.6686491731793485</c:v>
                </c:pt>
                <c:pt idx="26">
                  <c:v>-1.4669185653027106</c:v>
                </c:pt>
                <c:pt idx="27">
                  <c:v>-0.91442946028745808</c:v>
                </c:pt>
                <c:pt idx="29">
                  <c:v>0.99603185251864179</c:v>
                </c:pt>
                <c:pt idx="30">
                  <c:v>-0.53547419677252295</c:v>
                </c:pt>
                <c:pt idx="31">
                  <c:v>-2.076215230590206</c:v>
                </c:pt>
                <c:pt idx="32">
                  <c:v>0.45968422643305473</c:v>
                </c:pt>
                <c:pt idx="33">
                  <c:v>0.26266503082956749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7.6210000000000155</c:v>
                </c:pt>
                <c:pt idx="1">
                  <c:v>6.5759999999999961</c:v>
                </c:pt>
                <c:pt idx="2">
                  <c:v>7.1259999999999879</c:v>
                </c:pt>
                <c:pt idx="3">
                  <c:v>5.8419999999999925</c:v>
                </c:pt>
                <c:pt idx="4">
                  <c:v>6.9570000000000114</c:v>
                </c:pt>
                <c:pt idx="5">
                  <c:v>5.9210000000000118</c:v>
                </c:pt>
                <c:pt idx="6">
                  <c:v>6.1650000000000142</c:v>
                </c:pt>
                <c:pt idx="7">
                  <c:v>6.8750000000000071</c:v>
                </c:pt>
                <c:pt idx="8">
                  <c:v>7.1030000000000122</c:v>
                </c:pt>
                <c:pt idx="9">
                  <c:v>5.612999999999996</c:v>
                </c:pt>
                <c:pt idx="10">
                  <c:v>7.0630000000000148</c:v>
                </c:pt>
                <c:pt idx="11">
                  <c:v>7.1250000000000009</c:v>
                </c:pt>
                <c:pt idx="12">
                  <c:v>7.1779999999999884</c:v>
                </c:pt>
                <c:pt idx="13">
                  <c:v>7.2659999999999956</c:v>
                </c:pt>
                <c:pt idx="14">
                  <c:v>7.321999999999993</c:v>
                </c:pt>
                <c:pt idx="15">
                  <c:v>7.3389999999999995</c:v>
                </c:pt>
                <c:pt idx="16">
                  <c:v>7.3609999999999971</c:v>
                </c:pt>
                <c:pt idx="17">
                  <c:v>7.3820000000000059</c:v>
                </c:pt>
                <c:pt idx="18">
                  <c:v>7.4000000000000155</c:v>
                </c:pt>
                <c:pt idx="19">
                  <c:v>7.4170000000000096</c:v>
                </c:pt>
                <c:pt idx="20">
                  <c:v>7.4449999999999941</c:v>
                </c:pt>
                <c:pt idx="21">
                  <c:v>7.4709999999999921</c:v>
                </c:pt>
                <c:pt idx="22">
                  <c:v>7.4969999999999848</c:v>
                </c:pt>
                <c:pt idx="23">
                  <c:v>7.520999999999999</c:v>
                </c:pt>
                <c:pt idx="24" formatCode="#,##0.00">
                  <c:v>7.5440000000000049</c:v>
                </c:pt>
                <c:pt idx="25">
                  <c:v>7.5660000000000016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0.27400000000000019</c:v>
                </c:pt>
                <c:pt idx="1">
                  <c:v>0.25999999999999984</c:v>
                </c:pt>
                <c:pt idx="2">
                  <c:v>0.51599999999999913</c:v>
                </c:pt>
                <c:pt idx="3">
                  <c:v>0.41400000000000103</c:v>
                </c:pt>
                <c:pt idx="4">
                  <c:v>0.25700000000000006</c:v>
                </c:pt>
                <c:pt idx="5">
                  <c:v>0.49899999999999856</c:v>
                </c:pt>
                <c:pt idx="6">
                  <c:v>0.27299999999999985</c:v>
                </c:pt>
                <c:pt idx="7">
                  <c:v>0.28800000000000053</c:v>
                </c:pt>
                <c:pt idx="8">
                  <c:v>0.42799999999999949</c:v>
                </c:pt>
                <c:pt idx="9">
                  <c:v>0.29700000000000021</c:v>
                </c:pt>
                <c:pt idx="10">
                  <c:v>0.29999999999999971</c:v>
                </c:pt>
                <c:pt idx="11">
                  <c:v>0.29100000000000054</c:v>
                </c:pt>
                <c:pt idx="12">
                  <c:v>0.28699999999999948</c:v>
                </c:pt>
                <c:pt idx="13">
                  <c:v>0.27799999999999941</c:v>
                </c:pt>
                <c:pt idx="14">
                  <c:v>0.26999999999999985</c:v>
                </c:pt>
                <c:pt idx="15">
                  <c:v>0.26300000000000001</c:v>
                </c:pt>
                <c:pt idx="16">
                  <c:v>0.25700000000000006</c:v>
                </c:pt>
                <c:pt idx="17">
                  <c:v>0.25199999999999967</c:v>
                </c:pt>
                <c:pt idx="18">
                  <c:v>0.24700000000000036</c:v>
                </c:pt>
                <c:pt idx="19">
                  <c:v>0.24199999999999966</c:v>
                </c:pt>
                <c:pt idx="20">
                  <c:v>0.23800000000000052</c:v>
                </c:pt>
                <c:pt idx="21">
                  <c:v>0.23400000000000015</c:v>
                </c:pt>
                <c:pt idx="22">
                  <c:v>0.22999999999999959</c:v>
                </c:pt>
                <c:pt idx="23">
                  <c:v>0.22600000000000017</c:v>
                </c:pt>
                <c:pt idx="24" formatCode="#,##0.00">
                  <c:v>0.222</c:v>
                </c:pt>
                <c:pt idx="25">
                  <c:v>0.21899999999999928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2.0519999999999956</c:v>
                </c:pt>
                <c:pt idx="1">
                  <c:v>2.0370000000000021</c:v>
                </c:pt>
                <c:pt idx="2">
                  <c:v>2.0659999999999985</c:v>
                </c:pt>
                <c:pt idx="3">
                  <c:v>2.3619999999999961</c:v>
                </c:pt>
                <c:pt idx="4">
                  <c:v>2.2210000000000041</c:v>
                </c:pt>
                <c:pt idx="5">
                  <c:v>1.9030000000000018</c:v>
                </c:pt>
                <c:pt idx="6">
                  <c:v>2.7060000000000026</c:v>
                </c:pt>
                <c:pt idx="7">
                  <c:v>2.6030000000000015</c:v>
                </c:pt>
                <c:pt idx="8">
                  <c:v>3.2029999999999972</c:v>
                </c:pt>
                <c:pt idx="9">
                  <c:v>2.2979999999999987</c:v>
                </c:pt>
                <c:pt idx="10">
                  <c:v>3.3730000000000069</c:v>
                </c:pt>
                <c:pt idx="11">
                  <c:v>3.3080000000000114</c:v>
                </c:pt>
                <c:pt idx="12">
                  <c:v>3.2480000000000082</c:v>
                </c:pt>
                <c:pt idx="13">
                  <c:v>3.2300000000000004</c:v>
                </c:pt>
                <c:pt idx="14">
                  <c:v>3.2180000000000009</c:v>
                </c:pt>
                <c:pt idx="15">
                  <c:v>3.2080000000000042</c:v>
                </c:pt>
                <c:pt idx="16">
                  <c:v>3.1979999999999968</c:v>
                </c:pt>
                <c:pt idx="17">
                  <c:v>3.1880000000000059</c:v>
                </c:pt>
                <c:pt idx="18">
                  <c:v>3.1769999999999987</c:v>
                </c:pt>
                <c:pt idx="19">
                  <c:v>3.1669999999999958</c:v>
                </c:pt>
                <c:pt idx="20">
                  <c:v>3.1579999999999955</c:v>
                </c:pt>
                <c:pt idx="21">
                  <c:v>3.1490000000000062</c:v>
                </c:pt>
                <c:pt idx="22">
                  <c:v>3.1399999999999961</c:v>
                </c:pt>
                <c:pt idx="23">
                  <c:v>3.1299999999999972</c:v>
                </c:pt>
                <c:pt idx="24" formatCode="#,##0.00">
                  <c:v>3.1209999999999991</c:v>
                </c:pt>
                <c:pt idx="25">
                  <c:v>3.1119999999999988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1.4349999999999987</c:v>
                </c:pt>
                <c:pt idx="1">
                  <c:v>2.0489999999999964</c:v>
                </c:pt>
                <c:pt idx="2">
                  <c:v>2.0890000000000031</c:v>
                </c:pt>
                <c:pt idx="3">
                  <c:v>1.6520000000000026</c:v>
                </c:pt>
                <c:pt idx="4">
                  <c:v>1.8240000000000007</c:v>
                </c:pt>
                <c:pt idx="5">
                  <c:v>1.9739999999999991</c:v>
                </c:pt>
                <c:pt idx="6">
                  <c:v>1.7819999999999987</c:v>
                </c:pt>
                <c:pt idx="7">
                  <c:v>1.665</c:v>
                </c:pt>
                <c:pt idx="8">
                  <c:v>1.7420000000000011</c:v>
                </c:pt>
                <c:pt idx="9">
                  <c:v>2.4309999999999969</c:v>
                </c:pt>
                <c:pt idx="10">
                  <c:v>2.2459999999999956</c:v>
                </c:pt>
                <c:pt idx="11">
                  <c:v>2.1990000000000038</c:v>
                </c:pt>
                <c:pt idx="12">
                  <c:v>2.1849999999999952</c:v>
                </c:pt>
                <c:pt idx="13">
                  <c:v>2.2220000000000057</c:v>
                </c:pt>
                <c:pt idx="14">
                  <c:v>2.3250000000000015</c:v>
                </c:pt>
                <c:pt idx="15">
                  <c:v>2.3840000000000048</c:v>
                </c:pt>
                <c:pt idx="16">
                  <c:v>2.4269999999999921</c:v>
                </c:pt>
                <c:pt idx="17">
                  <c:v>2.4590000000000001</c:v>
                </c:pt>
                <c:pt idx="18">
                  <c:v>2.484000000000004</c:v>
                </c:pt>
                <c:pt idx="19">
                  <c:v>2.5059999999999962</c:v>
                </c:pt>
                <c:pt idx="20">
                  <c:v>2.5249999999999959</c:v>
                </c:pt>
                <c:pt idx="21">
                  <c:v>2.5430000000000006</c:v>
                </c:pt>
                <c:pt idx="22">
                  <c:v>2.5590000000000028</c:v>
                </c:pt>
                <c:pt idx="23">
                  <c:v>2.5750000000000064</c:v>
                </c:pt>
                <c:pt idx="24" formatCode="#,##0.00">
                  <c:v>2.5910000000000046</c:v>
                </c:pt>
                <c:pt idx="25">
                  <c:v>2.605999999999999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3.3560000000000119</c:v>
                </c:pt>
                <c:pt idx="1">
                  <c:v>2.9300000000000033</c:v>
                </c:pt>
                <c:pt idx="2">
                  <c:v>3.3969999999999905</c:v>
                </c:pt>
                <c:pt idx="3">
                  <c:v>3.5079999999999942</c:v>
                </c:pt>
                <c:pt idx="4">
                  <c:v>3.2069999999999985</c:v>
                </c:pt>
                <c:pt idx="5">
                  <c:v>3.5599999999999938</c:v>
                </c:pt>
                <c:pt idx="6">
                  <c:v>4.1929999999999996</c:v>
                </c:pt>
                <c:pt idx="7">
                  <c:v>3.829999999999981</c:v>
                </c:pt>
                <c:pt idx="8">
                  <c:v>3.5509999999999926</c:v>
                </c:pt>
                <c:pt idx="9">
                  <c:v>3.8240000000000021</c:v>
                </c:pt>
                <c:pt idx="10">
                  <c:v>3.8929999999999989</c:v>
                </c:pt>
                <c:pt idx="11">
                  <c:v>3.8469999999999955</c:v>
                </c:pt>
                <c:pt idx="12">
                  <c:v>3.8039999999999905</c:v>
                </c:pt>
                <c:pt idx="13">
                  <c:v>3.7790000000000097</c:v>
                </c:pt>
                <c:pt idx="14">
                  <c:v>3.7289999999999957</c:v>
                </c:pt>
                <c:pt idx="15">
                  <c:v>3.6659999999999946</c:v>
                </c:pt>
                <c:pt idx="16">
                  <c:v>3.611000000000006</c:v>
                </c:pt>
                <c:pt idx="17">
                  <c:v>3.5550000000000095</c:v>
                </c:pt>
                <c:pt idx="18">
                  <c:v>3.4979999999999918</c:v>
                </c:pt>
                <c:pt idx="19">
                  <c:v>3.4420000000000024</c:v>
                </c:pt>
                <c:pt idx="20">
                  <c:v>3.3869999999999956</c:v>
                </c:pt>
                <c:pt idx="21">
                  <c:v>3.3319999999999967</c:v>
                </c:pt>
                <c:pt idx="22">
                  <c:v>3.2779999999999991</c:v>
                </c:pt>
                <c:pt idx="23">
                  <c:v>3.2249999999999974</c:v>
                </c:pt>
                <c:pt idx="24" formatCode="#,##0.00">
                  <c:v>3.1719999999999962</c:v>
                </c:pt>
                <c:pt idx="25">
                  <c:v>3.1190000000000024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10.704999999999977</c:v>
                </c:pt>
                <c:pt idx="1">
                  <c:v>13.029999999999934</c:v>
                </c:pt>
                <c:pt idx="2">
                  <c:v>13.469999999999986</c:v>
                </c:pt>
                <c:pt idx="3">
                  <c:v>14.570999999999973</c:v>
                </c:pt>
                <c:pt idx="4">
                  <c:v>11.830000000000005</c:v>
                </c:pt>
                <c:pt idx="5">
                  <c:v>10.675000000000015</c:v>
                </c:pt>
                <c:pt idx="6">
                  <c:v>9.6170000000000311</c:v>
                </c:pt>
                <c:pt idx="7">
                  <c:v>11.802000000000028</c:v>
                </c:pt>
                <c:pt idx="8">
                  <c:v>10.206000000000019</c:v>
                </c:pt>
                <c:pt idx="9">
                  <c:v>10.562000000000014</c:v>
                </c:pt>
                <c:pt idx="10">
                  <c:v>10.444999999999988</c:v>
                </c:pt>
                <c:pt idx="11">
                  <c:v>10.592999999999979</c:v>
                </c:pt>
                <c:pt idx="12">
                  <c:v>10.458000000000018</c:v>
                </c:pt>
                <c:pt idx="13">
                  <c:v>10.351999999999995</c:v>
                </c:pt>
                <c:pt idx="14">
                  <c:v>10.236000000000015</c:v>
                </c:pt>
                <c:pt idx="15">
                  <c:v>10.099999999999987</c:v>
                </c:pt>
                <c:pt idx="16">
                  <c:v>9.8830000000000151</c:v>
                </c:pt>
                <c:pt idx="17">
                  <c:v>9.6689999999999774</c:v>
                </c:pt>
                <c:pt idx="18">
                  <c:v>9.4579999999999753</c:v>
                </c:pt>
                <c:pt idx="19">
                  <c:v>9.2510000000000367</c:v>
                </c:pt>
                <c:pt idx="20">
                  <c:v>9.0580000000000158</c:v>
                </c:pt>
                <c:pt idx="21">
                  <c:v>8.8640000000000132</c:v>
                </c:pt>
                <c:pt idx="22">
                  <c:v>8.6720000000000041</c:v>
                </c:pt>
                <c:pt idx="23">
                  <c:v>8.4839999999999947</c:v>
                </c:pt>
                <c:pt idx="24" formatCode="#,##0.00">
                  <c:v>8.2979999999999983</c:v>
                </c:pt>
                <c:pt idx="25">
                  <c:v>8.1149999999999807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21.688999999999979</c:v>
                </c:pt>
                <c:pt idx="1">
                  <c:v>20.737000000000002</c:v>
                </c:pt>
                <c:pt idx="2">
                  <c:v>22.227000000000043</c:v>
                </c:pt>
                <c:pt idx="3">
                  <c:v>22.082000000000011</c:v>
                </c:pt>
                <c:pt idx="4">
                  <c:v>22.250999999999991</c:v>
                </c:pt>
                <c:pt idx="5">
                  <c:v>22.055999999999962</c:v>
                </c:pt>
                <c:pt idx="6">
                  <c:v>22.906999999999933</c:v>
                </c:pt>
                <c:pt idx="7">
                  <c:v>20.792000000000012</c:v>
                </c:pt>
                <c:pt idx="8">
                  <c:v>22.908999999999963</c:v>
                </c:pt>
                <c:pt idx="9">
                  <c:v>23.646999999999988</c:v>
                </c:pt>
                <c:pt idx="10">
                  <c:v>23.534000000000002</c:v>
                </c:pt>
                <c:pt idx="11">
                  <c:v>22.926999999999911</c:v>
                </c:pt>
                <c:pt idx="12">
                  <c:v>22.683999999999941</c:v>
                </c:pt>
                <c:pt idx="13">
                  <c:v>22.49499999999999</c:v>
                </c:pt>
                <c:pt idx="14">
                  <c:v>22.324000000000026</c:v>
                </c:pt>
                <c:pt idx="15">
                  <c:v>22.154000000000035</c:v>
                </c:pt>
                <c:pt idx="16">
                  <c:v>22.100999999999893</c:v>
                </c:pt>
                <c:pt idx="17">
                  <c:v>22.041999999999941</c:v>
                </c:pt>
                <c:pt idx="18">
                  <c:v>21.985999999999944</c:v>
                </c:pt>
                <c:pt idx="19">
                  <c:v>21.932000000000006</c:v>
                </c:pt>
                <c:pt idx="20">
                  <c:v>21.912999999999986</c:v>
                </c:pt>
                <c:pt idx="21">
                  <c:v>21.871999999999968</c:v>
                </c:pt>
                <c:pt idx="22">
                  <c:v>21.834000000000017</c:v>
                </c:pt>
                <c:pt idx="23">
                  <c:v>21.799000000000021</c:v>
                </c:pt>
                <c:pt idx="24" formatCode="#,##0.00">
                  <c:v>21.767000000000003</c:v>
                </c:pt>
                <c:pt idx="25">
                  <c:v>21.763000000000002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19.098999999999979</c:v>
                </c:pt>
                <c:pt idx="1">
                  <c:v>20.83800000000004</c:v>
                </c:pt>
                <c:pt idx="2">
                  <c:v>22.422000000000001</c:v>
                </c:pt>
                <c:pt idx="3">
                  <c:v>21.662000000000042</c:v>
                </c:pt>
                <c:pt idx="4">
                  <c:v>24.964000000000055</c:v>
                </c:pt>
                <c:pt idx="5">
                  <c:v>23.862000000000037</c:v>
                </c:pt>
                <c:pt idx="6">
                  <c:v>24.07599999999999</c:v>
                </c:pt>
                <c:pt idx="7">
                  <c:v>24.503000000000014</c:v>
                </c:pt>
                <c:pt idx="8">
                  <c:v>26.607000000000006</c:v>
                </c:pt>
                <c:pt idx="9">
                  <c:v>28.658000000000037</c:v>
                </c:pt>
                <c:pt idx="10">
                  <c:v>28.149999999999977</c:v>
                </c:pt>
                <c:pt idx="11">
                  <c:v>27.956000000000021</c:v>
                </c:pt>
                <c:pt idx="12">
                  <c:v>28.476000000000106</c:v>
                </c:pt>
                <c:pt idx="13">
                  <c:v>29.584000000000028</c:v>
                </c:pt>
                <c:pt idx="14">
                  <c:v>30.448999999999959</c:v>
                </c:pt>
                <c:pt idx="15">
                  <c:v>30.85799999999999</c:v>
                </c:pt>
                <c:pt idx="16">
                  <c:v>31.233999999999995</c:v>
                </c:pt>
                <c:pt idx="17">
                  <c:v>31.538999999999973</c:v>
                </c:pt>
                <c:pt idx="18">
                  <c:v>31.885999999999967</c:v>
                </c:pt>
                <c:pt idx="19">
                  <c:v>32.216999999999977</c:v>
                </c:pt>
                <c:pt idx="20">
                  <c:v>32.593999999999994</c:v>
                </c:pt>
                <c:pt idx="21">
                  <c:v>32.980000000000061</c:v>
                </c:pt>
                <c:pt idx="22">
                  <c:v>33.377999999999993</c:v>
                </c:pt>
                <c:pt idx="23">
                  <c:v>33.784999999999968</c:v>
                </c:pt>
                <c:pt idx="24" formatCode="#,##0.00">
                  <c:v>34.199999999999974</c:v>
                </c:pt>
                <c:pt idx="25">
                  <c:v>34.622000000000057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47.808000000000064</c:v>
                </c:pt>
                <c:pt idx="1">
                  <c:v>46.000000000000014</c:v>
                </c:pt>
                <c:pt idx="2">
                  <c:v>47.05900000000004</c:v>
                </c:pt>
                <c:pt idx="3">
                  <c:v>46.115999999999964</c:v>
                </c:pt>
                <c:pt idx="4">
                  <c:v>47.027000000000122</c:v>
                </c:pt>
                <c:pt idx="5">
                  <c:v>47.056999999999896</c:v>
                </c:pt>
                <c:pt idx="6">
                  <c:v>49.504999999999896</c:v>
                </c:pt>
                <c:pt idx="7">
                  <c:v>48.329999999999963</c:v>
                </c:pt>
                <c:pt idx="8">
                  <c:v>48.004000000000019</c:v>
                </c:pt>
                <c:pt idx="9">
                  <c:v>49.020999999999937</c:v>
                </c:pt>
                <c:pt idx="10">
                  <c:v>49.968999999999859</c:v>
                </c:pt>
                <c:pt idx="11">
                  <c:v>50.127999999999929</c:v>
                </c:pt>
                <c:pt idx="12">
                  <c:v>50.138999999999896</c:v>
                </c:pt>
                <c:pt idx="13">
                  <c:v>50.098000000000035</c:v>
                </c:pt>
                <c:pt idx="14">
                  <c:v>50.134999999999948</c:v>
                </c:pt>
                <c:pt idx="15">
                  <c:v>50.209999999999994</c:v>
                </c:pt>
                <c:pt idx="16">
                  <c:v>50.24700000000005</c:v>
                </c:pt>
                <c:pt idx="17">
                  <c:v>50.274999999999999</c:v>
                </c:pt>
                <c:pt idx="18">
                  <c:v>50.295999999999914</c:v>
                </c:pt>
                <c:pt idx="19">
                  <c:v>50.314000000000114</c:v>
                </c:pt>
                <c:pt idx="20">
                  <c:v>50.341999999999935</c:v>
                </c:pt>
                <c:pt idx="21">
                  <c:v>50.373999999999938</c:v>
                </c:pt>
                <c:pt idx="22">
                  <c:v>50.404000000000046</c:v>
                </c:pt>
                <c:pt idx="23">
                  <c:v>50.453000000000081</c:v>
                </c:pt>
                <c:pt idx="24" formatCode="#,##0.00">
                  <c:v>50.494999999999969</c:v>
                </c:pt>
                <c:pt idx="25">
                  <c:v>50.532999999999973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10.878999999999989</c:v>
                </c:pt>
                <c:pt idx="1">
                  <c:v>10.216000000000001</c:v>
                </c:pt>
                <c:pt idx="2">
                  <c:v>10.435999999999988</c:v>
                </c:pt>
                <c:pt idx="3">
                  <c:v>9.6510000000000122</c:v>
                </c:pt>
                <c:pt idx="4">
                  <c:v>9.4819999999999851</c:v>
                </c:pt>
                <c:pt idx="5">
                  <c:v>10.929000000000016</c:v>
                </c:pt>
                <c:pt idx="6">
                  <c:v>9.5159999999999965</c:v>
                </c:pt>
                <c:pt idx="7">
                  <c:v>8.965000000000007</c:v>
                </c:pt>
                <c:pt idx="8">
                  <c:v>10.732000000000021</c:v>
                </c:pt>
                <c:pt idx="9">
                  <c:v>10.362999999999985</c:v>
                </c:pt>
                <c:pt idx="10">
                  <c:v>10.150000000000016</c:v>
                </c:pt>
                <c:pt idx="11">
                  <c:v>10.442999999999991</c:v>
                </c:pt>
                <c:pt idx="12">
                  <c:v>10.318000000000014</c:v>
                </c:pt>
                <c:pt idx="13">
                  <c:v>10.279000000000012</c:v>
                </c:pt>
                <c:pt idx="14">
                  <c:v>10.291000000000007</c:v>
                </c:pt>
                <c:pt idx="15">
                  <c:v>10.297000000000004</c:v>
                </c:pt>
                <c:pt idx="16">
                  <c:v>10.292000000000035</c:v>
                </c:pt>
                <c:pt idx="17">
                  <c:v>10.28699999999999</c:v>
                </c:pt>
                <c:pt idx="18">
                  <c:v>10.279999999999966</c:v>
                </c:pt>
                <c:pt idx="19">
                  <c:v>10.273000000000026</c:v>
                </c:pt>
                <c:pt idx="20">
                  <c:v>10.268999999999981</c:v>
                </c:pt>
                <c:pt idx="21">
                  <c:v>10.262000000000024</c:v>
                </c:pt>
                <c:pt idx="22">
                  <c:v>10.25500000000002</c:v>
                </c:pt>
                <c:pt idx="23">
                  <c:v>10.247000000000018</c:v>
                </c:pt>
                <c:pt idx="24" formatCode="#,##0.00">
                  <c:v>10.238999999999983</c:v>
                </c:pt>
                <c:pt idx="25">
                  <c:v>10.230999999999984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21.982999999999944</c:v>
                </c:pt>
                <c:pt idx="1">
                  <c:v>20.80599999999999</c:v>
                </c:pt>
                <c:pt idx="2">
                  <c:v>20.626999999999988</c:v>
                </c:pt>
                <c:pt idx="3">
                  <c:v>21.318999999999999</c:v>
                </c:pt>
                <c:pt idx="4">
                  <c:v>24.442000000000071</c:v>
                </c:pt>
                <c:pt idx="5">
                  <c:v>22.787999999999954</c:v>
                </c:pt>
                <c:pt idx="6">
                  <c:v>24.894000000000002</c:v>
                </c:pt>
                <c:pt idx="7">
                  <c:v>27.961999999999971</c:v>
                </c:pt>
                <c:pt idx="8">
                  <c:v>30.467999999999989</c:v>
                </c:pt>
                <c:pt idx="9">
                  <c:v>28.179999999999989</c:v>
                </c:pt>
                <c:pt idx="10">
                  <c:v>27.070000000000022</c:v>
                </c:pt>
                <c:pt idx="11">
                  <c:v>26.007999999999985</c:v>
                </c:pt>
                <c:pt idx="12">
                  <c:v>26.87599999999998</c:v>
                </c:pt>
                <c:pt idx="13">
                  <c:v>27.949999999999982</c:v>
                </c:pt>
                <c:pt idx="14">
                  <c:v>28.837999999999976</c:v>
                </c:pt>
                <c:pt idx="15">
                  <c:v>29.381000000000007</c:v>
                </c:pt>
                <c:pt idx="16">
                  <c:v>29.86099999999999</c:v>
                </c:pt>
                <c:pt idx="17">
                  <c:v>30.293999999999986</c:v>
                </c:pt>
                <c:pt idx="18">
                  <c:v>30.69899999999997</c:v>
                </c:pt>
                <c:pt idx="19">
                  <c:v>31.080000000000013</c:v>
                </c:pt>
                <c:pt idx="20">
                  <c:v>31.453999999999986</c:v>
                </c:pt>
                <c:pt idx="21">
                  <c:v>31.805999999999948</c:v>
                </c:pt>
                <c:pt idx="22">
                  <c:v>32.14100000000002</c:v>
                </c:pt>
                <c:pt idx="23">
                  <c:v>32.456999999999951</c:v>
                </c:pt>
                <c:pt idx="24" formatCode="#,##0.00">
                  <c:v>32.754000000000019</c:v>
                </c:pt>
                <c:pt idx="25">
                  <c:v>33.035000000000018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1.8530000000000011</c:v>
                </c:pt>
                <c:pt idx="1">
                  <c:v>2.9399999999999995</c:v>
                </c:pt>
                <c:pt idx="2">
                  <c:v>2.5930000000000026</c:v>
                </c:pt>
                <c:pt idx="3">
                  <c:v>1.7360000000000024</c:v>
                </c:pt>
                <c:pt idx="4">
                  <c:v>2.4710000000000005</c:v>
                </c:pt>
                <c:pt idx="5">
                  <c:v>1.7819999999999998</c:v>
                </c:pt>
                <c:pt idx="6">
                  <c:v>1.8250000000000011</c:v>
                </c:pt>
                <c:pt idx="7">
                  <c:v>2.2200000000000011</c:v>
                </c:pt>
                <c:pt idx="8">
                  <c:v>2.3440000000000012</c:v>
                </c:pt>
                <c:pt idx="9">
                  <c:v>2.5949999999999975</c:v>
                </c:pt>
                <c:pt idx="10">
                  <c:v>2.3910000000000049</c:v>
                </c:pt>
                <c:pt idx="11">
                  <c:v>2.3609999999999975</c:v>
                </c:pt>
                <c:pt idx="12">
                  <c:v>2.3469999999999978</c:v>
                </c:pt>
                <c:pt idx="13">
                  <c:v>2.3310000000000017</c:v>
                </c:pt>
                <c:pt idx="14">
                  <c:v>2.3190000000000022</c:v>
                </c:pt>
                <c:pt idx="15">
                  <c:v>2.3159999999999976</c:v>
                </c:pt>
                <c:pt idx="16">
                  <c:v>2.3110000000000053</c:v>
                </c:pt>
                <c:pt idx="17">
                  <c:v>2.3050000000000028</c:v>
                </c:pt>
                <c:pt idx="18">
                  <c:v>2.2990000000000017</c:v>
                </c:pt>
                <c:pt idx="19">
                  <c:v>2.2940000000000005</c:v>
                </c:pt>
                <c:pt idx="20">
                  <c:v>2.2880000000000029</c:v>
                </c:pt>
                <c:pt idx="21">
                  <c:v>2.2819999999999996</c:v>
                </c:pt>
                <c:pt idx="22">
                  <c:v>2.2759999999999994</c:v>
                </c:pt>
                <c:pt idx="23">
                  <c:v>2.2700000000000107</c:v>
                </c:pt>
                <c:pt idx="24" formatCode="#,##0.00">
                  <c:v>2.2639999999999962</c:v>
                </c:pt>
                <c:pt idx="25">
                  <c:v>2.2580000000000049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8.2739999999999991</c:v>
                </c:pt>
                <c:pt idx="1">
                  <c:v>8.3430000000000266</c:v>
                </c:pt>
                <c:pt idx="2">
                  <c:v>8.0729999999999915</c:v>
                </c:pt>
                <c:pt idx="3">
                  <c:v>8.3049999999999926</c:v>
                </c:pt>
                <c:pt idx="4">
                  <c:v>9.2369999999999628</c:v>
                </c:pt>
                <c:pt idx="5">
                  <c:v>10.287999999999995</c:v>
                </c:pt>
                <c:pt idx="6">
                  <c:v>11.40800000000003</c:v>
                </c:pt>
                <c:pt idx="7">
                  <c:v>12.230000000000025</c:v>
                </c:pt>
                <c:pt idx="8">
                  <c:v>12.349999999999957</c:v>
                </c:pt>
                <c:pt idx="9">
                  <c:v>10.696000000000003</c:v>
                </c:pt>
                <c:pt idx="10">
                  <c:v>10.364999999999991</c:v>
                </c:pt>
                <c:pt idx="11">
                  <c:v>10.576000000000016</c:v>
                </c:pt>
                <c:pt idx="12">
                  <c:v>10.655000000000001</c:v>
                </c:pt>
                <c:pt idx="13">
                  <c:v>10.837000000000033</c:v>
                </c:pt>
                <c:pt idx="14">
                  <c:v>10.977000000000029</c:v>
                </c:pt>
                <c:pt idx="15">
                  <c:v>11.092999999999998</c:v>
                </c:pt>
                <c:pt idx="16">
                  <c:v>11.196000000000025</c:v>
                </c:pt>
                <c:pt idx="17">
                  <c:v>11.281999999999991</c:v>
                </c:pt>
                <c:pt idx="18">
                  <c:v>11.362000000000013</c:v>
                </c:pt>
                <c:pt idx="19">
                  <c:v>11.441000000000004</c:v>
                </c:pt>
                <c:pt idx="20">
                  <c:v>11.525000000000004</c:v>
                </c:pt>
                <c:pt idx="21">
                  <c:v>11.607999999999999</c:v>
                </c:pt>
                <c:pt idx="22">
                  <c:v>11.687000000000049</c:v>
                </c:pt>
                <c:pt idx="23">
                  <c:v>11.762000000000013</c:v>
                </c:pt>
                <c:pt idx="24" formatCode="#,##0.00">
                  <c:v>11.832000000000015</c:v>
                </c:pt>
                <c:pt idx="25">
                  <c:v>11.894999999999964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10.388999999999971</c:v>
                </c:pt>
                <c:pt idx="1">
                  <c:v>9.6929999999999854</c:v>
                </c:pt>
                <c:pt idx="2">
                  <c:v>10.605</c:v>
                </c:pt>
                <c:pt idx="3">
                  <c:v>10.671999999999972</c:v>
                </c:pt>
                <c:pt idx="4">
                  <c:v>10.463999999999997</c:v>
                </c:pt>
                <c:pt idx="5">
                  <c:v>10.820999999999987</c:v>
                </c:pt>
                <c:pt idx="6">
                  <c:v>10.354000000000035</c:v>
                </c:pt>
                <c:pt idx="7">
                  <c:v>11.269000000000018</c:v>
                </c:pt>
                <c:pt idx="8">
                  <c:v>10.856000000000016</c:v>
                </c:pt>
                <c:pt idx="9">
                  <c:v>9.7710000000000097</c:v>
                </c:pt>
                <c:pt idx="10">
                  <c:v>11.017999999999988</c:v>
                </c:pt>
                <c:pt idx="11">
                  <c:v>11.23700000000005</c:v>
                </c:pt>
                <c:pt idx="12">
                  <c:v>11.191999999999993</c:v>
                </c:pt>
                <c:pt idx="13">
                  <c:v>11.137999999999995</c:v>
                </c:pt>
                <c:pt idx="14">
                  <c:v>11.063000000000015</c:v>
                </c:pt>
                <c:pt idx="15">
                  <c:v>11.008000000000008</c:v>
                </c:pt>
                <c:pt idx="16">
                  <c:v>10.96699999999997</c:v>
                </c:pt>
                <c:pt idx="17">
                  <c:v>10.924000000000008</c:v>
                </c:pt>
                <c:pt idx="18">
                  <c:v>10.881000000000002</c:v>
                </c:pt>
                <c:pt idx="19">
                  <c:v>10.835999999999967</c:v>
                </c:pt>
                <c:pt idx="20">
                  <c:v>10.794000000000061</c:v>
                </c:pt>
                <c:pt idx="21">
                  <c:v>10.744000000000002</c:v>
                </c:pt>
                <c:pt idx="22">
                  <c:v>10.693999999999987</c:v>
                </c:pt>
                <c:pt idx="23">
                  <c:v>10.644000000000021</c:v>
                </c:pt>
                <c:pt idx="24" formatCode="#,##0.00">
                  <c:v>10.593999999999957</c:v>
                </c:pt>
                <c:pt idx="25">
                  <c:v>10.544000000000029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4.2779999999999951</c:v>
                </c:pt>
                <c:pt idx="1">
                  <c:v>3.8340000000000005</c:v>
                </c:pt>
                <c:pt idx="2">
                  <c:v>4.9249999999999972</c:v>
                </c:pt>
                <c:pt idx="3">
                  <c:v>5.7909999999999933</c:v>
                </c:pt>
                <c:pt idx="4">
                  <c:v>6.9509999999999934</c:v>
                </c:pt>
                <c:pt idx="5">
                  <c:v>5.846000000000001</c:v>
                </c:pt>
                <c:pt idx="6">
                  <c:v>5.9120000000000061</c:v>
                </c:pt>
                <c:pt idx="7">
                  <c:v>5.9080000000000013</c:v>
                </c:pt>
                <c:pt idx="8">
                  <c:v>6.1479999999999988</c:v>
                </c:pt>
                <c:pt idx="9">
                  <c:v>6.1529999999999951</c:v>
                </c:pt>
                <c:pt idx="10">
                  <c:v>6.3639999999999946</c:v>
                </c:pt>
                <c:pt idx="11">
                  <c:v>6.1930000000000058</c:v>
                </c:pt>
                <c:pt idx="12">
                  <c:v>6.0180000000000025</c:v>
                </c:pt>
                <c:pt idx="13">
                  <c:v>5.88</c:v>
                </c:pt>
                <c:pt idx="14">
                  <c:v>5.7849999999999859</c:v>
                </c:pt>
                <c:pt idx="15">
                  <c:v>5.7669999999999995</c:v>
                </c:pt>
                <c:pt idx="16">
                  <c:v>5.7620000000000058</c:v>
                </c:pt>
                <c:pt idx="17">
                  <c:v>5.7640000000000118</c:v>
                </c:pt>
                <c:pt idx="18">
                  <c:v>5.7689999999999992</c:v>
                </c:pt>
                <c:pt idx="19">
                  <c:v>5.7749999999999977</c:v>
                </c:pt>
                <c:pt idx="20">
                  <c:v>5.7810000000000095</c:v>
                </c:pt>
                <c:pt idx="21">
                  <c:v>5.78599999999998</c:v>
                </c:pt>
                <c:pt idx="22">
                  <c:v>5.7919999999999954</c:v>
                </c:pt>
                <c:pt idx="23">
                  <c:v>5.7960000000000056</c:v>
                </c:pt>
                <c:pt idx="24" formatCode="#,##0.00">
                  <c:v>5.8000000000000167</c:v>
                </c:pt>
                <c:pt idx="25">
                  <c:v>5.8019999999999925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19.94899999999992</c:v>
                </c:pt>
                <c:pt idx="1">
                  <c:v>21.918000000000017</c:v>
                </c:pt>
                <c:pt idx="2">
                  <c:v>22.141999999999989</c:v>
                </c:pt>
                <c:pt idx="3">
                  <c:v>20.727000000000015</c:v>
                </c:pt>
                <c:pt idx="4">
                  <c:v>24.48400000000002</c:v>
                </c:pt>
                <c:pt idx="5">
                  <c:v>27.522000000000038</c:v>
                </c:pt>
                <c:pt idx="6">
                  <c:v>25.72900000000001</c:v>
                </c:pt>
                <c:pt idx="7">
                  <c:v>27.343000000000039</c:v>
                </c:pt>
                <c:pt idx="8">
                  <c:v>26.754000000000016</c:v>
                </c:pt>
                <c:pt idx="9">
                  <c:v>30.492000000000047</c:v>
                </c:pt>
                <c:pt idx="10">
                  <c:v>29.821999999999967</c:v>
                </c:pt>
                <c:pt idx="11">
                  <c:v>30.366999999999987</c:v>
                </c:pt>
                <c:pt idx="12">
                  <c:v>30.543999999999986</c:v>
                </c:pt>
                <c:pt idx="13">
                  <c:v>30.779999999999987</c:v>
                </c:pt>
                <c:pt idx="14">
                  <c:v>31.020000000000049</c:v>
                </c:pt>
                <c:pt idx="15">
                  <c:v>31.212999999999937</c:v>
                </c:pt>
                <c:pt idx="16">
                  <c:v>31.390999999999966</c:v>
                </c:pt>
                <c:pt idx="17">
                  <c:v>31.57799999999995</c:v>
                </c:pt>
                <c:pt idx="18">
                  <c:v>31.773000000000039</c:v>
                </c:pt>
                <c:pt idx="19">
                  <c:v>31.977999999999973</c:v>
                </c:pt>
                <c:pt idx="20">
                  <c:v>32.196000000000019</c:v>
                </c:pt>
                <c:pt idx="21">
                  <c:v>32.412000000000027</c:v>
                </c:pt>
                <c:pt idx="22">
                  <c:v>32.628999999999991</c:v>
                </c:pt>
                <c:pt idx="23">
                  <c:v>32.847999999999992</c:v>
                </c:pt>
                <c:pt idx="24" formatCode="#,##0.00">
                  <c:v>33.069000000000003</c:v>
                </c:pt>
                <c:pt idx="25">
                  <c:v>33.291000000000068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19.049000000000088</c:v>
                </c:pt>
                <c:pt idx="1">
                  <c:v>21.481999999999953</c:v>
                </c:pt>
                <c:pt idx="2">
                  <c:v>21.472999999999974</c:v>
                </c:pt>
                <c:pt idx="3">
                  <c:v>22.471000000000004</c:v>
                </c:pt>
                <c:pt idx="4">
                  <c:v>26.698000000000018</c:v>
                </c:pt>
                <c:pt idx="5">
                  <c:v>24.515000000000008</c:v>
                </c:pt>
                <c:pt idx="6">
                  <c:v>22.285999999999966</c:v>
                </c:pt>
                <c:pt idx="7">
                  <c:v>23.593999999999955</c:v>
                </c:pt>
                <c:pt idx="8">
                  <c:v>25.335999999999935</c:v>
                </c:pt>
                <c:pt idx="9">
                  <c:v>23.793000000000038</c:v>
                </c:pt>
                <c:pt idx="10">
                  <c:v>22.918000000000035</c:v>
                </c:pt>
                <c:pt idx="11">
                  <c:v>23.579000000000004</c:v>
                </c:pt>
                <c:pt idx="12">
                  <c:v>24.406999999999986</c:v>
                </c:pt>
                <c:pt idx="13">
                  <c:v>25.153000000000031</c:v>
                </c:pt>
                <c:pt idx="14">
                  <c:v>25.478000000000002</c:v>
                </c:pt>
                <c:pt idx="15">
                  <c:v>25.728999999999978</c:v>
                </c:pt>
                <c:pt idx="16">
                  <c:v>26.009000000000064</c:v>
                </c:pt>
                <c:pt idx="17">
                  <c:v>26.286999999999992</c:v>
                </c:pt>
                <c:pt idx="18">
                  <c:v>26.562999999999974</c:v>
                </c:pt>
                <c:pt idx="19">
                  <c:v>26.840999999999962</c:v>
                </c:pt>
                <c:pt idx="20">
                  <c:v>27.126999999999978</c:v>
                </c:pt>
                <c:pt idx="21">
                  <c:v>27.404000000000025</c:v>
                </c:pt>
                <c:pt idx="22">
                  <c:v>27.681999999999984</c:v>
                </c:pt>
                <c:pt idx="23">
                  <c:v>27.961999999999968</c:v>
                </c:pt>
                <c:pt idx="24" formatCode="#,##0.00">
                  <c:v>28.242000000000001</c:v>
                </c:pt>
                <c:pt idx="25">
                  <c:v>28.524999999999938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9.5140000000000011</c:v>
                </c:pt>
                <c:pt idx="1">
                  <c:v>8.970000000000006</c:v>
                </c:pt>
                <c:pt idx="2">
                  <c:v>7.9799999999999942</c:v>
                </c:pt>
                <c:pt idx="3">
                  <c:v>7.6990000000000043</c:v>
                </c:pt>
                <c:pt idx="4">
                  <c:v>8.0180000000000149</c:v>
                </c:pt>
                <c:pt idx="5">
                  <c:v>8.8310000000000031</c:v>
                </c:pt>
                <c:pt idx="6">
                  <c:v>8.165000000000008</c:v>
                </c:pt>
                <c:pt idx="7">
                  <c:v>7.7109999999999976</c:v>
                </c:pt>
                <c:pt idx="8">
                  <c:v>10.462000000000023</c:v>
                </c:pt>
                <c:pt idx="9">
                  <c:v>10.281000000000011</c:v>
                </c:pt>
                <c:pt idx="10">
                  <c:v>9.2150000000000176</c:v>
                </c:pt>
                <c:pt idx="11">
                  <c:v>9.6839999999999744</c:v>
                </c:pt>
                <c:pt idx="12">
                  <c:v>10.165000000000004</c:v>
                </c:pt>
                <c:pt idx="13">
                  <c:v>10.549000000000024</c:v>
                </c:pt>
                <c:pt idx="14">
                  <c:v>10.77700000000001</c:v>
                </c:pt>
                <c:pt idx="15">
                  <c:v>10.914999999999997</c:v>
                </c:pt>
                <c:pt idx="16">
                  <c:v>11.097000000000024</c:v>
                </c:pt>
                <c:pt idx="17">
                  <c:v>11.273000000000003</c:v>
                </c:pt>
                <c:pt idx="18">
                  <c:v>11.440999999999999</c:v>
                </c:pt>
                <c:pt idx="19">
                  <c:v>11.60300000000003</c:v>
                </c:pt>
                <c:pt idx="20">
                  <c:v>11.778999999999998</c:v>
                </c:pt>
                <c:pt idx="21">
                  <c:v>11.962000000000019</c:v>
                </c:pt>
                <c:pt idx="22">
                  <c:v>12.151000000000003</c:v>
                </c:pt>
                <c:pt idx="23">
                  <c:v>12.341000000000028</c:v>
                </c:pt>
                <c:pt idx="24" formatCode="#,##0.00">
                  <c:v>12.531999999999984</c:v>
                </c:pt>
                <c:pt idx="25">
                  <c:v>12.724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9.263000000000023</c:v>
                </c:pt>
                <c:pt idx="1">
                  <c:v>8.4789999999999939</c:v>
                </c:pt>
                <c:pt idx="2">
                  <c:v>7.8189999999999911</c:v>
                </c:pt>
                <c:pt idx="3">
                  <c:v>9.4419999999999913</c:v>
                </c:pt>
                <c:pt idx="4">
                  <c:v>10.041999999999987</c:v>
                </c:pt>
                <c:pt idx="5">
                  <c:v>8.342999999999984</c:v>
                </c:pt>
                <c:pt idx="6">
                  <c:v>9.3360000000000145</c:v>
                </c:pt>
                <c:pt idx="7">
                  <c:v>7.5760000000000147</c:v>
                </c:pt>
                <c:pt idx="8">
                  <c:v>8.4800000000000111</c:v>
                </c:pt>
                <c:pt idx="9">
                  <c:v>9.3510000000000026</c:v>
                </c:pt>
                <c:pt idx="10">
                  <c:v>8.5410000000000235</c:v>
                </c:pt>
                <c:pt idx="11">
                  <c:v>8.7110000000000039</c:v>
                </c:pt>
                <c:pt idx="12">
                  <c:v>8.7920000000000105</c:v>
                </c:pt>
                <c:pt idx="13">
                  <c:v>8.842000000000013</c:v>
                </c:pt>
                <c:pt idx="14">
                  <c:v>8.8930000000000167</c:v>
                </c:pt>
                <c:pt idx="15">
                  <c:v>8.9059999999999953</c:v>
                </c:pt>
                <c:pt idx="16">
                  <c:v>8.9129999999999932</c:v>
                </c:pt>
                <c:pt idx="17">
                  <c:v>8.9230000000000036</c:v>
                </c:pt>
                <c:pt idx="18">
                  <c:v>8.9359999999999893</c:v>
                </c:pt>
                <c:pt idx="19">
                  <c:v>8.9529999999999834</c:v>
                </c:pt>
                <c:pt idx="20">
                  <c:v>8.9789999999999992</c:v>
                </c:pt>
                <c:pt idx="21">
                  <c:v>9.0089999999999986</c:v>
                </c:pt>
                <c:pt idx="22">
                  <c:v>9.0429999999999922</c:v>
                </c:pt>
                <c:pt idx="23">
                  <c:v>9.0800000000000036</c:v>
                </c:pt>
                <c:pt idx="24" formatCode="#,##0.00">
                  <c:v>9.1200000000000117</c:v>
                </c:pt>
                <c:pt idx="25">
                  <c:v>9.1639999999999837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19.772000000000002</c:v>
                </c:pt>
                <c:pt idx="1">
                  <c:v>17.673999999999978</c:v>
                </c:pt>
                <c:pt idx="2">
                  <c:v>15.941000000000022</c:v>
                </c:pt>
                <c:pt idx="3">
                  <c:v>15.328999999999986</c:v>
                </c:pt>
                <c:pt idx="4">
                  <c:v>15.76800000000001</c:v>
                </c:pt>
                <c:pt idx="5">
                  <c:v>15.500999999999987</c:v>
                </c:pt>
                <c:pt idx="6">
                  <c:v>10.963999999999992</c:v>
                </c:pt>
                <c:pt idx="7">
                  <c:v>10.80700000000002</c:v>
                </c:pt>
                <c:pt idx="8">
                  <c:v>10.313000000000025</c:v>
                </c:pt>
                <c:pt idx="9">
                  <c:v>11.085999999999984</c:v>
                </c:pt>
                <c:pt idx="10">
                  <c:v>11.798999999999984</c:v>
                </c:pt>
                <c:pt idx="11">
                  <c:v>11.708999999999994</c:v>
                </c:pt>
                <c:pt idx="12">
                  <c:v>11.909000000000018</c:v>
                </c:pt>
                <c:pt idx="13">
                  <c:v>11.967000000000004</c:v>
                </c:pt>
                <c:pt idx="14">
                  <c:v>12.050999999999997</c:v>
                </c:pt>
                <c:pt idx="15">
                  <c:v>12.06799999999998</c:v>
                </c:pt>
                <c:pt idx="16">
                  <c:v>12.077000000000012</c:v>
                </c:pt>
                <c:pt idx="17">
                  <c:v>12.088000000000012</c:v>
                </c:pt>
                <c:pt idx="18">
                  <c:v>12.097999999999999</c:v>
                </c:pt>
                <c:pt idx="19">
                  <c:v>12.107999999999969</c:v>
                </c:pt>
                <c:pt idx="20">
                  <c:v>12.116000000000014</c:v>
                </c:pt>
                <c:pt idx="21">
                  <c:v>12.122999999999987</c:v>
                </c:pt>
                <c:pt idx="22">
                  <c:v>12.127999999999986</c:v>
                </c:pt>
                <c:pt idx="23">
                  <c:v>12.130999999999997</c:v>
                </c:pt>
                <c:pt idx="24" formatCode="#,##0.00">
                  <c:v>12.133999999999974</c:v>
                </c:pt>
                <c:pt idx="25">
                  <c:v>12.135000000000003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29.411999999999992</c:v>
                </c:pt>
                <c:pt idx="1">
                  <c:v>31.262999999999998</c:v>
                </c:pt>
                <c:pt idx="2">
                  <c:v>31.177999999999997</c:v>
                </c:pt>
                <c:pt idx="3">
                  <c:v>26.757000000000026</c:v>
                </c:pt>
                <c:pt idx="4">
                  <c:v>25.904000000000018</c:v>
                </c:pt>
                <c:pt idx="5">
                  <c:v>26.998000000000037</c:v>
                </c:pt>
                <c:pt idx="6">
                  <c:v>29.263000000000034</c:v>
                </c:pt>
                <c:pt idx="7">
                  <c:v>27.196999999999978</c:v>
                </c:pt>
                <c:pt idx="8">
                  <c:v>27.903000000000009</c:v>
                </c:pt>
                <c:pt idx="9">
                  <c:v>27.534000000000013</c:v>
                </c:pt>
                <c:pt idx="10">
                  <c:v>26.294999999999973</c:v>
                </c:pt>
                <c:pt idx="11">
                  <c:v>26.342999999999957</c:v>
                </c:pt>
                <c:pt idx="12">
                  <c:v>26.416999999999998</c:v>
                </c:pt>
                <c:pt idx="13">
                  <c:v>26.555</c:v>
                </c:pt>
                <c:pt idx="14">
                  <c:v>26.729000000000021</c:v>
                </c:pt>
                <c:pt idx="15">
                  <c:v>26.925999999999963</c:v>
                </c:pt>
                <c:pt idx="16">
                  <c:v>27.076999999999995</c:v>
                </c:pt>
                <c:pt idx="17">
                  <c:v>27.234000000000009</c:v>
                </c:pt>
                <c:pt idx="18">
                  <c:v>27.39399999999997</c:v>
                </c:pt>
                <c:pt idx="19">
                  <c:v>27.562000000000026</c:v>
                </c:pt>
                <c:pt idx="20">
                  <c:v>27.755000000000042</c:v>
                </c:pt>
                <c:pt idx="21">
                  <c:v>27.946000000000051</c:v>
                </c:pt>
                <c:pt idx="22">
                  <c:v>28.136000000000028</c:v>
                </c:pt>
                <c:pt idx="23">
                  <c:v>28.323999999999998</c:v>
                </c:pt>
                <c:pt idx="24" formatCode="#,##0.00">
                  <c:v>28.510000000000009</c:v>
                </c:pt>
                <c:pt idx="25">
                  <c:v>28.692000000000011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38.94000000000004</c:v>
                </c:pt>
                <c:pt idx="1">
                  <c:v>38.500000000000036</c:v>
                </c:pt>
                <c:pt idx="2">
                  <c:v>38.980999999999995</c:v>
                </c:pt>
                <c:pt idx="3">
                  <c:v>40.396999999999998</c:v>
                </c:pt>
                <c:pt idx="4">
                  <c:v>42.593999999999944</c:v>
                </c:pt>
                <c:pt idx="5">
                  <c:v>45.398999999999937</c:v>
                </c:pt>
                <c:pt idx="6">
                  <c:v>40.542000000000016</c:v>
                </c:pt>
                <c:pt idx="7">
                  <c:v>41.192000000000007</c:v>
                </c:pt>
                <c:pt idx="8">
                  <c:v>43.773999999999987</c:v>
                </c:pt>
                <c:pt idx="9">
                  <c:v>44.512000000000029</c:v>
                </c:pt>
                <c:pt idx="10">
                  <c:v>42.47200000000003</c:v>
                </c:pt>
                <c:pt idx="11">
                  <c:v>43.756999999999991</c:v>
                </c:pt>
                <c:pt idx="12">
                  <c:v>44.838999999999963</c:v>
                </c:pt>
                <c:pt idx="13">
                  <c:v>45.798999999999907</c:v>
                </c:pt>
                <c:pt idx="14">
                  <c:v>46.910000000000039</c:v>
                </c:pt>
                <c:pt idx="15">
                  <c:v>47.842999999999982</c:v>
                </c:pt>
                <c:pt idx="16">
                  <c:v>48.679999999999893</c:v>
                </c:pt>
                <c:pt idx="17">
                  <c:v>49.497000000000014</c:v>
                </c:pt>
                <c:pt idx="18">
                  <c:v>50.31299999999991</c:v>
                </c:pt>
                <c:pt idx="19">
                  <c:v>51.13400000000005</c:v>
                </c:pt>
                <c:pt idx="20">
                  <c:v>51.962999999999944</c:v>
                </c:pt>
                <c:pt idx="21">
                  <c:v>52.796000000000056</c:v>
                </c:pt>
                <c:pt idx="22">
                  <c:v>53.634999999999813</c:v>
                </c:pt>
                <c:pt idx="23">
                  <c:v>54.484999999999999</c:v>
                </c:pt>
                <c:pt idx="24" formatCode="#,##0.00">
                  <c:v>55.347000000000058</c:v>
                </c:pt>
                <c:pt idx="25">
                  <c:v>56.221000000000018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11.38200000000001</c:v>
                </c:pt>
                <c:pt idx="1">
                  <c:v>10.921999999999993</c:v>
                </c:pt>
                <c:pt idx="2">
                  <c:v>11.79699999999999</c:v>
                </c:pt>
                <c:pt idx="3">
                  <c:v>10.269999999999992</c:v>
                </c:pt>
                <c:pt idx="4">
                  <c:v>11.259000000000015</c:v>
                </c:pt>
                <c:pt idx="5">
                  <c:v>10.297000000000011</c:v>
                </c:pt>
                <c:pt idx="6">
                  <c:v>10.926000000000014</c:v>
                </c:pt>
                <c:pt idx="7">
                  <c:v>11.431000000000008</c:v>
                </c:pt>
                <c:pt idx="8">
                  <c:v>12.47600000000001</c:v>
                </c:pt>
                <c:pt idx="9">
                  <c:v>10.638999999999992</c:v>
                </c:pt>
                <c:pt idx="10">
                  <c:v>12.982000000000017</c:v>
                </c:pt>
                <c:pt idx="11">
                  <c:v>12.923000000000016</c:v>
                </c:pt>
                <c:pt idx="12">
                  <c:v>12.897999999999991</c:v>
                </c:pt>
                <c:pt idx="13">
                  <c:v>12.996000000000002</c:v>
                </c:pt>
                <c:pt idx="14">
                  <c:v>13.134999999999994</c:v>
                </c:pt>
                <c:pt idx="15">
                  <c:v>13.19400000000001</c:v>
                </c:pt>
                <c:pt idx="16">
                  <c:v>13.242999999999986</c:v>
                </c:pt>
                <c:pt idx="17">
                  <c:v>13.281000000000011</c:v>
                </c:pt>
                <c:pt idx="18">
                  <c:v>13.308000000000019</c:v>
                </c:pt>
                <c:pt idx="19">
                  <c:v>13.332000000000003</c:v>
                </c:pt>
                <c:pt idx="20">
                  <c:v>13.365999999999985</c:v>
                </c:pt>
                <c:pt idx="21">
                  <c:v>13.397</c:v>
                </c:pt>
                <c:pt idx="22">
                  <c:v>13.425999999999982</c:v>
                </c:pt>
                <c:pt idx="23">
                  <c:v>13.452000000000002</c:v>
                </c:pt>
                <c:pt idx="24">
                  <c:v>13.478000000000009</c:v>
                </c:pt>
                <c:pt idx="25">
                  <c:v>13.503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35.749999999999972</c:v>
                </c:pt>
                <c:pt idx="1">
                  <c:v>36.696999999999939</c:v>
                </c:pt>
                <c:pt idx="2">
                  <c:v>39.094000000000023</c:v>
                </c:pt>
                <c:pt idx="3">
                  <c:v>40.16099999999998</c:v>
                </c:pt>
                <c:pt idx="4">
                  <c:v>37.287999999999997</c:v>
                </c:pt>
                <c:pt idx="5">
                  <c:v>36.290999999999968</c:v>
                </c:pt>
                <c:pt idx="6">
                  <c:v>36.716999999999963</c:v>
                </c:pt>
                <c:pt idx="7">
                  <c:v>36.424000000000021</c:v>
                </c:pt>
                <c:pt idx="8">
                  <c:v>36.665999999999976</c:v>
                </c:pt>
                <c:pt idx="9">
                  <c:v>38.033000000000001</c:v>
                </c:pt>
                <c:pt idx="10">
                  <c:v>37.871999999999986</c:v>
                </c:pt>
                <c:pt idx="11">
                  <c:v>37.366999999999884</c:v>
                </c:pt>
                <c:pt idx="12">
                  <c:v>36.945999999999948</c:v>
                </c:pt>
                <c:pt idx="13">
                  <c:v>36.625999999999991</c:v>
                </c:pt>
                <c:pt idx="14">
                  <c:v>36.289000000000037</c:v>
                </c:pt>
                <c:pt idx="15">
                  <c:v>35.920000000000016</c:v>
                </c:pt>
                <c:pt idx="16">
                  <c:v>35.594999999999914</c:v>
                </c:pt>
                <c:pt idx="17">
                  <c:v>35.265999999999927</c:v>
                </c:pt>
                <c:pt idx="18">
                  <c:v>34.941999999999908</c:v>
                </c:pt>
                <c:pt idx="19">
                  <c:v>34.625000000000043</c:v>
                </c:pt>
                <c:pt idx="20">
                  <c:v>34.357999999999997</c:v>
                </c:pt>
                <c:pt idx="21">
                  <c:v>34.067999999999977</c:v>
                </c:pt>
                <c:pt idx="22">
                  <c:v>33.78400000000002</c:v>
                </c:pt>
                <c:pt idx="23">
                  <c:v>33.50800000000001</c:v>
                </c:pt>
                <c:pt idx="24">
                  <c:v>33.236999999999995</c:v>
                </c:pt>
                <c:pt idx="25">
                  <c:v>32.996999999999986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19.098999999999979</c:v>
                </c:pt>
                <c:pt idx="1">
                  <c:v>20.83800000000004</c:v>
                </c:pt>
                <c:pt idx="2">
                  <c:v>22.422000000000001</c:v>
                </c:pt>
                <c:pt idx="3">
                  <c:v>21.662000000000042</c:v>
                </c:pt>
                <c:pt idx="4">
                  <c:v>24.964000000000055</c:v>
                </c:pt>
                <c:pt idx="5">
                  <c:v>23.862000000000037</c:v>
                </c:pt>
                <c:pt idx="6">
                  <c:v>24.07599999999999</c:v>
                </c:pt>
                <c:pt idx="7">
                  <c:v>24.503000000000014</c:v>
                </c:pt>
                <c:pt idx="8">
                  <c:v>26.607000000000006</c:v>
                </c:pt>
                <c:pt idx="9">
                  <c:v>28.658000000000037</c:v>
                </c:pt>
                <c:pt idx="10">
                  <c:v>28.149999999999977</c:v>
                </c:pt>
                <c:pt idx="11">
                  <c:v>27.956000000000021</c:v>
                </c:pt>
                <c:pt idx="12">
                  <c:v>28.476000000000106</c:v>
                </c:pt>
                <c:pt idx="13">
                  <c:v>29.584000000000028</c:v>
                </c:pt>
                <c:pt idx="14">
                  <c:v>30.448999999999959</c:v>
                </c:pt>
                <c:pt idx="15">
                  <c:v>30.85799999999999</c:v>
                </c:pt>
                <c:pt idx="16">
                  <c:v>31.233999999999995</c:v>
                </c:pt>
                <c:pt idx="17">
                  <c:v>31.538999999999973</c:v>
                </c:pt>
                <c:pt idx="18">
                  <c:v>31.885999999999967</c:v>
                </c:pt>
                <c:pt idx="19">
                  <c:v>32.216999999999977</c:v>
                </c:pt>
                <c:pt idx="20">
                  <c:v>32.593999999999994</c:v>
                </c:pt>
                <c:pt idx="21">
                  <c:v>32.980000000000061</c:v>
                </c:pt>
                <c:pt idx="22">
                  <c:v>33.377999999999993</c:v>
                </c:pt>
                <c:pt idx="23">
                  <c:v>33.784999999999968</c:v>
                </c:pt>
                <c:pt idx="24" formatCode="#,##0.00">
                  <c:v>34.199999999999974</c:v>
                </c:pt>
                <c:pt idx="25">
                  <c:v>34.622000000000057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80.67</c:v>
                </c:pt>
                <c:pt idx="1">
                  <c:v>77.022000000000006</c:v>
                </c:pt>
                <c:pt idx="2">
                  <c:v>78.122000000000014</c:v>
                </c:pt>
                <c:pt idx="3">
                  <c:v>77.08599999999997</c:v>
                </c:pt>
                <c:pt idx="4">
                  <c:v>80.951000000000178</c:v>
                </c:pt>
                <c:pt idx="5">
                  <c:v>80.773999999999859</c:v>
                </c:pt>
                <c:pt idx="6">
                  <c:v>83.914999999999893</c:v>
                </c:pt>
                <c:pt idx="7">
                  <c:v>85.256999999999948</c:v>
                </c:pt>
                <c:pt idx="8">
                  <c:v>89.204000000000036</c:v>
                </c:pt>
                <c:pt idx="9">
                  <c:v>87.563999999999908</c:v>
                </c:pt>
                <c:pt idx="10">
                  <c:v>87.188999999999893</c:v>
                </c:pt>
                <c:pt idx="11">
                  <c:v>86.578999999999908</c:v>
                </c:pt>
                <c:pt idx="12">
                  <c:v>87.332999999999885</c:v>
                </c:pt>
                <c:pt idx="13">
                  <c:v>88.327000000000027</c:v>
                </c:pt>
                <c:pt idx="14">
                  <c:v>89.263999999999939</c:v>
                </c:pt>
                <c:pt idx="15">
                  <c:v>89.888000000000005</c:v>
                </c:pt>
                <c:pt idx="16">
                  <c:v>90.400000000000077</c:v>
                </c:pt>
                <c:pt idx="17">
                  <c:v>90.85599999999998</c:v>
                </c:pt>
                <c:pt idx="18">
                  <c:v>91.274999999999849</c:v>
                </c:pt>
                <c:pt idx="19">
                  <c:v>91.667000000000144</c:v>
                </c:pt>
                <c:pt idx="20">
                  <c:v>92.064999999999912</c:v>
                </c:pt>
                <c:pt idx="21">
                  <c:v>92.441999999999908</c:v>
                </c:pt>
                <c:pt idx="22">
                  <c:v>92.800000000000082</c:v>
                </c:pt>
                <c:pt idx="23">
                  <c:v>93.157000000000053</c:v>
                </c:pt>
                <c:pt idx="24">
                  <c:v>93.487999999999971</c:v>
                </c:pt>
                <c:pt idx="25">
                  <c:v>93.798999999999978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82.568999999999988</c:v>
                </c:pt>
                <c:pt idx="1">
                  <c:v>85.658999999999978</c:v>
                </c:pt>
                <c:pt idx="2">
                  <c:v>85.609999999999928</c:v>
                </c:pt>
                <c:pt idx="3">
                  <c:v>86.842999999999961</c:v>
                </c:pt>
                <c:pt idx="4">
                  <c:v>98.364999999999995</c:v>
                </c:pt>
                <c:pt idx="5">
                  <c:v>97.948000000000022</c:v>
                </c:pt>
                <c:pt idx="6">
                  <c:v>95.015000000000057</c:v>
                </c:pt>
                <c:pt idx="7">
                  <c:v>97.851000000000056</c:v>
                </c:pt>
                <c:pt idx="8">
                  <c:v>102.72999999999996</c:v>
                </c:pt>
                <c:pt idx="9">
                  <c:v>103.13200000000009</c:v>
                </c:pt>
                <c:pt idx="10">
                  <c:v>100.63400000000003</c:v>
                </c:pt>
                <c:pt idx="11">
                  <c:v>102.70800000000003</c:v>
                </c:pt>
                <c:pt idx="12">
                  <c:v>104.11999999999999</c:v>
                </c:pt>
                <c:pt idx="13">
                  <c:v>105.51000000000008</c:v>
                </c:pt>
                <c:pt idx="14">
                  <c:v>106.31200000000011</c:v>
                </c:pt>
                <c:pt idx="15">
                  <c:v>106.9469999999999</c:v>
                </c:pt>
                <c:pt idx="16">
                  <c:v>107.64600000000004</c:v>
                </c:pt>
                <c:pt idx="17">
                  <c:v>108.33599999999996</c:v>
                </c:pt>
                <c:pt idx="18">
                  <c:v>109.02400000000002</c:v>
                </c:pt>
                <c:pt idx="19">
                  <c:v>109.72099999999993</c:v>
                </c:pt>
                <c:pt idx="20">
                  <c:v>110.46900000000007</c:v>
                </c:pt>
                <c:pt idx="21">
                  <c:v>111.20700000000005</c:v>
                </c:pt>
                <c:pt idx="22">
                  <c:v>111.95399999999999</c:v>
                </c:pt>
                <c:pt idx="23">
                  <c:v>112.70300000000003</c:v>
                </c:pt>
                <c:pt idx="24">
                  <c:v>113.45299999999997</c:v>
                </c:pt>
                <c:pt idx="25">
                  <c:v>114.20299999999999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88.124000000000038</c:v>
                </c:pt>
                <c:pt idx="1">
                  <c:v>87.437000000000012</c:v>
                </c:pt>
                <c:pt idx="2">
                  <c:v>86.100000000000023</c:v>
                </c:pt>
                <c:pt idx="3">
                  <c:v>82.483000000000004</c:v>
                </c:pt>
                <c:pt idx="4">
                  <c:v>84.265999999999963</c:v>
                </c:pt>
                <c:pt idx="5">
                  <c:v>87.897999999999968</c:v>
                </c:pt>
                <c:pt idx="6">
                  <c:v>80.769000000000034</c:v>
                </c:pt>
                <c:pt idx="7">
                  <c:v>79.195999999999998</c:v>
                </c:pt>
                <c:pt idx="8">
                  <c:v>81.990000000000023</c:v>
                </c:pt>
                <c:pt idx="9">
                  <c:v>83.132000000000033</c:v>
                </c:pt>
                <c:pt idx="10">
                  <c:v>80.565999999999988</c:v>
                </c:pt>
                <c:pt idx="11">
                  <c:v>81.808999999999941</c:v>
                </c:pt>
                <c:pt idx="12">
                  <c:v>83.164999999999978</c:v>
                </c:pt>
                <c:pt idx="13">
                  <c:v>84.320999999999913</c:v>
                </c:pt>
                <c:pt idx="14">
                  <c:v>85.690000000000055</c:v>
                </c:pt>
                <c:pt idx="15">
                  <c:v>86.836999999999932</c:v>
                </c:pt>
                <c:pt idx="16">
                  <c:v>87.833999999999904</c:v>
                </c:pt>
                <c:pt idx="17">
                  <c:v>88.819000000000031</c:v>
                </c:pt>
                <c:pt idx="18">
                  <c:v>89.804999999999879</c:v>
                </c:pt>
                <c:pt idx="19">
                  <c:v>90.804000000000045</c:v>
                </c:pt>
                <c:pt idx="20">
                  <c:v>91.834000000000003</c:v>
                </c:pt>
                <c:pt idx="21">
                  <c:v>92.865000000000094</c:v>
                </c:pt>
                <c:pt idx="22">
                  <c:v>93.89899999999983</c:v>
                </c:pt>
                <c:pt idx="23">
                  <c:v>94.94</c:v>
                </c:pt>
                <c:pt idx="24">
                  <c:v>95.991000000000042</c:v>
                </c:pt>
                <c:pt idx="25">
                  <c:v>97.04800000000003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26.077075978283442</c:v>
                </c:pt>
                <c:pt idx="1">
                  <c:v>23.191601442746407</c:v>
                </c:pt>
                <c:pt idx="2">
                  <c:v>25.130770744642287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29.058652505414322</c:v>
                </c:pt>
                <c:pt idx="1">
                  <c:v>28.968344209583979</c:v>
                </c:pt>
                <c:pt idx="2">
                  <c:v>29.573091782936096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23.963568398255521</c:v>
                </c:pt>
                <c:pt idx="1">
                  <c:v>25.098087756517813</c:v>
                </c:pt>
                <c:pt idx="2">
                  <c:v>24.289435795448654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7.0792417005369934</c:v>
                </c:pt>
                <c:pt idx="1">
                  <c:v>8.1032145149729526</c:v>
                </c:pt>
                <c:pt idx="2">
                  <c:v>8.9654350910993159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10.766606342896129</c:v>
                </c:pt>
                <c:pt idx="1">
                  <c:v>10.901774071440704</c:v>
                </c:pt>
                <c:pt idx="2">
                  <c:v>8.5446381405176925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3.0548550746135863</c:v>
                </c:pt>
                <c:pt idx="1">
                  <c:v>3.7369780047381562</c:v>
                </c:pt>
                <c:pt idx="2">
                  <c:v>3.4966284453559551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-7.3319999999999794</c:v>
                </c:pt>
                <c:pt idx="1">
                  <c:v>2.686000000000007</c:v>
                </c:pt>
                <c:pt idx="2">
                  <c:v>6.4150000000000347</c:v>
                </c:pt>
                <c:pt idx="3">
                  <c:v>4.2879999999999399</c:v>
                </c:pt>
                <c:pt idx="4">
                  <c:v>1.5810000000000173</c:v>
                </c:pt>
                <c:pt idx="5">
                  <c:v>2.6850000000000058</c:v>
                </c:pt>
                <c:pt idx="7">
                  <c:v>10.322999999999979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16.482000000000042</c:v>
                </c:pt>
                <c:pt idx="1">
                  <c:v>13.56899999999996</c:v>
                </c:pt>
                <c:pt idx="2">
                  <c:v>6.6100000000000847</c:v>
                </c:pt>
                <c:pt idx="3">
                  <c:v>6.4720000000000795</c:v>
                </c:pt>
                <c:pt idx="4">
                  <c:v>-4.875</c:v>
                </c:pt>
                <c:pt idx="5">
                  <c:v>0.52099999999998303</c:v>
                </c:pt>
                <c:pt idx="7">
                  <c:v>38.779000000000153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0.70800231659025048</c:v>
                </c:pt>
                <c:pt idx="2">
                  <c:v>-0.97879551645366769</c:v>
                </c:pt>
                <c:pt idx="3">
                  <c:v>5.5766420244020676</c:v>
                </c:pt>
                <c:pt idx="4">
                  <c:v>0.44110938499670738</c:v>
                </c:pt>
                <c:pt idx="6">
                  <c:v>0.17256801023757262</c:v>
                </c:pt>
                <c:pt idx="7">
                  <c:v>-0.14399252558684461</c:v>
                </c:pt>
                <c:pt idx="8">
                  <c:v>2.2497399927989825E-2</c:v>
                </c:pt>
                <c:pt idx="10">
                  <c:v>1.422271080779125</c:v>
                </c:pt>
                <c:pt idx="11">
                  <c:v>-0.24932545540211626</c:v>
                </c:pt>
                <c:pt idx="12">
                  <c:v>0.11155057931706569</c:v>
                </c:pt>
                <c:pt idx="14">
                  <c:v>-2.2470112473426673</c:v>
                </c:pt>
                <c:pt idx="15">
                  <c:v>0.69781220131444055</c:v>
                </c:pt>
                <c:pt idx="16">
                  <c:v>1.2505120997598596</c:v>
                </c:pt>
                <c:pt idx="17">
                  <c:v>1.1073540527882564</c:v>
                </c:pt>
                <c:pt idx="19">
                  <c:v>0.3437753906228469</c:v>
                </c:pt>
                <c:pt idx="20">
                  <c:v>0.34220429150328968</c:v>
                </c:pt>
                <c:pt idx="21">
                  <c:v>-0.44458957890611828</c:v>
                </c:pt>
                <c:pt idx="22">
                  <c:v>0.38832955788199452</c:v>
                </c:pt>
                <c:pt idx="23">
                  <c:v>6.6680501469229547E-2</c:v>
                </c:pt>
                <c:pt idx="25">
                  <c:v>-1.6583270197599975</c:v>
                </c:pt>
                <c:pt idx="26">
                  <c:v>3.0913027182055686E-2</c:v>
                </c:pt>
                <c:pt idx="27">
                  <c:v>-0.24590787854913421</c:v>
                </c:pt>
                <c:pt idx="29">
                  <c:v>0.51988259108424195</c:v>
                </c:pt>
                <c:pt idx="30">
                  <c:v>0.79165260316018671</c:v>
                </c:pt>
                <c:pt idx="31">
                  <c:v>-0.68985795597880095</c:v>
                </c:pt>
                <c:pt idx="32">
                  <c:v>4.9263507082048852</c:v>
                </c:pt>
                <c:pt idx="33">
                  <c:v>9.9206855995759291E-2</c:v>
                </c:pt>
                <c:pt idx="34">
                  <c:v>1.2947742136073082</c:v>
                </c:pt>
                <c:pt idx="36">
                  <c:v>1.2177808769437748</c:v>
                </c:pt>
                <c:pt idx="37">
                  <c:v>0.61513210837753629</c:v>
                </c:pt>
                <c:pt idx="38">
                  <c:v>1.3478436229737989</c:v>
                </c:pt>
                <c:pt idx="39">
                  <c:v>2.362439299245267</c:v>
                </c:pt>
                <c:pt idx="40">
                  <c:v>1.4793489448627684</c:v>
                </c:pt>
                <c:pt idx="42">
                  <c:v>1.1808890001848926</c:v>
                </c:pt>
                <c:pt idx="43">
                  <c:v>-1.9171793582339891E-2</c:v>
                </c:pt>
                <c:pt idx="44">
                  <c:v>0.39858848495615273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0.60514525050419099</c:v>
                </c:pt>
                <c:pt idx="2">
                  <c:v>-1.2202131493820434</c:v>
                </c:pt>
                <c:pt idx="3">
                  <c:v>-4.4216665850704491</c:v>
                </c:pt>
                <c:pt idx="4">
                  <c:v>-1.7334300666700386</c:v>
                </c:pt>
                <c:pt idx="6">
                  <c:v>-1.0097615004997396</c:v>
                </c:pt>
                <c:pt idx="7">
                  <c:v>-3.1523436703982721</c:v>
                </c:pt>
                <c:pt idx="8">
                  <c:v>-2.072468996637955</c:v>
                </c:pt>
                <c:pt idx="10">
                  <c:v>2.7866584366885272</c:v>
                </c:pt>
                <c:pt idx="11">
                  <c:v>-0.3080838601230762</c:v>
                </c:pt>
                <c:pt idx="12">
                  <c:v>0.2570713445636752</c:v>
                </c:pt>
                <c:pt idx="14">
                  <c:v>-3.8306017545186588E-2</c:v>
                </c:pt>
                <c:pt idx="15">
                  <c:v>-0.41396752030141704</c:v>
                </c:pt>
                <c:pt idx="16">
                  <c:v>-1.7659494109006246</c:v>
                </c:pt>
                <c:pt idx="17">
                  <c:v>-1.4646511038329701</c:v>
                </c:pt>
                <c:pt idx="19">
                  <c:v>-1.1900274526312482</c:v>
                </c:pt>
                <c:pt idx="20">
                  <c:v>-2.9676813346821818</c:v>
                </c:pt>
                <c:pt idx="21">
                  <c:v>-2.4651087138885086</c:v>
                </c:pt>
                <c:pt idx="22">
                  <c:v>0.99115194723635724</c:v>
                </c:pt>
                <c:pt idx="23">
                  <c:v>-1.9700509640789399</c:v>
                </c:pt>
                <c:pt idx="25">
                  <c:v>-2.3194808448644411</c:v>
                </c:pt>
                <c:pt idx="26">
                  <c:v>0.18166655562672496</c:v>
                </c:pt>
                <c:pt idx="27">
                  <c:v>-0.2989487214941744</c:v>
                </c:pt>
                <c:pt idx="29">
                  <c:v>1.9526291201303225</c:v>
                </c:pt>
                <c:pt idx="30">
                  <c:v>1.9280113986747116</c:v>
                </c:pt>
                <c:pt idx="31">
                  <c:v>-1.4352732069444762</c:v>
                </c:pt>
                <c:pt idx="32">
                  <c:v>0.77828331308191778</c:v>
                </c:pt>
                <c:pt idx="33">
                  <c:v>5.1912794690467612</c:v>
                </c:pt>
                <c:pt idx="34">
                  <c:v>2.0383526119176709</c:v>
                </c:pt>
                <c:pt idx="36">
                  <c:v>4.586672274430259</c:v>
                </c:pt>
                <c:pt idx="37">
                  <c:v>1.4967579329092429</c:v>
                </c:pt>
                <c:pt idx="38">
                  <c:v>1.5103484901715092</c:v>
                </c:pt>
                <c:pt idx="39">
                  <c:v>3.7137420139016664</c:v>
                </c:pt>
                <c:pt idx="40">
                  <c:v>3.0171993444517931</c:v>
                </c:pt>
                <c:pt idx="42">
                  <c:v>2.4725160990338058</c:v>
                </c:pt>
                <c:pt idx="43">
                  <c:v>4.28128903564442</c:v>
                </c:pt>
                <c:pt idx="44">
                  <c:v>3.6644241758205576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5.1606991493517853</c:v>
                </c:pt>
                <c:pt idx="1">
                  <c:v>1.5405425248224773</c:v>
                </c:pt>
                <c:pt idx="2">
                  <c:v>3.7840002865516489</c:v>
                </c:pt>
                <c:pt idx="3">
                  <c:v>1.1220172785234652</c:v>
                </c:pt>
                <c:pt idx="4">
                  <c:v>1.1695909727838369</c:v>
                </c:pt>
                <c:pt idx="5">
                  <c:v>4.6804146879353894</c:v>
                </c:pt>
                <c:pt idx="6">
                  <c:v>1.6115861427864786</c:v>
                </c:pt>
                <c:pt idx="7">
                  <c:v>0.25325254095146565</c:v>
                </c:pt>
                <c:pt idx="8">
                  <c:v>-0.18302320935152272</c:v>
                </c:pt>
                <c:pt idx="9">
                  <c:v>0.66121894203150422</c:v>
                </c:pt>
                <c:pt idx="10">
                  <c:v>1.9578111487854422</c:v>
                </c:pt>
                <c:pt idx="11">
                  <c:v>0.25783939375209286</c:v>
                </c:pt>
                <c:pt idx="12">
                  <c:v>-0.78318187603571232</c:v>
                </c:pt>
                <c:pt idx="13">
                  <c:v>0.25357879547940598</c:v>
                </c:pt>
                <c:pt idx="14">
                  <c:v>-1.8569334286955836</c:v>
                </c:pt>
                <c:pt idx="15">
                  <c:v>-1.9269795758793613</c:v>
                </c:pt>
                <c:pt idx="16">
                  <c:v>-0.39938400048088862</c:v>
                </c:pt>
                <c:pt idx="17">
                  <c:v>-2.2393223801629745</c:v>
                </c:pt>
                <c:pt idx="18">
                  <c:v>-0.14237679087730637</c:v>
                </c:pt>
                <c:pt idx="19">
                  <c:v>-5.5169650079023302E-4</c:v>
                </c:pt>
                <c:pt idx="20">
                  <c:v>-0.37031485001758924</c:v>
                </c:pt>
                <c:pt idx="21">
                  <c:v>0.74846616530415488</c:v>
                </c:pt>
                <c:pt idx="22">
                  <c:v>-1.4462581773440899</c:v>
                </c:pt>
                <c:pt idx="23">
                  <c:v>-0.47031923831487177</c:v>
                </c:pt>
                <c:pt idx="24">
                  <c:v>-1.2518761316973706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-7.8377511496473318E-2</c:v>
                </c:pt>
                <c:pt idx="1">
                  <c:v>2.5803343547442381</c:v>
                </c:pt>
                <c:pt idx="2">
                  <c:v>9.5223694778437427</c:v>
                </c:pt>
                <c:pt idx="3">
                  <c:v>3.4557667827454388</c:v>
                </c:pt>
                <c:pt idx="4">
                  <c:v>1.5740853855805526</c:v>
                </c:pt>
                <c:pt idx="5">
                  <c:v>4.6390003234360258</c:v>
                </c:pt>
                <c:pt idx="6">
                  <c:v>0.10801595906179173</c:v>
                </c:pt>
                <c:pt idx="7">
                  <c:v>7.0414559355890125</c:v>
                </c:pt>
                <c:pt idx="8">
                  <c:v>-0.24081069595834181</c:v>
                </c:pt>
                <c:pt idx="9">
                  <c:v>0.91167038055571936</c:v>
                </c:pt>
                <c:pt idx="10">
                  <c:v>1.718237719682012</c:v>
                </c:pt>
                <c:pt idx="11">
                  <c:v>0.13262958850983608</c:v>
                </c:pt>
                <c:pt idx="12">
                  <c:v>-1.3955455539447321</c:v>
                </c:pt>
                <c:pt idx="13">
                  <c:v>0.31546095509037464</c:v>
                </c:pt>
                <c:pt idx="14">
                  <c:v>-0.90320184888360799</c:v>
                </c:pt>
                <c:pt idx="15">
                  <c:v>0.62323877570423036</c:v>
                </c:pt>
                <c:pt idx="16">
                  <c:v>0.34201930076599041</c:v>
                </c:pt>
                <c:pt idx="17">
                  <c:v>4.9249548971289556</c:v>
                </c:pt>
                <c:pt idx="18">
                  <c:v>0.7468902664018664</c:v>
                </c:pt>
                <c:pt idx="19">
                  <c:v>-8.3111728070120489E-2</c:v>
                </c:pt>
                <c:pt idx="20">
                  <c:v>-0.87539064394635346</c:v>
                </c:pt>
                <c:pt idx="21">
                  <c:v>1.3753579028495864</c:v>
                </c:pt>
                <c:pt idx="22">
                  <c:v>-0.17804227681937768</c:v>
                </c:pt>
                <c:pt idx="23">
                  <c:v>0.23672360399277892</c:v>
                </c:pt>
                <c:pt idx="24">
                  <c:v>6.2016354298199401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6.7012416741742626</c:v>
                </c:pt>
                <c:pt idx="1">
                  <c:v>10.756023225794351</c:v>
                </c:pt>
                <c:pt idx="2">
                  <c:v>4.3008455652033675</c:v>
                </c:pt>
                <c:pt idx="3">
                  <c:v>-0.52534248228361946</c:v>
                </c:pt>
                <c:pt idx="4">
                  <c:v>-3.9297182095764285</c:v>
                </c:pt>
                <c:pt idx="5">
                  <c:v>-2.382250867541071</c:v>
                </c:pt>
                <c:pt idx="6">
                  <c:v>0.37815131528656565</c:v>
                </c:pt>
                <c:pt idx="7">
                  <c:v>-1.9165774156589634</c:v>
                </c:pt>
                <c:pt idx="8">
                  <c:v>-3.0593728053985956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2.5019568432477683</c:v>
                </c:pt>
                <c:pt idx="1">
                  <c:v>19.191221969605763</c:v>
                </c:pt>
                <c:pt idx="2">
                  <c:v>9.5385692989301916</c:v>
                </c:pt>
                <c:pt idx="3">
                  <c:v>-1.2629159654348996</c:v>
                </c:pt>
                <c:pt idx="4">
                  <c:v>0.37751718267698209</c:v>
                </c:pt>
                <c:pt idx="5">
                  <c:v>5.5887334354606999</c:v>
                </c:pt>
                <c:pt idx="6">
                  <c:v>0.4999672589032329</c:v>
                </c:pt>
                <c:pt idx="7">
                  <c:v>5.868132717340302E-2</c:v>
                </c:pt>
                <c:pt idx="8">
                  <c:v>2.2852686494371071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17.839556253146032</c:v>
                </c:pt>
                <c:pt idx="1">
                  <c:v>19.956433852075165</c:v>
                </c:pt>
                <c:pt idx="2">
                  <c:v>20.653278659170844</c:v>
                </c:pt>
                <c:pt idx="3">
                  <c:v>21.045061673343952</c:v>
                </c:pt>
                <c:pt idx="4">
                  <c:v>20.942442687665679</c:v>
                </c:pt>
                <c:pt idx="5">
                  <c:v>22.13034852545513</c:v>
                </c:pt>
                <c:pt idx="6">
                  <c:v>22.76370442008384</c:v>
                </c:pt>
                <c:pt idx="7">
                  <c:v>24.070209801546888</c:v>
                </c:pt>
                <c:pt idx="8">
                  <c:v>25.156781722673081</c:v>
                </c:pt>
                <c:pt idx="9">
                  <c:v>26.348123018217024</c:v>
                </c:pt>
                <c:pt idx="10">
                  <c:v>27.291047674806915</c:v>
                </c:pt>
                <c:pt idx="11">
                  <c:v>23.729477757133267</c:v>
                </c:pt>
                <c:pt idx="12">
                  <c:v>24.00949558012034</c:v>
                </c:pt>
                <c:pt idx="13">
                  <c:v>24.359037721833008</c:v>
                </c:pt>
                <c:pt idx="14">
                  <c:v>24.683079151053082</c:v>
                </c:pt>
                <c:pt idx="15">
                  <c:v>24.930563956834781</c:v>
                </c:pt>
                <c:pt idx="16">
                  <c:v>25.154171001132923</c:v>
                </c:pt>
                <c:pt idx="17">
                  <c:v>25.365524623585745</c:v>
                </c:pt>
                <c:pt idx="18">
                  <c:v>25.580440899676749</c:v>
                </c:pt>
                <c:pt idx="19">
                  <c:v>25.797555402045589</c:v>
                </c:pt>
                <c:pt idx="20">
                  <c:v>26.032947702957237</c:v>
                </c:pt>
                <c:pt idx="21">
                  <c:v>26.273349092585327</c:v>
                </c:pt>
                <c:pt idx="22">
                  <c:v>26.516516161503038</c:v>
                </c:pt>
                <c:pt idx="23">
                  <c:v>26.777521946645408</c:v>
                </c:pt>
                <c:pt idx="24">
                  <c:v>27.003940027745085</c:v>
                </c:pt>
                <c:pt idx="25">
                  <c:v>27.212670163310442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9.4116753687277974</c:v>
                </c:pt>
                <c:pt idx="1">
                  <c:v>10.632613620993846</c:v>
                </c:pt>
                <c:pt idx="2">
                  <c:v>10.34786613531382</c:v>
                </c:pt>
                <c:pt idx="3">
                  <c:v>10.865723538237914</c:v>
                </c:pt>
                <c:pt idx="4">
                  <c:v>13.14126825059393</c:v>
                </c:pt>
                <c:pt idx="5">
                  <c:v>11.860164490117041</c:v>
                </c:pt>
                <c:pt idx="6">
                  <c:v>11.00370699322337</c:v>
                </c:pt>
                <c:pt idx="7">
                  <c:v>12.554875905788645</c:v>
                </c:pt>
                <c:pt idx="8">
                  <c:v>13.011977496742242</c:v>
                </c:pt>
                <c:pt idx="9">
                  <c:v>13.155683809694514</c:v>
                </c:pt>
                <c:pt idx="10">
                  <c:v>13.400707014939519</c:v>
                </c:pt>
                <c:pt idx="11">
                  <c:v>13.181746883549852</c:v>
                </c:pt>
                <c:pt idx="12">
                  <c:v>13.475500412082114</c:v>
                </c:pt>
                <c:pt idx="13">
                  <c:v>13.7974589505575</c:v>
                </c:pt>
                <c:pt idx="14">
                  <c:v>14.068453911430673</c:v>
                </c:pt>
                <c:pt idx="15">
                  <c:v>14.270568736879101</c:v>
                </c:pt>
                <c:pt idx="16">
                  <c:v>14.463543739997164</c:v>
                </c:pt>
                <c:pt idx="17">
                  <c:v>14.644681192858622</c:v>
                </c:pt>
                <c:pt idx="18">
                  <c:v>14.834271022030364</c:v>
                </c:pt>
                <c:pt idx="19">
                  <c:v>15.021670554242167</c:v>
                </c:pt>
                <c:pt idx="20">
                  <c:v>15.216892168558383</c:v>
                </c:pt>
                <c:pt idx="21">
                  <c:v>15.410638193708676</c:v>
                </c:pt>
                <c:pt idx="22">
                  <c:v>15.59279181169393</c:v>
                </c:pt>
                <c:pt idx="23">
                  <c:v>15.772919971139812</c:v>
                </c:pt>
                <c:pt idx="24">
                  <c:v>15.943241245937951</c:v>
                </c:pt>
                <c:pt idx="25">
                  <c:v>15.981041369683757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16.806848367962239</c:v>
                </c:pt>
                <c:pt idx="1">
                  <c:v>16.942419294563749</c:v>
                </c:pt>
                <c:pt idx="2">
                  <c:v>17.348314245836164</c:v>
                </c:pt>
                <c:pt idx="3">
                  <c:v>16.872951406241146</c:v>
                </c:pt>
                <c:pt idx="4">
                  <c:v>18.0163521997363</c:v>
                </c:pt>
                <c:pt idx="5">
                  <c:v>18.919929848052277</c:v>
                </c:pt>
                <c:pt idx="6">
                  <c:v>19.513748841897332</c:v>
                </c:pt>
                <c:pt idx="7">
                  <c:v>19.38075718041009</c:v>
                </c:pt>
                <c:pt idx="8">
                  <c:v>21.370248654691217</c:v>
                </c:pt>
                <c:pt idx="9">
                  <c:v>21.901662480146502</c:v>
                </c:pt>
                <c:pt idx="10">
                  <c:v>22.703930134603926</c:v>
                </c:pt>
                <c:pt idx="11">
                  <c:v>26.220751510854544</c:v>
                </c:pt>
                <c:pt idx="12">
                  <c:v>26.660455870857653</c:v>
                </c:pt>
                <c:pt idx="13">
                  <c:v>27.190639772148064</c:v>
                </c:pt>
                <c:pt idx="14">
                  <c:v>27.681770610721529</c:v>
                </c:pt>
                <c:pt idx="15">
                  <c:v>28.090161058915271</c:v>
                </c:pt>
                <c:pt idx="16">
                  <c:v>28.486855064792675</c:v>
                </c:pt>
                <c:pt idx="17">
                  <c:v>28.871793199959139</c:v>
                </c:pt>
                <c:pt idx="18">
                  <c:v>29.27071161340206</c:v>
                </c:pt>
                <c:pt idx="19">
                  <c:v>29.67310561720511</c:v>
                </c:pt>
                <c:pt idx="20">
                  <c:v>30.098406301510344</c:v>
                </c:pt>
                <c:pt idx="21">
                  <c:v>30.517433207448327</c:v>
                </c:pt>
                <c:pt idx="22">
                  <c:v>30.943701415376477</c:v>
                </c:pt>
                <c:pt idx="23">
                  <c:v>31.374458377052392</c:v>
                </c:pt>
                <c:pt idx="24">
                  <c:v>31.796297263539557</c:v>
                </c:pt>
                <c:pt idx="25">
                  <c:v>32.226299612447669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11.582298820552111</c:v>
                </c:pt>
                <c:pt idx="1">
                  <c:v>12.174829222670077</c:v>
                </c:pt>
                <c:pt idx="2">
                  <c:v>12.644650211064462</c:v>
                </c:pt>
                <c:pt idx="3">
                  <c:v>12.926091898644575</c:v>
                </c:pt>
                <c:pt idx="4">
                  <c:v>13.73307563732925</c:v>
                </c:pt>
                <c:pt idx="5">
                  <c:v>14.415647320717667</c:v>
                </c:pt>
                <c:pt idx="6">
                  <c:v>13.531318078110806</c:v>
                </c:pt>
                <c:pt idx="7">
                  <c:v>14.41350648701529</c:v>
                </c:pt>
                <c:pt idx="8">
                  <c:v>15.106688302924084</c:v>
                </c:pt>
                <c:pt idx="9">
                  <c:v>15.711971849731468</c:v>
                </c:pt>
                <c:pt idx="10">
                  <c:v>15.537664599241133</c:v>
                </c:pt>
                <c:pt idx="11">
                  <c:v>15.012048563667102</c:v>
                </c:pt>
                <c:pt idx="12">
                  <c:v>15.315975058098998</c:v>
                </c:pt>
                <c:pt idx="13">
                  <c:v>15.618355801190368</c:v>
                </c:pt>
                <c:pt idx="14">
                  <c:v>15.937295385246687</c:v>
                </c:pt>
                <c:pt idx="15">
                  <c:v>16.214744330582263</c:v>
                </c:pt>
                <c:pt idx="16">
                  <c:v>16.477356025143571</c:v>
                </c:pt>
                <c:pt idx="17">
                  <c:v>16.731754838739224</c:v>
                </c:pt>
                <c:pt idx="18">
                  <c:v>17.010106503616612</c:v>
                </c:pt>
                <c:pt idx="19">
                  <c:v>17.281704425086801</c:v>
                </c:pt>
                <c:pt idx="20">
                  <c:v>17.562375749240019</c:v>
                </c:pt>
                <c:pt idx="21">
                  <c:v>17.841785089116719</c:v>
                </c:pt>
                <c:pt idx="22">
                  <c:v>18.122885916958076</c:v>
                </c:pt>
                <c:pt idx="23">
                  <c:v>18.418080130131276</c:v>
                </c:pt>
                <c:pt idx="24">
                  <c:v>18.711627911146294</c:v>
                </c:pt>
                <c:pt idx="25">
                  <c:v>18.993431381986571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16.548696915684371</c:v>
                </c:pt>
                <c:pt idx="1">
                  <c:v>17.419062747052944</c:v>
                </c:pt>
                <c:pt idx="2">
                  <c:v>17.441996161870996</c:v>
                </c:pt>
                <c:pt idx="3">
                  <c:v>15.5014273637864</c:v>
                </c:pt>
                <c:pt idx="4">
                  <c:v>14.895318988668039</c:v>
                </c:pt>
                <c:pt idx="5">
                  <c:v>15.16743845985177</c:v>
                </c:pt>
                <c:pt idx="6">
                  <c:v>16.640375049587856</c:v>
                </c:pt>
                <c:pt idx="7">
                  <c:v>15.186114392022342</c:v>
                </c:pt>
                <c:pt idx="8">
                  <c:v>15.683741949078222</c:v>
                </c:pt>
                <c:pt idx="9">
                  <c:v>16.237516277627218</c:v>
                </c:pt>
                <c:pt idx="10">
                  <c:v>16.337029432635607</c:v>
                </c:pt>
                <c:pt idx="11">
                  <c:v>15.55241997320047</c:v>
                </c:pt>
                <c:pt idx="12">
                  <c:v>15.72258855410213</c:v>
                </c:pt>
                <c:pt idx="13">
                  <c:v>15.915799104268345</c:v>
                </c:pt>
                <c:pt idx="14">
                  <c:v>16.120416954015216</c:v>
                </c:pt>
                <c:pt idx="15">
                  <c:v>16.288395204956633</c:v>
                </c:pt>
                <c:pt idx="16">
                  <c:v>16.447289107928114</c:v>
                </c:pt>
                <c:pt idx="17">
                  <c:v>16.603184213808465</c:v>
                </c:pt>
                <c:pt idx="18">
                  <c:v>16.757271193894059</c:v>
                </c:pt>
                <c:pt idx="19">
                  <c:v>16.91887764157919</c:v>
                </c:pt>
                <c:pt idx="20">
                  <c:v>17.079365350691599</c:v>
                </c:pt>
                <c:pt idx="21">
                  <c:v>17.240394473770781</c:v>
                </c:pt>
                <c:pt idx="22">
                  <c:v>17.402128400426054</c:v>
                </c:pt>
                <c:pt idx="23">
                  <c:v>17.568640544329419</c:v>
                </c:pt>
                <c:pt idx="24">
                  <c:v>17.74217769238685</c:v>
                </c:pt>
                <c:pt idx="25">
                  <c:v>17.911114818216159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17.909189927864187</c:v>
                </c:pt>
                <c:pt idx="1">
                  <c:v>17.470640551780001</c:v>
                </c:pt>
                <c:pt idx="2">
                  <c:v>16.932990349500383</c:v>
                </c:pt>
                <c:pt idx="3">
                  <c:v>17.582690723104957</c:v>
                </c:pt>
                <c:pt idx="4">
                  <c:v>18.416116093007211</c:v>
                </c:pt>
                <c:pt idx="5">
                  <c:v>18.620480107365644</c:v>
                </c:pt>
                <c:pt idx="6">
                  <c:v>18.454014645738305</c:v>
                </c:pt>
                <c:pt idx="7">
                  <c:v>18.594315963437666</c:v>
                </c:pt>
                <c:pt idx="8">
                  <c:v>20.095048509422263</c:v>
                </c:pt>
                <c:pt idx="9">
                  <c:v>21.375752074650308</c:v>
                </c:pt>
                <c:pt idx="10">
                  <c:v>23.300894795301033</c:v>
                </c:pt>
                <c:pt idx="11">
                  <c:v>23.386448887025509</c:v>
                </c:pt>
                <c:pt idx="12">
                  <c:v>23.757189270532034</c:v>
                </c:pt>
                <c:pt idx="13">
                  <c:v>24.16584033240856</c:v>
                </c:pt>
                <c:pt idx="14">
                  <c:v>24.549850984544893</c:v>
                </c:pt>
                <c:pt idx="15">
                  <c:v>24.857433090537807</c:v>
                </c:pt>
                <c:pt idx="16">
                  <c:v>25.157771657917845</c:v>
                </c:pt>
                <c:pt idx="17">
                  <c:v>25.448769769882993</c:v>
                </c:pt>
                <c:pt idx="18">
                  <c:v>25.735699109315746</c:v>
                </c:pt>
                <c:pt idx="19">
                  <c:v>26.030490663845459</c:v>
                </c:pt>
                <c:pt idx="20">
                  <c:v>26.338950089187033</c:v>
                </c:pt>
                <c:pt idx="21">
                  <c:v>26.639374749626587</c:v>
                </c:pt>
                <c:pt idx="22">
                  <c:v>26.958779724397925</c:v>
                </c:pt>
                <c:pt idx="23">
                  <c:v>27.297899357363427</c:v>
                </c:pt>
                <c:pt idx="24">
                  <c:v>27.620891820521482</c:v>
                </c:pt>
                <c:pt idx="25">
                  <c:v>27.939895118737059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5.6474010577181692</c:v>
                </c:pt>
                <c:pt idx="1">
                  <c:v>5.6910191344911683</c:v>
                </c:pt>
                <c:pt idx="2">
                  <c:v>5.8609000822061796</c:v>
                </c:pt>
                <c:pt idx="3">
                  <c:v>5.8177095431287018</c:v>
                </c:pt>
                <c:pt idx="4">
                  <c:v>5.4718908793455467</c:v>
                </c:pt>
                <c:pt idx="5">
                  <c:v>5.5967750654393544</c:v>
                </c:pt>
                <c:pt idx="6">
                  <c:v>5.6887926243993059</c:v>
                </c:pt>
                <c:pt idx="7">
                  <c:v>6.4523658854215347</c:v>
                </c:pt>
                <c:pt idx="8">
                  <c:v>6.7215579906334595</c:v>
                </c:pt>
                <c:pt idx="9">
                  <c:v>6.5890911720573673</c:v>
                </c:pt>
                <c:pt idx="10">
                  <c:v>7.208361208225833</c:v>
                </c:pt>
                <c:pt idx="11">
                  <c:v>6.4999480148084032</c:v>
                </c:pt>
                <c:pt idx="12">
                  <c:v>6.5648450490850232</c:v>
                </c:pt>
                <c:pt idx="13">
                  <c:v>6.6532380329636274</c:v>
                </c:pt>
                <c:pt idx="14">
                  <c:v>6.7342814497438948</c:v>
                </c:pt>
                <c:pt idx="15">
                  <c:v>6.7917332871524065</c:v>
                </c:pt>
                <c:pt idx="16">
                  <c:v>6.8449818732169856</c:v>
                </c:pt>
                <c:pt idx="17">
                  <c:v>6.8965208523172841</c:v>
                </c:pt>
                <c:pt idx="18">
                  <c:v>6.9424262642172234</c:v>
                </c:pt>
                <c:pt idx="19">
                  <c:v>6.9832451134801881</c:v>
                </c:pt>
                <c:pt idx="20">
                  <c:v>7.0287358871929362</c:v>
                </c:pt>
                <c:pt idx="21">
                  <c:v>7.0838472434972477</c:v>
                </c:pt>
                <c:pt idx="22">
                  <c:v>7.1431803716873423</c:v>
                </c:pt>
                <c:pt idx="23">
                  <c:v>7.2014965125150088</c:v>
                </c:pt>
                <c:pt idx="24">
                  <c:v>7.2594594042395926</c:v>
                </c:pt>
                <c:pt idx="25">
                  <c:v>7.3163771672876248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4.7893310541881959</c:v>
                </c:pt>
                <c:pt idx="1">
                  <c:v>5.7333600594386409</c:v>
                </c:pt>
                <c:pt idx="2">
                  <c:v>5.8478613066777223</c:v>
                </c:pt>
                <c:pt idx="3">
                  <c:v>5.6839358566879081</c:v>
                </c:pt>
                <c:pt idx="4">
                  <c:v>6.0079586917174597</c:v>
                </c:pt>
                <c:pt idx="5">
                  <c:v>6.4074624994003795</c:v>
                </c:pt>
                <c:pt idx="6">
                  <c:v>5.8989151011581198</c:v>
                </c:pt>
                <c:pt idx="7">
                  <c:v>5.8345225643827909</c:v>
                </c:pt>
                <c:pt idx="8">
                  <c:v>6.7208967042846055</c:v>
                </c:pt>
                <c:pt idx="9">
                  <c:v>6.6594321732087112</c:v>
                </c:pt>
                <c:pt idx="10">
                  <c:v>6.6607150403518451</c:v>
                </c:pt>
                <c:pt idx="11">
                  <c:v>9.7574272762336438</c:v>
                </c:pt>
                <c:pt idx="12">
                  <c:v>10.03719250227428</c:v>
                </c:pt>
                <c:pt idx="13">
                  <c:v>10.321407268918776</c:v>
                </c:pt>
                <c:pt idx="14">
                  <c:v>10.618549196930582</c:v>
                </c:pt>
                <c:pt idx="15">
                  <c:v>10.89305540544026</c:v>
                </c:pt>
                <c:pt idx="16">
                  <c:v>11.158374842768703</c:v>
                </c:pt>
                <c:pt idx="17">
                  <c:v>11.419048979989743</c:v>
                </c:pt>
                <c:pt idx="18">
                  <c:v>11.688249914276907</c:v>
                </c:pt>
                <c:pt idx="19">
                  <c:v>11.964339055544301</c:v>
                </c:pt>
                <c:pt idx="20">
                  <c:v>12.249198286986413</c:v>
                </c:pt>
                <c:pt idx="21">
                  <c:v>12.536764755967535</c:v>
                </c:pt>
                <c:pt idx="22">
                  <c:v>12.821915840776491</c:v>
                </c:pt>
                <c:pt idx="23">
                  <c:v>13.110773883021539</c:v>
                </c:pt>
                <c:pt idx="24">
                  <c:v>13.403775324196827</c:v>
                </c:pt>
                <c:pt idx="25">
                  <c:v>13.702170975940858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2.7486719830526285</c:v>
                </c:pt>
                <c:pt idx="1">
                  <c:v>3.0659862005006135</c:v>
                </c:pt>
                <c:pt idx="2">
                  <c:v>2.9135429168660787</c:v>
                </c:pt>
                <c:pt idx="3">
                  <c:v>2.5115978955699512</c:v>
                </c:pt>
                <c:pt idx="4">
                  <c:v>2.5838683103000957</c:v>
                </c:pt>
                <c:pt idx="5">
                  <c:v>2.6246281196898718</c:v>
                </c:pt>
                <c:pt idx="6">
                  <c:v>2.4442378788732446</c:v>
                </c:pt>
                <c:pt idx="7">
                  <c:v>2.3619552622464877</c:v>
                </c:pt>
                <c:pt idx="8">
                  <c:v>2.2995397725646369</c:v>
                </c:pt>
                <c:pt idx="9">
                  <c:v>2.2619067495954122</c:v>
                </c:pt>
                <c:pt idx="10">
                  <c:v>2.441604910338349</c:v>
                </c:pt>
                <c:pt idx="11">
                  <c:v>1.9569453563168335</c:v>
                </c:pt>
                <c:pt idx="12">
                  <c:v>1.9869763547724897</c:v>
                </c:pt>
                <c:pt idx="13">
                  <c:v>2.0151553990568867</c:v>
                </c:pt>
                <c:pt idx="14">
                  <c:v>2.0405540774653304</c:v>
                </c:pt>
                <c:pt idx="15">
                  <c:v>2.0548707221317959</c:v>
                </c:pt>
                <c:pt idx="16">
                  <c:v>2.0703484205689322</c:v>
                </c:pt>
                <c:pt idx="17">
                  <c:v>2.0845972217843038</c:v>
                </c:pt>
                <c:pt idx="18">
                  <c:v>2.0994974548449861</c:v>
                </c:pt>
                <c:pt idx="19">
                  <c:v>2.1134628186188804</c:v>
                </c:pt>
                <c:pt idx="20">
                  <c:v>2.1316350818372545</c:v>
                </c:pt>
                <c:pt idx="21">
                  <c:v>2.1481374435822049</c:v>
                </c:pt>
                <c:pt idx="22">
                  <c:v>2.1661504019690749</c:v>
                </c:pt>
                <c:pt idx="23">
                  <c:v>2.1760877344933292</c:v>
                </c:pt>
                <c:pt idx="24">
                  <c:v>2.1914546524144773</c:v>
                </c:pt>
                <c:pt idx="25">
                  <c:v>2.2007942143800072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4.9826163769406691</c:v>
                </c:pt>
                <c:pt idx="1">
                  <c:v>6.2728486890994146</c:v>
                </c:pt>
                <c:pt idx="2">
                  <c:v>5.9897794184703352</c:v>
                </c:pt>
                <c:pt idx="3">
                  <c:v>5.6717172976597166</c:v>
                </c:pt>
                <c:pt idx="4">
                  <c:v>6.4014564822405218</c:v>
                </c:pt>
                <c:pt idx="5">
                  <c:v>6.5996395444980331</c:v>
                </c:pt>
                <c:pt idx="6">
                  <c:v>6.6905351816283725</c:v>
                </c:pt>
                <c:pt idx="7">
                  <c:v>6.2637518614721461</c:v>
                </c:pt>
                <c:pt idx="8">
                  <c:v>7.2851080431737136</c:v>
                </c:pt>
                <c:pt idx="9">
                  <c:v>7.2714383133390461</c:v>
                </c:pt>
                <c:pt idx="10">
                  <c:v>7.2608584865295374</c:v>
                </c:pt>
                <c:pt idx="11">
                  <c:v>6.4751510352039352</c:v>
                </c:pt>
                <c:pt idx="12">
                  <c:v>6.7108446934395332</c:v>
                </c:pt>
                <c:pt idx="13">
                  <c:v>6.8956190397348278</c:v>
                </c:pt>
                <c:pt idx="14">
                  <c:v>7.019957388795798</c:v>
                </c:pt>
                <c:pt idx="15">
                  <c:v>7.1182186241060608</c:v>
                </c:pt>
                <c:pt idx="16">
                  <c:v>7.2133697791519511</c:v>
                </c:pt>
                <c:pt idx="17">
                  <c:v>7.3070107328478144</c:v>
                </c:pt>
                <c:pt idx="18">
                  <c:v>7.3994440809825885</c:v>
                </c:pt>
                <c:pt idx="19">
                  <c:v>7.4936949068139249</c:v>
                </c:pt>
                <c:pt idx="20">
                  <c:v>7.5915611503506133</c:v>
                </c:pt>
                <c:pt idx="21">
                  <c:v>7.6897047172004438</c:v>
                </c:pt>
                <c:pt idx="22">
                  <c:v>7.8129795187255269</c:v>
                </c:pt>
                <c:pt idx="23">
                  <c:v>7.9406926951636319</c:v>
                </c:pt>
                <c:pt idx="24">
                  <c:v>8.063508753001134</c:v>
                </c:pt>
                <c:pt idx="25">
                  <c:v>8.1725288670852567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18.762834557467851</c:v>
                </c:pt>
                <c:pt idx="1">
                  <c:v>17.453445605129534</c:v>
                </c:pt>
                <c:pt idx="2">
                  <c:v>17.972099861851024</c:v>
                </c:pt>
                <c:pt idx="3">
                  <c:v>18.103276184510666</c:v>
                </c:pt>
                <c:pt idx="4">
                  <c:v>19.34768829412948</c:v>
                </c:pt>
                <c:pt idx="5">
                  <c:v>19.285094674559929</c:v>
                </c:pt>
                <c:pt idx="6">
                  <c:v>18.70000635876265</c:v>
                </c:pt>
                <c:pt idx="7">
                  <c:v>19.509490574852048</c:v>
                </c:pt>
                <c:pt idx="8">
                  <c:v>19.972208921511296</c:v>
                </c:pt>
                <c:pt idx="9">
                  <c:v>20.277793757873198</c:v>
                </c:pt>
                <c:pt idx="10">
                  <c:v>21.242905823345371</c:v>
                </c:pt>
                <c:pt idx="11">
                  <c:v>20.896669791752085</c:v>
                </c:pt>
                <c:pt idx="12">
                  <c:v>21.086839991951184</c:v>
                </c:pt>
                <c:pt idx="13">
                  <c:v>21.328495423561936</c:v>
                </c:pt>
                <c:pt idx="14">
                  <c:v>21.541122794787441</c:v>
                </c:pt>
                <c:pt idx="15">
                  <c:v>21.684614202629476</c:v>
                </c:pt>
                <c:pt idx="16">
                  <c:v>21.812487990881149</c:v>
                </c:pt>
                <c:pt idx="17">
                  <c:v>21.928660424074561</c:v>
                </c:pt>
                <c:pt idx="18">
                  <c:v>22.045933527027746</c:v>
                </c:pt>
                <c:pt idx="19">
                  <c:v>22.16861857698207</c:v>
                </c:pt>
                <c:pt idx="20">
                  <c:v>22.304797180825783</c:v>
                </c:pt>
                <c:pt idx="21">
                  <c:v>22.442368398281655</c:v>
                </c:pt>
                <c:pt idx="22">
                  <c:v>22.573739518426148</c:v>
                </c:pt>
                <c:pt idx="23">
                  <c:v>22.703611601816306</c:v>
                </c:pt>
                <c:pt idx="24">
                  <c:v>22.835507389600739</c:v>
                </c:pt>
                <c:pt idx="25">
                  <c:v>22.961143543027383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27.919138166983519</c:v>
                </c:pt>
                <c:pt idx="1">
                  <c:v>27.191422078531929</c:v>
                </c:pt>
                <c:pt idx="2">
                  <c:v>27.658755580168073</c:v>
                </c:pt>
                <c:pt idx="3">
                  <c:v>27.005274321010369</c:v>
                </c:pt>
                <c:pt idx="4">
                  <c:v>28.306968414137838</c:v>
                </c:pt>
                <c:pt idx="5">
                  <c:v>28.283057088761538</c:v>
                </c:pt>
                <c:pt idx="6">
                  <c:v>26.113740209518209</c:v>
                </c:pt>
                <c:pt idx="7">
                  <c:v>27.379495978349816</c:v>
                </c:pt>
                <c:pt idx="8">
                  <c:v>27.255000153405025</c:v>
                </c:pt>
                <c:pt idx="9">
                  <c:v>27.017896694543516</c:v>
                </c:pt>
                <c:pt idx="10">
                  <c:v>28.540896482513631</c:v>
                </c:pt>
                <c:pt idx="11">
                  <c:v>29.186252829672092</c:v>
                </c:pt>
                <c:pt idx="12">
                  <c:v>29.238244333261012</c:v>
                </c:pt>
                <c:pt idx="13">
                  <c:v>29.330378031052625</c:v>
                </c:pt>
                <c:pt idx="14">
                  <c:v>29.372044979264594</c:v>
                </c:pt>
                <c:pt idx="15">
                  <c:v>29.309375283788903</c:v>
                </c:pt>
                <c:pt idx="16">
                  <c:v>29.22573021425486</c:v>
                </c:pt>
                <c:pt idx="17">
                  <c:v>29.134835671374933</c:v>
                </c:pt>
                <c:pt idx="18">
                  <c:v>29.063964486463309</c:v>
                </c:pt>
                <c:pt idx="19">
                  <c:v>28.979809680243445</c:v>
                </c:pt>
                <c:pt idx="20">
                  <c:v>28.910621617490655</c:v>
                </c:pt>
                <c:pt idx="21">
                  <c:v>28.854615047772189</c:v>
                </c:pt>
                <c:pt idx="22">
                  <c:v>28.824989733899638</c:v>
                </c:pt>
                <c:pt idx="23">
                  <c:v>28.794859373915873</c:v>
                </c:pt>
                <c:pt idx="24">
                  <c:v>28.748231912151589</c:v>
                </c:pt>
                <c:pt idx="25">
                  <c:v>28.673526071023467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8.6210295321290165</c:v>
                </c:pt>
                <c:pt idx="1">
                  <c:v>7.3852272261631082</c:v>
                </c:pt>
                <c:pt idx="2">
                  <c:v>7.2981705977530194</c:v>
                </c:pt>
                <c:pt idx="3">
                  <c:v>7.6030541656995281</c:v>
                </c:pt>
                <c:pt idx="4">
                  <c:v>7.8189903381212069</c:v>
                </c:pt>
                <c:pt idx="5">
                  <c:v>7.0737019530484959</c:v>
                </c:pt>
                <c:pt idx="6">
                  <c:v>6.3185601683354262</c:v>
                </c:pt>
                <c:pt idx="7">
                  <c:v>6.7056875618461671</c:v>
                </c:pt>
                <c:pt idx="8">
                  <c:v>6.9395215096498664</c:v>
                </c:pt>
                <c:pt idx="9">
                  <c:v>6.4335106577083225</c:v>
                </c:pt>
                <c:pt idx="10">
                  <c:v>6.2905200770127836</c:v>
                </c:pt>
                <c:pt idx="11">
                  <c:v>6.270632136091967</c:v>
                </c:pt>
                <c:pt idx="12">
                  <c:v>6.1744051778147711</c:v>
                </c:pt>
                <c:pt idx="13">
                  <c:v>6.0789239112080518</c:v>
                </c:pt>
                <c:pt idx="14">
                  <c:v>5.9621942518339051</c:v>
                </c:pt>
                <c:pt idx="15">
                  <c:v>5.8199564184027697</c:v>
                </c:pt>
                <c:pt idx="16">
                  <c:v>5.7084085568063063</c:v>
                </c:pt>
                <c:pt idx="17">
                  <c:v>5.6418297483227917</c:v>
                </c:pt>
                <c:pt idx="18">
                  <c:v>5.530928982192699</c:v>
                </c:pt>
                <c:pt idx="19">
                  <c:v>5.4116281240918198</c:v>
                </c:pt>
                <c:pt idx="20">
                  <c:v>5.261601487478984</c:v>
                </c:pt>
                <c:pt idx="21">
                  <c:v>5.1101075380352041</c:v>
                </c:pt>
                <c:pt idx="22">
                  <c:v>4.9686484415313972</c:v>
                </c:pt>
                <c:pt idx="23">
                  <c:v>4.7940400432016634</c:v>
                </c:pt>
                <c:pt idx="24">
                  <c:v>4.6884343160789541</c:v>
                </c:pt>
                <c:pt idx="25">
                  <c:v>4.8949745230680515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5.5073274124231224</c:v>
                </c:pt>
                <c:pt idx="1">
                  <c:v>5.0785792424956977</c:v>
                </c:pt>
                <c:pt idx="2">
                  <c:v>4.9715297385585133</c:v>
                </c:pt>
                <c:pt idx="3">
                  <c:v>4.6701683210574414</c:v>
                </c:pt>
                <c:pt idx="4">
                  <c:v>5.3360322530665041</c:v>
                </c:pt>
                <c:pt idx="5">
                  <c:v>5.0164188995445596</c:v>
                </c:pt>
                <c:pt idx="6">
                  <c:v>5.0497026850451734</c:v>
                </c:pt>
                <c:pt idx="7">
                  <c:v>4.9032843027761555</c:v>
                </c:pt>
                <c:pt idx="8">
                  <c:v>5.4287991774849464</c:v>
                </c:pt>
                <c:pt idx="9">
                  <c:v>4.774458193222693</c:v>
                </c:pt>
                <c:pt idx="10">
                  <c:v>5.2699976950239655</c:v>
                </c:pt>
                <c:pt idx="11">
                  <c:v>4.8865528453244931</c:v>
                </c:pt>
                <c:pt idx="12">
                  <c:v>4.9469598303791704</c:v>
                </c:pt>
                <c:pt idx="13">
                  <c:v>5.032680144163578</c:v>
                </c:pt>
                <c:pt idx="14">
                  <c:v>5.10061932106243</c:v>
                </c:pt>
                <c:pt idx="15">
                  <c:v>5.1419657089531334</c:v>
                </c:pt>
                <c:pt idx="16">
                  <c:v>5.1810758344757906</c:v>
                </c:pt>
                <c:pt idx="17">
                  <c:v>5.2176258926980035</c:v>
                </c:pt>
                <c:pt idx="18">
                  <c:v>5.2553303176451047</c:v>
                </c:pt>
                <c:pt idx="19">
                  <c:v>5.2904107549719557</c:v>
                </c:pt>
                <c:pt idx="20">
                  <c:v>5.3350128153090131</c:v>
                </c:pt>
                <c:pt idx="21">
                  <c:v>5.3807623519161423</c:v>
                </c:pt>
                <c:pt idx="22">
                  <c:v>5.4335190288025208</c:v>
                </c:pt>
                <c:pt idx="23">
                  <c:v>5.4859347399693972</c:v>
                </c:pt>
                <c:pt idx="24">
                  <c:v>5.5362369835985632</c:v>
                </c:pt>
                <c:pt idx="25">
                  <c:v>5.5854586501143402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13.422575824990108</c:v>
                </c:pt>
                <c:pt idx="1">
                  <c:v>15.065199898284833</c:v>
                </c:pt>
                <c:pt idx="2">
                  <c:v>13.986524787309952</c:v>
                </c:pt>
                <c:pt idx="3">
                  <c:v>14.628708183816437</c:v>
                </c:pt>
                <c:pt idx="4">
                  <c:v>15.207258413944848</c:v>
                </c:pt>
                <c:pt idx="5">
                  <c:v>15.827040544413668</c:v>
                </c:pt>
                <c:pt idx="6">
                  <c:v>14.932479721171426</c:v>
                </c:pt>
                <c:pt idx="7">
                  <c:v>14.238444382528431</c:v>
                </c:pt>
                <c:pt idx="8">
                  <c:v>15.089160707041254</c:v>
                </c:pt>
                <c:pt idx="9">
                  <c:v>15.697915469723906</c:v>
                </c:pt>
                <c:pt idx="10">
                  <c:v>13.970107115718085</c:v>
                </c:pt>
                <c:pt idx="11">
                  <c:v>13.927129900836292</c:v>
                </c:pt>
                <c:pt idx="12">
                  <c:v>13.854064069616111</c:v>
                </c:pt>
                <c:pt idx="13">
                  <c:v>13.851217604676261</c:v>
                </c:pt>
                <c:pt idx="14">
                  <c:v>13.816784429968358</c:v>
                </c:pt>
                <c:pt idx="15">
                  <c:v>13.739610505745354</c:v>
                </c:pt>
                <c:pt idx="16">
                  <c:v>13.670621007687053</c:v>
                </c:pt>
                <c:pt idx="17">
                  <c:v>13.602784137978796</c:v>
                </c:pt>
                <c:pt idx="18">
                  <c:v>13.532276595153563</c:v>
                </c:pt>
                <c:pt idx="19">
                  <c:v>13.464146407340831</c:v>
                </c:pt>
                <c:pt idx="20">
                  <c:v>13.40254578212431</c:v>
                </c:pt>
                <c:pt idx="21">
                  <c:v>13.336880050466343</c:v>
                </c:pt>
                <c:pt idx="22">
                  <c:v>13.269146476434335</c:v>
                </c:pt>
                <c:pt idx="23">
                  <c:v>13.200860562850664</c:v>
                </c:pt>
                <c:pt idx="24">
                  <c:v>13.130276675107678</c:v>
                </c:pt>
                <c:pt idx="25">
                  <c:v>13.066905266834477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11.877266097796136</c:v>
                </c:pt>
                <c:pt idx="1">
                  <c:v>12.044251597672581</c:v>
                </c:pt>
                <c:pt idx="2">
                  <c:v>12.529597018614345</c:v>
                </c:pt>
                <c:pt idx="3">
                  <c:v>12.241192207232722</c:v>
                </c:pt>
                <c:pt idx="4">
                  <c:v>13.875212267382171</c:v>
                </c:pt>
                <c:pt idx="5">
                  <c:v>13.780435527666219</c:v>
                </c:pt>
                <c:pt idx="6">
                  <c:v>12.742734488854863</c:v>
                </c:pt>
                <c:pt idx="7">
                  <c:v>13.024918019741587</c:v>
                </c:pt>
                <c:pt idx="8">
                  <c:v>13.226918582821039</c:v>
                </c:pt>
                <c:pt idx="9">
                  <c:v>14.613760767639313</c:v>
                </c:pt>
                <c:pt idx="10">
                  <c:v>11.853455951786858</c:v>
                </c:pt>
                <c:pt idx="11">
                  <c:v>12.075317836038241</c:v>
                </c:pt>
                <c:pt idx="12">
                  <c:v>12.126679507574231</c:v>
                </c:pt>
                <c:pt idx="13">
                  <c:v>12.320141004037763</c:v>
                </c:pt>
                <c:pt idx="14">
                  <c:v>12.457316525434388</c:v>
                </c:pt>
                <c:pt idx="15">
                  <c:v>12.478704764181776</c:v>
                </c:pt>
                <c:pt idx="16">
                  <c:v>12.497373972587795</c:v>
                </c:pt>
                <c:pt idx="17">
                  <c:v>12.501191662598202</c:v>
                </c:pt>
                <c:pt idx="18">
                  <c:v>12.500615108474005</c:v>
                </c:pt>
                <c:pt idx="19">
                  <c:v>12.499161468253558</c:v>
                </c:pt>
                <c:pt idx="20">
                  <c:v>12.504794335590322</c:v>
                </c:pt>
                <c:pt idx="21">
                  <c:v>12.50394580988119</c:v>
                </c:pt>
                <c:pt idx="22">
                  <c:v>12.49927690671681</c:v>
                </c:pt>
                <c:pt idx="23">
                  <c:v>12.491635380144984</c:v>
                </c:pt>
                <c:pt idx="24">
                  <c:v>12.483124707217337</c:v>
                </c:pt>
                <c:pt idx="25">
                  <c:v>12.476694727491088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6.7081409562078322</c:v>
                </c:pt>
                <c:pt idx="1">
                  <c:v>6.4057001515122414</c:v>
                </c:pt>
                <c:pt idx="2">
                  <c:v>6.8398031879990926</c:v>
                </c:pt>
                <c:pt idx="3">
                  <c:v>6.5791929156539375</c:v>
                </c:pt>
                <c:pt idx="4">
                  <c:v>7.1012632419662047</c:v>
                </c:pt>
                <c:pt idx="5">
                  <c:v>6.8738472918364462</c:v>
                </c:pt>
                <c:pt idx="6">
                  <c:v>6.9528545024821433</c:v>
                </c:pt>
                <c:pt idx="7">
                  <c:v>7.2303541737301957</c:v>
                </c:pt>
                <c:pt idx="8">
                  <c:v>7.2482439283595177</c:v>
                </c:pt>
                <c:pt idx="9">
                  <c:v>6.7001752301403439</c:v>
                </c:pt>
                <c:pt idx="10">
                  <c:v>6.4744632913555575</c:v>
                </c:pt>
                <c:pt idx="11">
                  <c:v>6.8317645666371112</c:v>
                </c:pt>
                <c:pt idx="12">
                  <c:v>6.8839544222897091</c:v>
                </c:pt>
                <c:pt idx="13">
                  <c:v>6.941310140945804</c:v>
                </c:pt>
                <c:pt idx="14">
                  <c:v>6.9725304947780042</c:v>
                </c:pt>
                <c:pt idx="15">
                  <c:v>6.977693714902574</c:v>
                </c:pt>
                <c:pt idx="16">
                  <c:v>6.9796127034536157</c:v>
                </c:pt>
                <c:pt idx="17">
                  <c:v>6.9759617340474565</c:v>
                </c:pt>
                <c:pt idx="18">
                  <c:v>6.9727299819272384</c:v>
                </c:pt>
                <c:pt idx="19">
                  <c:v>6.9649320203829541</c:v>
                </c:pt>
                <c:pt idx="20">
                  <c:v>6.9547812062631404</c:v>
                </c:pt>
                <c:pt idx="21">
                  <c:v>6.9426995482610012</c:v>
                </c:pt>
                <c:pt idx="22">
                  <c:v>6.9279722517796438</c:v>
                </c:pt>
                <c:pt idx="23">
                  <c:v>6.9107575507993051</c:v>
                </c:pt>
                <c:pt idx="24">
                  <c:v>6.896370604633316</c:v>
                </c:pt>
                <c:pt idx="25">
                  <c:v>6.8164825921215479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24.851530071252078</c:v>
                </c:pt>
                <c:pt idx="1">
                  <c:v>22.950664891935364</c:v>
                </c:pt>
                <c:pt idx="2">
                  <c:v>24.100259207109321</c:v>
                </c:pt>
                <c:pt idx="3">
                  <c:v>23.38103044996663</c:v>
                </c:pt>
                <c:pt idx="4">
                  <c:v>25.083314622976118</c:v>
                </c:pt>
                <c:pt idx="5">
                  <c:v>26.272802068235965</c:v>
                </c:pt>
                <c:pt idx="6">
                  <c:v>25.129567371867417</c:v>
                </c:pt>
                <c:pt idx="7">
                  <c:v>24.33407488249204</c:v>
                </c:pt>
                <c:pt idx="8">
                  <c:v>25.320086454224075</c:v>
                </c:pt>
                <c:pt idx="9">
                  <c:v>25.378868390446581</c:v>
                </c:pt>
                <c:pt idx="10">
                  <c:v>24.03347968807299</c:v>
                </c:pt>
                <c:pt idx="11">
                  <c:v>24.173095798493993</c:v>
                </c:pt>
                <c:pt idx="12">
                  <c:v>24.569701409082533</c:v>
                </c:pt>
                <c:pt idx="13">
                  <c:v>24.969142147445393</c:v>
                </c:pt>
                <c:pt idx="14">
                  <c:v>25.378998527370378</c:v>
                </c:pt>
                <c:pt idx="15">
                  <c:v>25.740131100438511</c:v>
                </c:pt>
                <c:pt idx="16">
                  <c:v>26.059206726822765</c:v>
                </c:pt>
                <c:pt idx="17">
                  <c:v>26.355802942881997</c:v>
                </c:pt>
                <c:pt idx="18">
                  <c:v>26.689468319880092</c:v>
                </c:pt>
                <c:pt idx="19">
                  <c:v>27.022741427299572</c:v>
                </c:pt>
                <c:pt idx="20">
                  <c:v>27.365510239414075</c:v>
                </c:pt>
                <c:pt idx="21">
                  <c:v>27.704652320298973</c:v>
                </c:pt>
                <c:pt idx="22">
                  <c:v>28.007577109460627</c:v>
                </c:pt>
                <c:pt idx="23">
                  <c:v>28.317862344829432</c:v>
                </c:pt>
                <c:pt idx="24">
                  <c:v>28.633534266872676</c:v>
                </c:pt>
                <c:pt idx="25">
                  <c:v>28.958434585201946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7.1767244038263405</c:v>
                </c:pt>
                <c:pt idx="1">
                  <c:v>7.3531723125053698</c:v>
                </c:pt>
                <c:pt idx="2">
                  <c:v>6.7078991951384843</c:v>
                </c:pt>
                <c:pt idx="3">
                  <c:v>7.090889481121966</c:v>
                </c:pt>
                <c:pt idx="4">
                  <c:v>7.8527743217231629</c:v>
                </c:pt>
                <c:pt idx="5">
                  <c:v>6.9358324538479073</c:v>
                </c:pt>
                <c:pt idx="6">
                  <c:v>6.9863930217663563</c:v>
                </c:pt>
                <c:pt idx="7">
                  <c:v>6.8272214135874032</c:v>
                </c:pt>
                <c:pt idx="8">
                  <c:v>7.5664344098526097</c:v>
                </c:pt>
                <c:pt idx="9">
                  <c:v>7.6842509268594803</c:v>
                </c:pt>
                <c:pt idx="10">
                  <c:v>6.7934556629706009</c:v>
                </c:pt>
                <c:pt idx="11">
                  <c:v>6.5053526177060741</c:v>
                </c:pt>
                <c:pt idx="12">
                  <c:v>6.647388841372166</c:v>
                </c:pt>
                <c:pt idx="13">
                  <c:v>6.768428147129665</c:v>
                </c:pt>
                <c:pt idx="14">
                  <c:v>6.8666796207478482</c:v>
                </c:pt>
                <c:pt idx="15">
                  <c:v>6.9341391670248269</c:v>
                </c:pt>
                <c:pt idx="16">
                  <c:v>7.0018588824142869</c:v>
                </c:pt>
                <c:pt idx="17">
                  <c:v>7.0657260160564324</c:v>
                </c:pt>
                <c:pt idx="18">
                  <c:v>7.1292486897630249</c:v>
                </c:pt>
                <c:pt idx="19">
                  <c:v>7.1913937119506182</c:v>
                </c:pt>
                <c:pt idx="20">
                  <c:v>7.2569592108704377</c:v>
                </c:pt>
                <c:pt idx="21">
                  <c:v>7.3215311505562983</c:v>
                </c:pt>
                <c:pt idx="22">
                  <c:v>7.3871201849616002</c:v>
                </c:pt>
                <c:pt idx="23">
                  <c:v>7.4523571274639275</c:v>
                </c:pt>
                <c:pt idx="24">
                  <c:v>7.5073823461173204</c:v>
                </c:pt>
                <c:pt idx="25">
                  <c:v>7.5403459293724673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0.44725744310460336</c:v>
                </c:pt>
                <c:pt idx="1">
                  <c:v>0.31227643808239586</c:v>
                </c:pt>
                <c:pt idx="2">
                  <c:v>0.30036612067846197</c:v>
                </c:pt>
                <c:pt idx="3">
                  <c:v>0.25036382556345121</c:v>
                </c:pt>
                <c:pt idx="4">
                  <c:v>0.29377555066779776</c:v>
                </c:pt>
                <c:pt idx="5">
                  <c:v>0.28826767386778418</c:v>
                </c:pt>
                <c:pt idx="6">
                  <c:v>0.21598826951967551</c:v>
                </c:pt>
                <c:pt idx="7">
                  <c:v>0.23810358703165296</c:v>
                </c:pt>
                <c:pt idx="8">
                  <c:v>0.25710867489709999</c:v>
                </c:pt>
                <c:pt idx="9">
                  <c:v>0.21633101704527885</c:v>
                </c:pt>
                <c:pt idx="10">
                  <c:v>0.28771597736699395</c:v>
                </c:pt>
                <c:pt idx="11">
                  <c:v>0.18299175337511794</c:v>
                </c:pt>
                <c:pt idx="12">
                  <c:v>0.18589410124675856</c:v>
                </c:pt>
                <c:pt idx="13">
                  <c:v>0.18869294920669039</c:v>
                </c:pt>
                <c:pt idx="14">
                  <c:v>0.19090164493752582</c:v>
                </c:pt>
                <c:pt idx="15">
                  <c:v>0.19200559835477934</c:v>
                </c:pt>
                <c:pt idx="16">
                  <c:v>0.19325857106031305</c:v>
                </c:pt>
                <c:pt idx="17">
                  <c:v>0.19442061939905828</c:v>
                </c:pt>
                <c:pt idx="18">
                  <c:v>0.19582914698006182</c:v>
                </c:pt>
                <c:pt idx="19">
                  <c:v>0.196956625371319</c:v>
                </c:pt>
                <c:pt idx="20">
                  <c:v>0.19845913784106223</c:v>
                </c:pt>
                <c:pt idx="21">
                  <c:v>0.19980854215328189</c:v>
                </c:pt>
                <c:pt idx="22">
                  <c:v>0.20133394869646504</c:v>
                </c:pt>
                <c:pt idx="23">
                  <c:v>0.2022624982060649</c:v>
                </c:pt>
                <c:pt idx="24">
                  <c:v>0.20366470292511538</c:v>
                </c:pt>
                <c:pt idx="25">
                  <c:v>0.20460424929687346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22.783655094720935</c:v>
                </c:pt>
                <c:pt idx="1">
                  <c:v>23.590987557966741</c:v>
                </c:pt>
                <c:pt idx="2">
                  <c:v>25.447338768629439</c:v>
                </c:pt>
                <c:pt idx="3">
                  <c:v>24.36308727069067</c:v>
                </c:pt>
                <c:pt idx="4">
                  <c:v>24.819811607094703</c:v>
                </c:pt>
                <c:pt idx="5">
                  <c:v>24.188456415460653</c:v>
                </c:pt>
                <c:pt idx="6">
                  <c:v>26.537636014432582</c:v>
                </c:pt>
                <c:pt idx="7">
                  <c:v>25.066977363587689</c:v>
                </c:pt>
                <c:pt idx="8">
                  <c:v>24.312708739031052</c:v>
                </c:pt>
                <c:pt idx="9">
                  <c:v>23.783834972848663</c:v>
                </c:pt>
                <c:pt idx="10">
                  <c:v>23.818141565443064</c:v>
                </c:pt>
                <c:pt idx="11">
                  <c:v>23.488381722355513</c:v>
                </c:pt>
                <c:pt idx="12">
                  <c:v>23.557659384716597</c:v>
                </c:pt>
                <c:pt idx="13">
                  <c:v>23.639791376880886</c:v>
                </c:pt>
                <c:pt idx="14">
                  <c:v>23.717480508413384</c:v>
                </c:pt>
                <c:pt idx="15">
                  <c:v>23.729397071482705</c:v>
                </c:pt>
                <c:pt idx="16">
                  <c:v>23.705985439533137</c:v>
                </c:pt>
                <c:pt idx="17">
                  <c:v>23.651736222333188</c:v>
                </c:pt>
                <c:pt idx="18">
                  <c:v>23.589619439782684</c:v>
                </c:pt>
                <c:pt idx="19">
                  <c:v>23.519048067970115</c:v>
                </c:pt>
                <c:pt idx="20">
                  <c:v>23.442355026613328</c:v>
                </c:pt>
                <c:pt idx="21">
                  <c:v>23.351631008815861</c:v>
                </c:pt>
                <c:pt idx="22">
                  <c:v>23.264611586358338</c:v>
                </c:pt>
                <c:pt idx="23">
                  <c:v>23.158852696187015</c:v>
                </c:pt>
                <c:pt idx="24">
                  <c:v>23.055384590852853</c:v>
                </c:pt>
                <c:pt idx="25">
                  <c:v>22.94275092149671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4.8497671093062467</c:v>
                </c:pt>
                <c:pt idx="1">
                  <c:v>4.7260285332351541</c:v>
                </c:pt>
                <c:pt idx="2">
                  <c:v>4.8011068517292008</c:v>
                </c:pt>
                <c:pt idx="3">
                  <c:v>4.7771553614426319</c:v>
                </c:pt>
                <c:pt idx="4">
                  <c:v>4.7513816217080507</c:v>
                </c:pt>
                <c:pt idx="5">
                  <c:v>5.0806221925190238</c:v>
                </c:pt>
                <c:pt idx="6">
                  <c:v>4.8280492956675047</c:v>
                </c:pt>
                <c:pt idx="7">
                  <c:v>5.408810662646669</c:v>
                </c:pt>
                <c:pt idx="8">
                  <c:v>5.6713953575734761</c:v>
                </c:pt>
                <c:pt idx="9">
                  <c:v>5.5271526314245447</c:v>
                </c:pt>
                <c:pt idx="10">
                  <c:v>5.8290883578231787</c:v>
                </c:pt>
                <c:pt idx="11">
                  <c:v>6.1047962013525519</c:v>
                </c:pt>
                <c:pt idx="12">
                  <c:v>6.1945977106166747</c:v>
                </c:pt>
                <c:pt idx="13">
                  <c:v>6.3065306086432065</c:v>
                </c:pt>
                <c:pt idx="14">
                  <c:v>6.4054584329082092</c:v>
                </c:pt>
                <c:pt idx="15">
                  <c:v>6.485170400261862</c:v>
                </c:pt>
                <c:pt idx="16">
                  <c:v>6.5577242644950635</c:v>
                </c:pt>
                <c:pt idx="17">
                  <c:v>6.628275824587023</c:v>
                </c:pt>
                <c:pt idx="18">
                  <c:v>6.6959274071172636</c:v>
                </c:pt>
                <c:pt idx="19">
                  <c:v>6.7664077036626731</c:v>
                </c:pt>
                <c:pt idx="20">
                  <c:v>6.8422110404978458</c:v>
                </c:pt>
                <c:pt idx="21">
                  <c:v>6.9175444381964635</c:v>
                </c:pt>
                <c:pt idx="22">
                  <c:v>6.9893953463935174</c:v>
                </c:pt>
                <c:pt idx="23">
                  <c:v>7.0623004752730507</c:v>
                </c:pt>
                <c:pt idx="24">
                  <c:v>7.1340071315454665</c:v>
                </c:pt>
                <c:pt idx="25">
                  <c:v>7.2044462606727651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9.1245345550775578</c:v>
                </c:pt>
                <c:pt idx="1">
                  <c:v>8.904349059790988</c:v>
                </c:pt>
                <c:pt idx="2">
                  <c:v>9.5232323973504531</c:v>
                </c:pt>
                <c:pt idx="3">
                  <c:v>9.7977735250019578</c:v>
                </c:pt>
                <c:pt idx="4">
                  <c:v>10.116292492899209</c:v>
                </c:pt>
                <c:pt idx="5">
                  <c:v>9.7727897014878895</c:v>
                </c:pt>
                <c:pt idx="6">
                  <c:v>9.4318609921705363</c:v>
                </c:pt>
                <c:pt idx="7">
                  <c:v>9.6618159359841673</c:v>
                </c:pt>
                <c:pt idx="8">
                  <c:v>9.9392753498611501</c:v>
                </c:pt>
                <c:pt idx="9">
                  <c:v>9.4100767607124958</c:v>
                </c:pt>
                <c:pt idx="10">
                  <c:v>8.3265315241437996</c:v>
                </c:pt>
                <c:pt idx="11">
                  <c:v>8.8021621994579817</c:v>
                </c:pt>
                <c:pt idx="12">
                  <c:v>8.7443526000903962</c:v>
                </c:pt>
                <c:pt idx="13">
                  <c:v>8.7436320927346465</c:v>
                </c:pt>
                <c:pt idx="14">
                  <c:v>8.7261111006634433</c:v>
                </c:pt>
                <c:pt idx="15">
                  <c:v>8.6842921714088437</c:v>
                </c:pt>
                <c:pt idx="16">
                  <c:v>8.6331452231335337</c:v>
                </c:pt>
                <c:pt idx="17">
                  <c:v>8.577539086371381</c:v>
                </c:pt>
                <c:pt idx="18">
                  <c:v>8.5077017942546966</c:v>
                </c:pt>
                <c:pt idx="19">
                  <c:v>8.4374778492744547</c:v>
                </c:pt>
                <c:pt idx="20">
                  <c:v>8.3790612833856883</c:v>
                </c:pt>
                <c:pt idx="21">
                  <c:v>8.3203635859045484</c:v>
                </c:pt>
                <c:pt idx="22">
                  <c:v>8.261169207084567</c:v>
                </c:pt>
                <c:pt idx="23">
                  <c:v>8.2180909317843831</c:v>
                </c:pt>
                <c:pt idx="24">
                  <c:v>8.1761738751929727</c:v>
                </c:pt>
                <c:pt idx="25">
                  <c:v>8.1484892473244219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9.6965212741008244</c:v>
                </c:pt>
                <c:pt idx="1">
                  <c:v>9.780747815365423</c:v>
                </c:pt>
                <c:pt idx="2">
                  <c:v>9.3133481734050747</c:v>
                </c:pt>
                <c:pt idx="3">
                  <c:v>9.0585723830616693</c:v>
                </c:pt>
                <c:pt idx="4">
                  <c:v>10.041644737216</c:v>
                </c:pt>
                <c:pt idx="5">
                  <c:v>9.5054888842967014</c:v>
                </c:pt>
                <c:pt idx="6">
                  <c:v>9.5938555026028833</c:v>
                </c:pt>
                <c:pt idx="7">
                  <c:v>9.3227785186761754</c:v>
                </c:pt>
                <c:pt idx="8">
                  <c:v>10.643991525051367</c:v>
                </c:pt>
                <c:pt idx="9">
                  <c:v>10.029914852464969</c:v>
                </c:pt>
                <c:pt idx="10">
                  <c:v>9.0351696459818296</c:v>
                </c:pt>
                <c:pt idx="11">
                  <c:v>9.1136923408180301</c:v>
                </c:pt>
                <c:pt idx="12">
                  <c:v>9.0756692749867387</c:v>
                </c:pt>
                <c:pt idx="13">
                  <c:v>9.1184179966148822</c:v>
                </c:pt>
                <c:pt idx="14">
                  <c:v>9.1621304665516785</c:v>
                </c:pt>
                <c:pt idx="15">
                  <c:v>9.1750192916459525</c:v>
                </c:pt>
                <c:pt idx="16">
                  <c:v>9.1871384723768976</c:v>
                </c:pt>
                <c:pt idx="17">
                  <c:v>9.1907501701150931</c:v>
                </c:pt>
                <c:pt idx="18">
                  <c:v>9.1973475696229059</c:v>
                </c:pt>
                <c:pt idx="19">
                  <c:v>9.2043160734776794</c:v>
                </c:pt>
                <c:pt idx="20">
                  <c:v>9.2185634301158306</c:v>
                </c:pt>
                <c:pt idx="21">
                  <c:v>9.2320440812166069</c:v>
                </c:pt>
                <c:pt idx="22">
                  <c:v>9.2416800926448222</c:v>
                </c:pt>
                <c:pt idx="23">
                  <c:v>9.2524431498310626</c:v>
                </c:pt>
                <c:pt idx="24">
                  <c:v>9.2617730800864546</c:v>
                </c:pt>
                <c:pt idx="25">
                  <c:v>9.2718932499746085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5.745578931667584</c:v>
                </c:pt>
                <c:pt idx="1">
                  <c:v>5.5753594650459952</c:v>
                </c:pt>
                <c:pt idx="2">
                  <c:v>5.7864047280041442</c:v>
                </c:pt>
                <c:pt idx="3">
                  <c:v>5.3860228929885734</c:v>
                </c:pt>
                <c:pt idx="4">
                  <c:v>6.3303059966007629</c:v>
                </c:pt>
                <c:pt idx="5">
                  <c:v>6.1858391787442377</c:v>
                </c:pt>
                <c:pt idx="6">
                  <c:v>5.9124410390377005</c:v>
                </c:pt>
                <c:pt idx="7">
                  <c:v>5.7734364245449976</c:v>
                </c:pt>
                <c:pt idx="8">
                  <c:v>5.963512037392019</c:v>
                </c:pt>
                <c:pt idx="9">
                  <c:v>5.4875523245793492</c:v>
                </c:pt>
                <c:pt idx="10">
                  <c:v>4.9339630470468672</c:v>
                </c:pt>
                <c:pt idx="11">
                  <c:v>8.8972988816628362</c:v>
                </c:pt>
                <c:pt idx="12">
                  <c:v>9.0825158054636113</c:v>
                </c:pt>
                <c:pt idx="13">
                  <c:v>9.2848495830812006</c:v>
                </c:pt>
                <c:pt idx="14">
                  <c:v>9.4576847740772116</c:v>
                </c:pt>
                <c:pt idx="15">
                  <c:v>9.5981211703263778</c:v>
                </c:pt>
                <c:pt idx="16">
                  <c:v>9.7664244562445024</c:v>
                </c:pt>
                <c:pt idx="17">
                  <c:v>9.9430823780781843</c:v>
                </c:pt>
                <c:pt idx="18">
                  <c:v>10.094720424102096</c:v>
                </c:pt>
                <c:pt idx="19">
                  <c:v>10.250204648211833</c:v>
                </c:pt>
                <c:pt idx="20">
                  <c:v>10.417782435150926</c:v>
                </c:pt>
                <c:pt idx="21">
                  <c:v>10.573432291735736</c:v>
                </c:pt>
                <c:pt idx="22">
                  <c:v>10.712351353716681</c:v>
                </c:pt>
                <c:pt idx="23">
                  <c:v>10.853288976663231</c:v>
                </c:pt>
                <c:pt idx="24">
                  <c:v>10.996611945706201</c:v>
                </c:pt>
                <c:pt idx="25">
                  <c:v>11.135598476866807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31.833832443109948</c:v>
                </c:pt>
                <c:pt idx="1">
                  <c:v>29.398374753617031</c:v>
                </c:pt>
                <c:pt idx="2">
                  <c:v>29.927384298724458</c:v>
                </c:pt>
                <c:pt idx="3">
                  <c:v>29.090331314776115</c:v>
                </c:pt>
                <c:pt idx="4">
                  <c:v>31.200537605762179</c:v>
                </c:pt>
                <c:pt idx="5">
                  <c:v>30.357791471121729</c:v>
                </c:pt>
                <c:pt idx="6">
                  <c:v>29.342781544064891</c:v>
                </c:pt>
                <c:pt idx="7">
                  <c:v>29.924730913881039</c:v>
                </c:pt>
                <c:pt idx="8">
                  <c:v>31.387045325656938</c:v>
                </c:pt>
                <c:pt idx="9">
                  <c:v>30.611929434499917</c:v>
                </c:pt>
                <c:pt idx="10">
                  <c:v>28.550294797420502</c:v>
                </c:pt>
                <c:pt idx="11">
                  <c:v>26.22754332043203</c:v>
                </c:pt>
                <c:pt idx="12">
                  <c:v>26.328010194173714</c:v>
                </c:pt>
                <c:pt idx="13">
                  <c:v>26.528817415537617</c:v>
                </c:pt>
                <c:pt idx="14">
                  <c:v>26.556733017253627</c:v>
                </c:pt>
                <c:pt idx="15">
                  <c:v>26.444059012915467</c:v>
                </c:pt>
                <c:pt idx="16">
                  <c:v>26.297886171154008</c:v>
                </c:pt>
                <c:pt idx="17">
                  <c:v>26.113891843309478</c:v>
                </c:pt>
                <c:pt idx="18">
                  <c:v>25.920240153356033</c:v>
                </c:pt>
                <c:pt idx="19">
                  <c:v>25.720600662053553</c:v>
                </c:pt>
                <c:pt idx="20">
                  <c:v>25.560876002516725</c:v>
                </c:pt>
                <c:pt idx="21">
                  <c:v>25.385184870004757</c:v>
                </c:pt>
                <c:pt idx="22">
                  <c:v>25.197439249578828</c:v>
                </c:pt>
                <c:pt idx="23">
                  <c:v>25.007271395208424</c:v>
                </c:pt>
                <c:pt idx="24">
                  <c:v>24.823911377183506</c:v>
                </c:pt>
                <c:pt idx="25">
                  <c:v>24.633928017037672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27.251231621873828</c:v>
                </c:pt>
                <c:pt idx="1">
                  <c:v>30.589047473069009</c:v>
                </c:pt>
                <c:pt idx="2">
                  <c:v>31.001144794484667</c:v>
                </c:pt>
                <c:pt idx="3">
                  <c:v>31.910785211581867</c:v>
                </c:pt>
                <c:pt idx="4">
                  <c:v>34.083710938259607</c:v>
                </c:pt>
                <c:pt idx="5">
                  <c:v>33.990513015572169</c:v>
                </c:pt>
                <c:pt idx="6">
                  <c:v>33.767411413307208</c:v>
                </c:pt>
                <c:pt idx="7">
                  <c:v>36.625085707335529</c:v>
                </c:pt>
                <c:pt idx="8">
                  <c:v>38.168759219415321</c:v>
                </c:pt>
                <c:pt idx="9">
                  <c:v>39.503806827911539</c:v>
                </c:pt>
                <c:pt idx="10">
                  <c:v>40.691754689746432</c:v>
                </c:pt>
                <c:pt idx="11">
                  <c:v>36.911224640683116</c:v>
                </c:pt>
                <c:pt idx="12">
                  <c:v>37.484995992202457</c:v>
                </c:pt>
                <c:pt idx="13">
                  <c:v>38.15649667239051</c:v>
                </c:pt>
                <c:pt idx="14">
                  <c:v>38.751533062483759</c:v>
                </c:pt>
                <c:pt idx="15">
                  <c:v>39.20113269371388</c:v>
                </c:pt>
                <c:pt idx="16">
                  <c:v>39.617714741130087</c:v>
                </c:pt>
                <c:pt idx="17">
                  <c:v>40.010205816444369</c:v>
                </c:pt>
                <c:pt idx="18">
                  <c:v>40.414711921707109</c:v>
                </c:pt>
                <c:pt idx="19">
                  <c:v>40.819225956287752</c:v>
                </c:pt>
                <c:pt idx="20">
                  <c:v>41.249839871515618</c:v>
                </c:pt>
                <c:pt idx="21">
                  <c:v>41.683987286294006</c:v>
                </c:pt>
                <c:pt idx="22">
                  <c:v>42.109307973196969</c:v>
                </c:pt>
                <c:pt idx="23">
                  <c:v>42.550441917785221</c:v>
                </c:pt>
                <c:pt idx="24">
                  <c:v>42.947181273683036</c:v>
                </c:pt>
                <c:pt idx="25">
                  <c:v>43.1937115329942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62.847034032062908</c:v>
                </c:pt>
                <c:pt idx="1">
                  <c:v>64.00695181606676</c:v>
                </c:pt>
                <c:pt idx="2">
                  <c:v>64.367950968272012</c:v>
                </c:pt>
                <c:pt idx="3">
                  <c:v>62.88316139177708</c:v>
                </c:pt>
                <c:pt idx="4">
                  <c:v>65.06086291874081</c:v>
                </c:pt>
                <c:pt idx="5">
                  <c:v>67.123495735987348</c:v>
                </c:pt>
                <c:pt idx="6">
                  <c:v>68.139456615334296</c:v>
                </c:pt>
                <c:pt idx="7">
                  <c:v>67.574694022885382</c:v>
                </c:pt>
                <c:pt idx="8">
                  <c:v>72.255727416115775</c:v>
                </c:pt>
                <c:pt idx="9">
                  <c:v>75.226902682155497</c:v>
                </c:pt>
                <c:pt idx="10">
                  <c:v>77.879518961781699</c:v>
                </c:pt>
                <c:pt idx="11">
                  <c:v>80.171668934747629</c:v>
                </c:pt>
                <c:pt idx="12">
                  <c:v>81.456208753590815</c:v>
                </c:pt>
                <c:pt idx="13">
                  <c:v>82.890635010015345</c:v>
                </c:pt>
                <c:pt idx="14">
                  <c:v>84.289333934528315</c:v>
                </c:pt>
                <c:pt idx="15">
                  <c:v>85.450733684991974</c:v>
                </c:pt>
                <c:pt idx="16">
                  <c:v>86.569271855782205</c:v>
                </c:pt>
                <c:pt idx="17">
                  <c:v>87.655502022389811</c:v>
                </c:pt>
                <c:pt idx="18">
                  <c:v>88.77378842022847</c:v>
                </c:pt>
                <c:pt idx="19">
                  <c:v>89.904178347716552</c:v>
                </c:pt>
                <c:pt idx="20">
                  <c:v>91.079097490628996</c:v>
                </c:pt>
                <c:pt idx="21">
                  <c:v>92.238987519962407</c:v>
                </c:pt>
                <c:pt idx="22">
                  <c:v>93.427495457158528</c:v>
                </c:pt>
                <c:pt idx="23">
                  <c:v>94.659078408876525</c:v>
                </c:pt>
                <c:pt idx="24">
                  <c:v>95.870994687594177</c:v>
                </c:pt>
                <c:pt idx="25">
                  <c:v>97.070740931387462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36.930855029367514</c:v>
                </c:pt>
                <c:pt idx="1">
                  <c:v>38.216659688659377</c:v>
                </c:pt>
                <c:pt idx="2">
                  <c:v>38.58418358607134</c:v>
                </c:pt>
                <c:pt idx="3">
                  <c:v>37.788236777556946</c:v>
                </c:pt>
                <c:pt idx="4">
                  <c:v>39.812862657733106</c:v>
                </c:pt>
                <c:pt idx="5">
                  <c:v>40.513599903587568</c:v>
                </c:pt>
                <c:pt idx="6">
                  <c:v>39.422487144821694</c:v>
                </c:pt>
                <c:pt idx="7">
                  <c:v>40.422086148375008</c:v>
                </c:pt>
                <c:pt idx="8">
                  <c:v>42.999311432167715</c:v>
                </c:pt>
                <c:pt idx="9">
                  <c:v>43.059662166073736</c:v>
                </c:pt>
                <c:pt idx="10">
                  <c:v>44.814445468790936</c:v>
                </c:pt>
                <c:pt idx="11">
                  <c:v>45.5861414743149</c:v>
                </c:pt>
                <c:pt idx="12">
                  <c:v>46.38669859152251</c:v>
                </c:pt>
                <c:pt idx="13">
                  <c:v>47.213915164236056</c:v>
                </c:pt>
                <c:pt idx="14">
                  <c:v>47.95446490772305</c:v>
                </c:pt>
                <c:pt idx="15">
                  <c:v>48.542492241459996</c:v>
                </c:pt>
                <c:pt idx="16">
                  <c:v>49.099562906587721</c:v>
                </c:pt>
                <c:pt idx="17">
                  <c:v>49.635838211013706</c:v>
                </c:pt>
                <c:pt idx="18">
                  <c:v>50.175551241349453</c:v>
                </c:pt>
                <c:pt idx="19">
                  <c:v>50.723360471439364</c:v>
                </c:pt>
                <c:pt idx="20">
                  <c:v>51.305927587192997</c:v>
                </c:pt>
                <c:pt idx="21">
                  <c:v>51.900822558529086</c:v>
                </c:pt>
                <c:pt idx="22">
                  <c:v>52.517965651584589</c:v>
                </c:pt>
                <c:pt idx="23">
                  <c:v>53.132662427009812</c:v>
                </c:pt>
                <c:pt idx="24">
                  <c:v>53.753705523452773</c:v>
                </c:pt>
                <c:pt idx="25">
                  <c:v>54.353014767721127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36.540167699112537</c:v>
                </c:pt>
                <c:pt idx="1">
                  <c:v>34.576649304695039</c:v>
                </c:pt>
                <c:pt idx="2">
                  <c:v>34.95692617792109</c:v>
                </c:pt>
                <c:pt idx="3">
                  <c:v>34.608328486709894</c:v>
                </c:pt>
                <c:pt idx="4">
                  <c:v>36.125958752259045</c:v>
                </c:pt>
                <c:pt idx="5">
                  <c:v>35.356759041810037</c:v>
                </c:pt>
                <c:pt idx="6">
                  <c:v>32.432300377853636</c:v>
                </c:pt>
                <c:pt idx="7">
                  <c:v>34.085183540195985</c:v>
                </c:pt>
                <c:pt idx="8">
                  <c:v>34.194521663054893</c:v>
                </c:pt>
                <c:pt idx="9">
                  <c:v>33.451407352251842</c:v>
                </c:pt>
                <c:pt idx="10">
                  <c:v>34.831416559526417</c:v>
                </c:pt>
                <c:pt idx="11">
                  <c:v>35.456884965764061</c:v>
                </c:pt>
                <c:pt idx="12">
                  <c:v>35.412649511075784</c:v>
                </c:pt>
                <c:pt idx="13">
                  <c:v>35.409301942260676</c:v>
                </c:pt>
                <c:pt idx="14">
                  <c:v>35.334239231098501</c:v>
                </c:pt>
                <c:pt idx="15">
                  <c:v>35.129331702191671</c:v>
                </c:pt>
                <c:pt idx="16">
                  <c:v>34.934138771061164</c:v>
                </c:pt>
                <c:pt idx="17">
                  <c:v>34.776665419697721</c:v>
                </c:pt>
                <c:pt idx="18">
                  <c:v>34.594893468656011</c:v>
                </c:pt>
                <c:pt idx="19">
                  <c:v>34.391437804335268</c:v>
                </c:pt>
                <c:pt idx="20">
                  <c:v>34.172223104969639</c:v>
                </c:pt>
                <c:pt idx="21">
                  <c:v>33.964722585807394</c:v>
                </c:pt>
                <c:pt idx="22">
                  <c:v>33.793638175431035</c:v>
                </c:pt>
                <c:pt idx="23">
                  <c:v>33.588899417117538</c:v>
                </c:pt>
                <c:pt idx="24">
                  <c:v>33.436666228230543</c:v>
                </c:pt>
                <c:pt idx="25">
                  <c:v>33.568500594091518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37.515310291417201</c:v>
                </c:pt>
                <c:pt idx="1">
                  <c:v>38.59373088996535</c:v>
                </c:pt>
                <c:pt idx="2">
                  <c:v>38.327454732481904</c:v>
                </c:pt>
                <c:pt idx="3">
                  <c:v>38.119261627760537</c:v>
                </c:pt>
                <c:pt idx="4">
                  <c:v>41.519766176359724</c:v>
                </c:pt>
                <c:pt idx="5">
                  <c:v>41.497742263460893</c:v>
                </c:pt>
                <c:pt idx="6">
                  <c:v>39.677771397553599</c:v>
                </c:pt>
                <c:pt idx="7">
                  <c:v>39.397000878776375</c:v>
                </c:pt>
                <c:pt idx="8">
                  <c:v>40.993122395706749</c:v>
                </c:pt>
                <c:pt idx="9">
                  <c:v>41.786309660726261</c:v>
                </c:pt>
                <c:pt idx="10">
                  <c:v>37.568024053884464</c:v>
                </c:pt>
                <c:pt idx="11">
                  <c:v>37.720765148836136</c:v>
                </c:pt>
                <c:pt idx="12">
                  <c:v>37.811657829859222</c:v>
                </c:pt>
                <c:pt idx="13">
                  <c:v>38.145348893823403</c:v>
                </c:pt>
                <c:pt idx="14">
                  <c:v>38.347250771243182</c:v>
                </c:pt>
                <c:pt idx="15">
                  <c:v>38.337974693782833</c:v>
                </c:pt>
                <c:pt idx="16">
                  <c:v>38.328683518204258</c:v>
                </c:pt>
                <c:pt idx="17">
                  <c:v>38.297563427322459</c:v>
                </c:pt>
                <c:pt idx="18">
                  <c:v>38.260952003199911</c:v>
                </c:pt>
                <c:pt idx="19">
                  <c:v>38.2186506509493</c:v>
                </c:pt>
                <c:pt idx="20">
                  <c:v>38.197134139286788</c:v>
                </c:pt>
                <c:pt idx="21">
                  <c:v>38.16428776052468</c:v>
                </c:pt>
                <c:pt idx="22">
                  <c:v>38.12991466373331</c:v>
                </c:pt>
                <c:pt idx="23">
                  <c:v>38.089188233764354</c:v>
                </c:pt>
                <c:pt idx="24">
                  <c:v>38.046008970556898</c:v>
                </c:pt>
                <c:pt idx="25">
                  <c:v>37.945541236561446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32.475511918183024</c:v>
                </c:pt>
                <c:pt idx="1">
                  <c:v>30.616113642523128</c:v>
                </c:pt>
                <c:pt idx="2">
                  <c:v>31.108524522926267</c:v>
                </c:pt>
                <c:pt idx="3">
                  <c:v>30.722283756652047</c:v>
                </c:pt>
                <c:pt idx="4">
                  <c:v>33.229864495367075</c:v>
                </c:pt>
                <c:pt idx="5">
                  <c:v>33.496902195951655</c:v>
                </c:pt>
                <c:pt idx="6">
                  <c:v>32.331948663153447</c:v>
                </c:pt>
                <c:pt idx="7">
                  <c:v>31.399399883111094</c:v>
                </c:pt>
                <c:pt idx="8">
                  <c:v>33.143629538973784</c:v>
                </c:pt>
                <c:pt idx="9">
                  <c:v>33.279450334351338</c:v>
                </c:pt>
                <c:pt idx="10">
                  <c:v>31.114651328410584</c:v>
                </c:pt>
                <c:pt idx="11">
                  <c:v>30.861440169575182</c:v>
                </c:pt>
                <c:pt idx="12">
                  <c:v>31.402984351701459</c:v>
                </c:pt>
                <c:pt idx="13">
                  <c:v>31.926263243781747</c:v>
                </c:pt>
                <c:pt idx="14">
                  <c:v>32.436579793055749</c:v>
                </c:pt>
                <c:pt idx="15">
                  <c:v>32.866275865818118</c:v>
                </c:pt>
                <c:pt idx="16">
                  <c:v>33.254324180297367</c:v>
                </c:pt>
                <c:pt idx="17">
                  <c:v>33.615949578337492</c:v>
                </c:pt>
                <c:pt idx="18">
                  <c:v>34.014546156623176</c:v>
                </c:pt>
                <c:pt idx="19">
                  <c:v>34.41109176462151</c:v>
                </c:pt>
                <c:pt idx="20">
                  <c:v>34.820928588125575</c:v>
                </c:pt>
                <c:pt idx="21">
                  <c:v>35.225992013008558</c:v>
                </c:pt>
                <c:pt idx="22">
                  <c:v>35.596031243118695</c:v>
                </c:pt>
                <c:pt idx="23">
                  <c:v>35.97248197049943</c:v>
                </c:pt>
                <c:pt idx="24">
                  <c:v>36.344581315915114</c:v>
                </c:pt>
                <c:pt idx="25">
                  <c:v>36.703384763871284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27.63342220402718</c:v>
                </c:pt>
                <c:pt idx="1">
                  <c:v>28.317016091201896</c:v>
                </c:pt>
                <c:pt idx="2">
                  <c:v>30.248445620358641</c:v>
                </c:pt>
                <c:pt idx="3">
                  <c:v>29.140242632133301</c:v>
                </c:pt>
                <c:pt idx="4">
                  <c:v>29.571193228802755</c:v>
                </c:pt>
                <c:pt idx="5">
                  <c:v>29.269078607979676</c:v>
                </c:pt>
                <c:pt idx="6">
                  <c:v>31.365685310100087</c:v>
                </c:pt>
                <c:pt idx="7">
                  <c:v>30.475788026234358</c:v>
                </c:pt>
                <c:pt idx="8">
                  <c:v>29.984104096604529</c:v>
                </c:pt>
                <c:pt idx="9">
                  <c:v>29.310987604273208</c:v>
                </c:pt>
                <c:pt idx="10">
                  <c:v>29.647229923266242</c:v>
                </c:pt>
                <c:pt idx="11">
                  <c:v>29.593177923708065</c:v>
                </c:pt>
                <c:pt idx="12">
                  <c:v>29.75225709533327</c:v>
                </c:pt>
                <c:pt idx="13">
                  <c:v>29.946321985524094</c:v>
                </c:pt>
                <c:pt idx="14">
                  <c:v>30.122938941321593</c:v>
                </c:pt>
                <c:pt idx="15">
                  <c:v>30.214567471744566</c:v>
                </c:pt>
                <c:pt idx="16">
                  <c:v>30.263709704028201</c:v>
                </c:pt>
                <c:pt idx="17">
                  <c:v>30.280012046920213</c:v>
                </c:pt>
                <c:pt idx="18">
                  <c:v>30.285546846899948</c:v>
                </c:pt>
                <c:pt idx="19">
                  <c:v>30.285455771632787</c:v>
                </c:pt>
                <c:pt idx="20">
                  <c:v>30.284566067111172</c:v>
                </c:pt>
                <c:pt idx="21">
                  <c:v>30.269175447012323</c:v>
                </c:pt>
                <c:pt idx="22">
                  <c:v>30.254006932751857</c:v>
                </c:pt>
                <c:pt idx="23">
                  <c:v>30.221153171460067</c:v>
                </c:pt>
                <c:pt idx="24">
                  <c:v>30.189391722398319</c:v>
                </c:pt>
                <c:pt idx="25">
                  <c:v>30.147197182169474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18.821055829178384</c:v>
                </c:pt>
                <c:pt idx="1">
                  <c:v>18.685096875156411</c:v>
                </c:pt>
                <c:pt idx="2">
                  <c:v>18.83658057075553</c:v>
                </c:pt>
                <c:pt idx="3">
                  <c:v>18.856345908063627</c:v>
                </c:pt>
                <c:pt idx="4">
                  <c:v>20.157937230115209</c:v>
                </c:pt>
                <c:pt idx="5">
                  <c:v>19.278278585784591</c:v>
                </c:pt>
                <c:pt idx="6">
                  <c:v>19.02571649477342</c:v>
                </c:pt>
                <c:pt idx="7">
                  <c:v>18.984594454660343</c:v>
                </c:pt>
                <c:pt idx="8">
                  <c:v>20.583266874912518</c:v>
                </c:pt>
                <c:pt idx="9">
                  <c:v>19.439991613177465</c:v>
                </c:pt>
                <c:pt idx="10">
                  <c:v>17.361701170125627</c:v>
                </c:pt>
                <c:pt idx="11">
                  <c:v>17.915854540276012</c:v>
                </c:pt>
                <c:pt idx="12">
                  <c:v>17.820021875077135</c:v>
                </c:pt>
                <c:pt idx="13">
                  <c:v>17.86205008934953</c:v>
                </c:pt>
                <c:pt idx="14">
                  <c:v>17.888241567215122</c:v>
                </c:pt>
                <c:pt idx="15">
                  <c:v>17.859311463054794</c:v>
                </c:pt>
                <c:pt idx="16">
                  <c:v>17.820283695510433</c:v>
                </c:pt>
                <c:pt idx="17">
                  <c:v>17.768289256486476</c:v>
                </c:pt>
                <c:pt idx="18">
                  <c:v>17.705049363877603</c:v>
                </c:pt>
                <c:pt idx="19">
                  <c:v>17.641793922752136</c:v>
                </c:pt>
                <c:pt idx="20">
                  <c:v>17.597624713501517</c:v>
                </c:pt>
                <c:pt idx="21">
                  <c:v>17.552407667121155</c:v>
                </c:pt>
                <c:pt idx="22">
                  <c:v>17.502849299729391</c:v>
                </c:pt>
                <c:pt idx="23">
                  <c:v>17.470534081615448</c:v>
                </c:pt>
                <c:pt idx="24">
                  <c:v>17.437946955279429</c:v>
                </c:pt>
                <c:pt idx="25">
                  <c:v>17.42038249729903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37.579411374777536</c:v>
                </c:pt>
                <c:pt idx="1">
                  <c:v>34.973734218663026</c:v>
                </c:pt>
                <c:pt idx="2">
                  <c:v>35.713789026728605</c:v>
                </c:pt>
                <c:pt idx="3">
                  <c:v>34.476354207764686</c:v>
                </c:pt>
                <c:pt idx="4">
                  <c:v>37.530843602362943</c:v>
                </c:pt>
                <c:pt idx="5">
                  <c:v>36.543630649865968</c:v>
                </c:pt>
                <c:pt idx="6">
                  <c:v>35.255222583102594</c:v>
                </c:pt>
                <c:pt idx="7">
                  <c:v>35.698167338426039</c:v>
                </c:pt>
                <c:pt idx="8">
                  <c:v>37.350557363048956</c:v>
                </c:pt>
                <c:pt idx="9">
                  <c:v>36.099481759079268</c:v>
                </c:pt>
                <c:pt idx="10">
                  <c:v>33.484257844467372</c:v>
                </c:pt>
                <c:pt idx="11">
                  <c:v>35.124842202094868</c:v>
                </c:pt>
                <c:pt idx="12">
                  <c:v>35.410525999637329</c:v>
                </c:pt>
                <c:pt idx="13">
                  <c:v>35.813666998618814</c:v>
                </c:pt>
                <c:pt idx="14">
                  <c:v>36.014417791330843</c:v>
                </c:pt>
                <c:pt idx="15">
                  <c:v>36.042180183241847</c:v>
                </c:pt>
                <c:pt idx="16">
                  <c:v>36.064310627398513</c:v>
                </c:pt>
                <c:pt idx="17">
                  <c:v>36.056974221387662</c:v>
                </c:pt>
                <c:pt idx="18">
                  <c:v>36.014960577458126</c:v>
                </c:pt>
                <c:pt idx="19">
                  <c:v>35.970805310265384</c:v>
                </c:pt>
                <c:pt idx="20">
                  <c:v>35.978658437667647</c:v>
                </c:pt>
                <c:pt idx="21">
                  <c:v>35.958617161740491</c:v>
                </c:pt>
                <c:pt idx="22">
                  <c:v>35.909790603295505</c:v>
                </c:pt>
                <c:pt idx="23">
                  <c:v>35.860560371871657</c:v>
                </c:pt>
                <c:pt idx="24">
                  <c:v>35.820523322889706</c:v>
                </c:pt>
                <c:pt idx="25">
                  <c:v>35.769526493904479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27.251231621873828</c:v>
                </c:pt>
                <c:pt idx="1">
                  <c:v>30.589047473069009</c:v>
                </c:pt>
                <c:pt idx="2">
                  <c:v>31.001144794484667</c:v>
                </c:pt>
                <c:pt idx="3">
                  <c:v>31.910785211581867</c:v>
                </c:pt>
                <c:pt idx="4">
                  <c:v>34.083710938259607</c:v>
                </c:pt>
                <c:pt idx="5">
                  <c:v>33.990513015572169</c:v>
                </c:pt>
                <c:pt idx="6">
                  <c:v>33.767411413307208</c:v>
                </c:pt>
                <c:pt idx="7">
                  <c:v>36.625085707335529</c:v>
                </c:pt>
                <c:pt idx="8">
                  <c:v>38.168759219415321</c:v>
                </c:pt>
                <c:pt idx="9">
                  <c:v>39.503806827911539</c:v>
                </c:pt>
                <c:pt idx="10">
                  <c:v>40.691754689746432</c:v>
                </c:pt>
                <c:pt idx="11">
                  <c:v>36.911224640683116</c:v>
                </c:pt>
                <c:pt idx="12">
                  <c:v>37.484995992202457</c:v>
                </c:pt>
                <c:pt idx="13">
                  <c:v>38.15649667239051</c:v>
                </c:pt>
                <c:pt idx="14">
                  <c:v>38.751533062483759</c:v>
                </c:pt>
                <c:pt idx="15">
                  <c:v>39.20113269371388</c:v>
                </c:pt>
                <c:pt idx="16">
                  <c:v>39.617714741130087</c:v>
                </c:pt>
                <c:pt idx="17">
                  <c:v>40.010205816444369</c:v>
                </c:pt>
                <c:pt idx="18">
                  <c:v>40.414711921707109</c:v>
                </c:pt>
                <c:pt idx="19">
                  <c:v>40.819225956287752</c:v>
                </c:pt>
                <c:pt idx="20">
                  <c:v>41.249839871515618</c:v>
                </c:pt>
                <c:pt idx="21">
                  <c:v>41.683987286294006</c:v>
                </c:pt>
                <c:pt idx="22">
                  <c:v>42.109307973196969</c:v>
                </c:pt>
                <c:pt idx="23">
                  <c:v>42.550441917785221</c:v>
                </c:pt>
                <c:pt idx="24">
                  <c:v>42.947181273683036</c:v>
                </c:pt>
                <c:pt idx="25">
                  <c:v>43.1937115329942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62.847034032062908</c:v>
                </c:pt>
                <c:pt idx="1">
                  <c:v>64.00695181606676</c:v>
                </c:pt>
                <c:pt idx="2">
                  <c:v>64.367950968272012</c:v>
                </c:pt>
                <c:pt idx="3">
                  <c:v>62.88316139177708</c:v>
                </c:pt>
                <c:pt idx="4">
                  <c:v>65.06086291874081</c:v>
                </c:pt>
                <c:pt idx="5">
                  <c:v>67.123495735987348</c:v>
                </c:pt>
                <c:pt idx="6">
                  <c:v>68.139456615334296</c:v>
                </c:pt>
                <c:pt idx="7">
                  <c:v>67.574694022885382</c:v>
                </c:pt>
                <c:pt idx="8">
                  <c:v>72.255727416115775</c:v>
                </c:pt>
                <c:pt idx="9">
                  <c:v>75.226902682155497</c:v>
                </c:pt>
                <c:pt idx="10">
                  <c:v>77.879518961781699</c:v>
                </c:pt>
                <c:pt idx="11">
                  <c:v>80.171668934747629</c:v>
                </c:pt>
                <c:pt idx="12">
                  <c:v>81.456208753590815</c:v>
                </c:pt>
                <c:pt idx="13">
                  <c:v>82.890635010015345</c:v>
                </c:pt>
                <c:pt idx="14">
                  <c:v>84.289333934528315</c:v>
                </c:pt>
                <c:pt idx="15">
                  <c:v>85.450733684991974</c:v>
                </c:pt>
                <c:pt idx="16">
                  <c:v>86.569271855782205</c:v>
                </c:pt>
                <c:pt idx="17">
                  <c:v>87.655502022389811</c:v>
                </c:pt>
                <c:pt idx="18">
                  <c:v>88.77378842022847</c:v>
                </c:pt>
                <c:pt idx="19">
                  <c:v>89.904178347716552</c:v>
                </c:pt>
                <c:pt idx="20">
                  <c:v>91.079097490628996</c:v>
                </c:pt>
                <c:pt idx="21">
                  <c:v>92.238987519962407</c:v>
                </c:pt>
                <c:pt idx="22">
                  <c:v>93.427495457158528</c:v>
                </c:pt>
                <c:pt idx="23">
                  <c:v>94.659078408876525</c:v>
                </c:pt>
                <c:pt idx="24">
                  <c:v>95.870994687594177</c:v>
                </c:pt>
                <c:pt idx="25">
                  <c:v>97.070740931387462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36.930855029367514</c:v>
                </c:pt>
                <c:pt idx="1">
                  <c:v>38.216659688659377</c:v>
                </c:pt>
                <c:pt idx="2">
                  <c:v>38.58418358607134</c:v>
                </c:pt>
                <c:pt idx="3">
                  <c:v>37.788236777556946</c:v>
                </c:pt>
                <c:pt idx="4">
                  <c:v>39.812862657733106</c:v>
                </c:pt>
                <c:pt idx="5">
                  <c:v>40.513599903587568</c:v>
                </c:pt>
                <c:pt idx="6">
                  <c:v>39.422487144821694</c:v>
                </c:pt>
                <c:pt idx="7">
                  <c:v>40.422086148375008</c:v>
                </c:pt>
                <c:pt idx="8">
                  <c:v>42.999311432167715</c:v>
                </c:pt>
                <c:pt idx="9">
                  <c:v>43.059662166073736</c:v>
                </c:pt>
                <c:pt idx="10">
                  <c:v>44.814445468790936</c:v>
                </c:pt>
                <c:pt idx="11">
                  <c:v>45.5861414743149</c:v>
                </c:pt>
                <c:pt idx="12">
                  <c:v>46.38669859152251</c:v>
                </c:pt>
                <c:pt idx="13">
                  <c:v>47.213915164236056</c:v>
                </c:pt>
                <c:pt idx="14">
                  <c:v>47.95446490772305</c:v>
                </c:pt>
                <c:pt idx="15">
                  <c:v>48.542492241459996</c:v>
                </c:pt>
                <c:pt idx="16">
                  <c:v>49.099562906587721</c:v>
                </c:pt>
                <c:pt idx="17">
                  <c:v>49.635838211013706</c:v>
                </c:pt>
                <c:pt idx="18">
                  <c:v>50.175551241349453</c:v>
                </c:pt>
                <c:pt idx="19">
                  <c:v>50.723360471439364</c:v>
                </c:pt>
                <c:pt idx="20">
                  <c:v>51.305927587192997</c:v>
                </c:pt>
                <c:pt idx="21">
                  <c:v>51.900822558529086</c:v>
                </c:pt>
                <c:pt idx="22">
                  <c:v>52.517965651584589</c:v>
                </c:pt>
                <c:pt idx="23">
                  <c:v>53.132662427009812</c:v>
                </c:pt>
                <c:pt idx="24">
                  <c:v>53.753705523452773</c:v>
                </c:pt>
                <c:pt idx="25">
                  <c:v>54.353014767721127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36.540167699112537</c:v>
                </c:pt>
                <c:pt idx="1">
                  <c:v>34.576649304695039</c:v>
                </c:pt>
                <c:pt idx="2">
                  <c:v>34.95692617792109</c:v>
                </c:pt>
                <c:pt idx="3">
                  <c:v>34.608328486709894</c:v>
                </c:pt>
                <c:pt idx="4">
                  <c:v>36.125958752259045</c:v>
                </c:pt>
                <c:pt idx="5">
                  <c:v>35.356759041810037</c:v>
                </c:pt>
                <c:pt idx="6">
                  <c:v>32.432300377853636</c:v>
                </c:pt>
                <c:pt idx="7">
                  <c:v>34.085183540195985</c:v>
                </c:pt>
                <c:pt idx="8">
                  <c:v>34.194521663054893</c:v>
                </c:pt>
                <c:pt idx="9">
                  <c:v>33.451407352251842</c:v>
                </c:pt>
                <c:pt idx="10">
                  <c:v>34.831416559526417</c:v>
                </c:pt>
                <c:pt idx="11">
                  <c:v>35.456884965764061</c:v>
                </c:pt>
                <c:pt idx="12">
                  <c:v>35.412649511075784</c:v>
                </c:pt>
                <c:pt idx="13">
                  <c:v>35.409301942260676</c:v>
                </c:pt>
                <c:pt idx="14">
                  <c:v>35.334239231098501</c:v>
                </c:pt>
                <c:pt idx="15">
                  <c:v>35.129331702191671</c:v>
                </c:pt>
                <c:pt idx="16">
                  <c:v>34.934138771061164</c:v>
                </c:pt>
                <c:pt idx="17">
                  <c:v>34.776665419697721</c:v>
                </c:pt>
                <c:pt idx="18">
                  <c:v>34.594893468656011</c:v>
                </c:pt>
                <c:pt idx="19">
                  <c:v>34.391437804335268</c:v>
                </c:pt>
                <c:pt idx="20">
                  <c:v>34.172223104969639</c:v>
                </c:pt>
                <c:pt idx="21">
                  <c:v>33.964722585807394</c:v>
                </c:pt>
                <c:pt idx="22">
                  <c:v>33.793638175431035</c:v>
                </c:pt>
                <c:pt idx="23">
                  <c:v>33.588899417117538</c:v>
                </c:pt>
                <c:pt idx="24">
                  <c:v>33.436666228230543</c:v>
                </c:pt>
                <c:pt idx="25">
                  <c:v>33.568500594091518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37.515310291417201</c:v>
                </c:pt>
                <c:pt idx="1">
                  <c:v>38.59373088996535</c:v>
                </c:pt>
                <c:pt idx="2">
                  <c:v>38.327454732481904</c:v>
                </c:pt>
                <c:pt idx="3">
                  <c:v>38.119261627760537</c:v>
                </c:pt>
                <c:pt idx="4">
                  <c:v>41.519766176359724</c:v>
                </c:pt>
                <c:pt idx="5">
                  <c:v>41.497742263460893</c:v>
                </c:pt>
                <c:pt idx="6">
                  <c:v>39.677771397553599</c:v>
                </c:pt>
                <c:pt idx="7">
                  <c:v>39.397000878776375</c:v>
                </c:pt>
                <c:pt idx="8">
                  <c:v>40.993122395706749</c:v>
                </c:pt>
                <c:pt idx="9">
                  <c:v>41.786309660726261</c:v>
                </c:pt>
                <c:pt idx="10">
                  <c:v>37.568024053884464</c:v>
                </c:pt>
                <c:pt idx="11">
                  <c:v>37.720765148836136</c:v>
                </c:pt>
                <c:pt idx="12">
                  <c:v>37.811657829859222</c:v>
                </c:pt>
                <c:pt idx="13">
                  <c:v>38.145348893823403</c:v>
                </c:pt>
                <c:pt idx="14">
                  <c:v>38.347250771243182</c:v>
                </c:pt>
                <c:pt idx="15">
                  <c:v>38.337974693782833</c:v>
                </c:pt>
                <c:pt idx="16">
                  <c:v>38.328683518204258</c:v>
                </c:pt>
                <c:pt idx="17">
                  <c:v>38.297563427322459</c:v>
                </c:pt>
                <c:pt idx="18">
                  <c:v>38.260952003199911</c:v>
                </c:pt>
                <c:pt idx="19">
                  <c:v>38.2186506509493</c:v>
                </c:pt>
                <c:pt idx="20">
                  <c:v>38.197134139286788</c:v>
                </c:pt>
                <c:pt idx="21">
                  <c:v>38.16428776052468</c:v>
                </c:pt>
                <c:pt idx="22">
                  <c:v>38.12991466373331</c:v>
                </c:pt>
                <c:pt idx="23">
                  <c:v>38.089188233764354</c:v>
                </c:pt>
                <c:pt idx="24">
                  <c:v>38.046008970556898</c:v>
                </c:pt>
                <c:pt idx="25">
                  <c:v>37.945541236561446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32.475511918183024</c:v>
                </c:pt>
                <c:pt idx="1">
                  <c:v>30.616113642523128</c:v>
                </c:pt>
                <c:pt idx="2">
                  <c:v>31.108524522926267</c:v>
                </c:pt>
                <c:pt idx="3">
                  <c:v>30.722283756652047</c:v>
                </c:pt>
                <c:pt idx="4">
                  <c:v>33.229864495367075</c:v>
                </c:pt>
                <c:pt idx="5">
                  <c:v>33.496902195951655</c:v>
                </c:pt>
                <c:pt idx="6">
                  <c:v>32.331948663153447</c:v>
                </c:pt>
                <c:pt idx="7">
                  <c:v>31.399399883111094</c:v>
                </c:pt>
                <c:pt idx="8">
                  <c:v>33.143629538973784</c:v>
                </c:pt>
                <c:pt idx="9">
                  <c:v>33.279450334351338</c:v>
                </c:pt>
                <c:pt idx="10">
                  <c:v>31.114651328410584</c:v>
                </c:pt>
                <c:pt idx="11">
                  <c:v>30.861440169575182</c:v>
                </c:pt>
                <c:pt idx="12">
                  <c:v>31.402984351701459</c:v>
                </c:pt>
                <c:pt idx="13">
                  <c:v>31.926263243781747</c:v>
                </c:pt>
                <c:pt idx="14">
                  <c:v>32.436579793055749</c:v>
                </c:pt>
                <c:pt idx="15">
                  <c:v>32.866275865818118</c:v>
                </c:pt>
                <c:pt idx="16">
                  <c:v>33.254324180297367</c:v>
                </c:pt>
                <c:pt idx="17">
                  <c:v>33.615949578337492</c:v>
                </c:pt>
                <c:pt idx="18">
                  <c:v>34.014546156623176</c:v>
                </c:pt>
                <c:pt idx="19">
                  <c:v>34.41109176462151</c:v>
                </c:pt>
                <c:pt idx="20">
                  <c:v>34.820928588125575</c:v>
                </c:pt>
                <c:pt idx="21">
                  <c:v>35.225992013008558</c:v>
                </c:pt>
                <c:pt idx="22">
                  <c:v>35.596031243118695</c:v>
                </c:pt>
                <c:pt idx="23">
                  <c:v>35.97248197049943</c:v>
                </c:pt>
                <c:pt idx="24">
                  <c:v>36.344581315915114</c:v>
                </c:pt>
                <c:pt idx="25">
                  <c:v>36.703384763871284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27.63342220402718</c:v>
                </c:pt>
                <c:pt idx="1">
                  <c:v>28.317016091201896</c:v>
                </c:pt>
                <c:pt idx="2">
                  <c:v>30.248445620358641</c:v>
                </c:pt>
                <c:pt idx="3">
                  <c:v>29.140242632133301</c:v>
                </c:pt>
                <c:pt idx="4">
                  <c:v>29.571193228802755</c:v>
                </c:pt>
                <c:pt idx="5">
                  <c:v>29.269078607979676</c:v>
                </c:pt>
                <c:pt idx="6">
                  <c:v>31.365685310100087</c:v>
                </c:pt>
                <c:pt idx="7">
                  <c:v>30.475788026234358</c:v>
                </c:pt>
                <c:pt idx="8">
                  <c:v>29.984104096604529</c:v>
                </c:pt>
                <c:pt idx="9">
                  <c:v>29.310987604273208</c:v>
                </c:pt>
                <c:pt idx="10">
                  <c:v>29.647229923266242</c:v>
                </c:pt>
                <c:pt idx="11">
                  <c:v>29.593177923708065</c:v>
                </c:pt>
                <c:pt idx="12">
                  <c:v>29.75225709533327</c:v>
                </c:pt>
                <c:pt idx="13">
                  <c:v>29.946321985524094</c:v>
                </c:pt>
                <c:pt idx="14">
                  <c:v>30.122938941321593</c:v>
                </c:pt>
                <c:pt idx="15">
                  <c:v>30.214567471744566</c:v>
                </c:pt>
                <c:pt idx="16">
                  <c:v>30.263709704028201</c:v>
                </c:pt>
                <c:pt idx="17">
                  <c:v>30.280012046920213</c:v>
                </c:pt>
                <c:pt idx="18">
                  <c:v>30.285546846899948</c:v>
                </c:pt>
                <c:pt idx="19">
                  <c:v>30.285455771632787</c:v>
                </c:pt>
                <c:pt idx="20">
                  <c:v>30.284566067111172</c:v>
                </c:pt>
                <c:pt idx="21">
                  <c:v>30.269175447012323</c:v>
                </c:pt>
                <c:pt idx="22">
                  <c:v>30.254006932751857</c:v>
                </c:pt>
                <c:pt idx="23">
                  <c:v>30.221153171460067</c:v>
                </c:pt>
                <c:pt idx="24">
                  <c:v>30.189391722398319</c:v>
                </c:pt>
                <c:pt idx="25">
                  <c:v>30.147197182169474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18.821055829178384</c:v>
                </c:pt>
                <c:pt idx="1">
                  <c:v>18.685096875156411</c:v>
                </c:pt>
                <c:pt idx="2">
                  <c:v>18.83658057075553</c:v>
                </c:pt>
                <c:pt idx="3">
                  <c:v>18.856345908063627</c:v>
                </c:pt>
                <c:pt idx="4">
                  <c:v>20.157937230115209</c:v>
                </c:pt>
                <c:pt idx="5">
                  <c:v>19.278278585784591</c:v>
                </c:pt>
                <c:pt idx="6">
                  <c:v>19.02571649477342</c:v>
                </c:pt>
                <c:pt idx="7">
                  <c:v>18.984594454660343</c:v>
                </c:pt>
                <c:pt idx="8">
                  <c:v>20.583266874912518</c:v>
                </c:pt>
                <c:pt idx="9">
                  <c:v>19.439991613177465</c:v>
                </c:pt>
                <c:pt idx="10">
                  <c:v>17.361701170125627</c:v>
                </c:pt>
                <c:pt idx="11">
                  <c:v>17.915854540276012</c:v>
                </c:pt>
                <c:pt idx="12">
                  <c:v>17.820021875077135</c:v>
                </c:pt>
                <c:pt idx="13">
                  <c:v>17.86205008934953</c:v>
                </c:pt>
                <c:pt idx="14">
                  <c:v>17.888241567215122</c:v>
                </c:pt>
                <c:pt idx="15">
                  <c:v>17.859311463054794</c:v>
                </c:pt>
                <c:pt idx="16">
                  <c:v>17.820283695510433</c:v>
                </c:pt>
                <c:pt idx="17">
                  <c:v>17.768289256486476</c:v>
                </c:pt>
                <c:pt idx="18">
                  <c:v>17.705049363877603</c:v>
                </c:pt>
                <c:pt idx="19">
                  <c:v>17.641793922752136</c:v>
                </c:pt>
                <c:pt idx="20">
                  <c:v>17.597624713501517</c:v>
                </c:pt>
                <c:pt idx="21">
                  <c:v>17.552407667121155</c:v>
                </c:pt>
                <c:pt idx="22">
                  <c:v>17.502849299729391</c:v>
                </c:pt>
                <c:pt idx="23">
                  <c:v>17.470534081615448</c:v>
                </c:pt>
                <c:pt idx="24">
                  <c:v>17.437946955279429</c:v>
                </c:pt>
                <c:pt idx="25">
                  <c:v>17.42038249729903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37.579411374777536</c:v>
                </c:pt>
                <c:pt idx="1">
                  <c:v>34.973734218663026</c:v>
                </c:pt>
                <c:pt idx="2">
                  <c:v>35.713789026728605</c:v>
                </c:pt>
                <c:pt idx="3">
                  <c:v>34.476354207764686</c:v>
                </c:pt>
                <c:pt idx="4">
                  <c:v>37.530843602362943</c:v>
                </c:pt>
                <c:pt idx="5">
                  <c:v>36.543630649865968</c:v>
                </c:pt>
                <c:pt idx="6">
                  <c:v>35.255222583102594</c:v>
                </c:pt>
                <c:pt idx="7">
                  <c:v>35.698167338426039</c:v>
                </c:pt>
                <c:pt idx="8">
                  <c:v>37.350557363048956</c:v>
                </c:pt>
                <c:pt idx="9">
                  <c:v>36.099481759079268</c:v>
                </c:pt>
                <c:pt idx="10">
                  <c:v>33.484257844467372</c:v>
                </c:pt>
                <c:pt idx="11">
                  <c:v>35.124842202094868</c:v>
                </c:pt>
                <c:pt idx="12">
                  <c:v>35.410525999637329</c:v>
                </c:pt>
                <c:pt idx="13">
                  <c:v>35.813666998618814</c:v>
                </c:pt>
                <c:pt idx="14">
                  <c:v>36.014417791330843</c:v>
                </c:pt>
                <c:pt idx="15">
                  <c:v>36.042180183241847</c:v>
                </c:pt>
                <c:pt idx="16">
                  <c:v>36.064310627398513</c:v>
                </c:pt>
                <c:pt idx="17">
                  <c:v>36.056974221387662</c:v>
                </c:pt>
                <c:pt idx="18">
                  <c:v>36.014960577458126</c:v>
                </c:pt>
                <c:pt idx="19">
                  <c:v>35.970805310265384</c:v>
                </c:pt>
                <c:pt idx="20">
                  <c:v>35.978658437667647</c:v>
                </c:pt>
                <c:pt idx="21">
                  <c:v>35.958617161740491</c:v>
                </c:pt>
                <c:pt idx="22">
                  <c:v>35.909790603295505</c:v>
                </c:pt>
                <c:pt idx="23">
                  <c:v>35.860560371871657</c:v>
                </c:pt>
                <c:pt idx="24">
                  <c:v>35.820523322889706</c:v>
                </c:pt>
                <c:pt idx="25">
                  <c:v>35.769526493904479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43.1937115329942</c:v>
                </c:pt>
                <c:pt idx="1">
                  <c:v>97.070740931387462</c:v>
                </c:pt>
                <c:pt idx="2">
                  <c:v>54.353014767721127</c:v>
                </c:pt>
                <c:pt idx="3">
                  <c:v>33.568500594091518</c:v>
                </c:pt>
                <c:pt idx="4">
                  <c:v>37.945541236561446</c:v>
                </c:pt>
                <c:pt idx="5">
                  <c:v>36.703384763871284</c:v>
                </c:pt>
                <c:pt idx="6">
                  <c:v>30.147197182169474</c:v>
                </c:pt>
                <c:pt idx="7">
                  <c:v>17.42038249729903</c:v>
                </c:pt>
                <c:pt idx="8">
                  <c:v>35.769526493904479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40.691754689746432</c:v>
                </c:pt>
                <c:pt idx="1">
                  <c:v>77.879518961781699</c:v>
                </c:pt>
                <c:pt idx="2">
                  <c:v>44.814445468790936</c:v>
                </c:pt>
                <c:pt idx="3">
                  <c:v>34.831416559526417</c:v>
                </c:pt>
                <c:pt idx="4">
                  <c:v>37.568024053884464</c:v>
                </c:pt>
                <c:pt idx="5">
                  <c:v>31.114651328410584</c:v>
                </c:pt>
                <c:pt idx="6">
                  <c:v>29.647229923266242</c:v>
                </c:pt>
                <c:pt idx="7">
                  <c:v>17.361701170125627</c:v>
                </c:pt>
                <c:pt idx="8">
                  <c:v>33.484257844467372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11.18509667531416</c:v>
                </c:pt>
                <c:pt idx="1">
                  <c:v>25.136659553615349</c:v>
                </c:pt>
                <c:pt idx="2">
                  <c:v>14.074820227184032</c:v>
                </c:pt>
                <c:pt idx="3">
                  <c:v>8.6926293449787959</c:v>
                </c:pt>
                <c:pt idx="4">
                  <c:v>9.8260726403160881</c:v>
                </c:pt>
                <c:pt idx="5">
                  <c:v>9.5044137751756423</c:v>
                </c:pt>
                <c:pt idx="6">
                  <c:v>7.8066760879011099</c:v>
                </c:pt>
                <c:pt idx="7">
                  <c:v>4.5110423586637634</c:v>
                </c:pt>
                <c:pt idx="8">
                  <c:v>9.2625893368510592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11.713464200414647</c:v>
                </c:pt>
                <c:pt idx="1">
                  <c:v>22.41827525649099</c:v>
                </c:pt>
                <c:pt idx="2">
                  <c:v>12.900215453043373</c:v>
                </c:pt>
                <c:pt idx="3">
                  <c:v>10.026516527254849</c:v>
                </c:pt>
                <c:pt idx="4">
                  <c:v>10.814272035960565</c:v>
                </c:pt>
                <c:pt idx="5">
                  <c:v>8.956614361374756</c:v>
                </c:pt>
                <c:pt idx="6">
                  <c:v>8.5342047546341622</c:v>
                </c:pt>
                <c:pt idx="7">
                  <c:v>4.9977118623937837</c:v>
                </c:pt>
                <c:pt idx="8">
                  <c:v>9.638725548432868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10.08411102013593</c:v>
                </c:pt>
                <c:pt idx="1">
                  <c:v>19.913814856257563</c:v>
                </c:pt>
                <c:pt idx="2">
                  <c:v>12.019343134538103</c:v>
                </c:pt>
                <c:pt idx="3">
                  <c:v>10.489441078057984</c:v>
                </c:pt>
                <c:pt idx="4">
                  <c:v>12.311312861856857</c:v>
                </c:pt>
                <c:pt idx="5">
                  <c:v>9.937669384979877</c:v>
                </c:pt>
                <c:pt idx="6">
                  <c:v>8.6833828605273951</c:v>
                </c:pt>
                <c:pt idx="7">
                  <c:v>5.7193694442651672</c:v>
                </c:pt>
                <c:pt idx="8">
                  <c:v>10.841555359381132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8.5805247019382663E-2</c:v>
                </c:pt>
                <c:pt idx="1">
                  <c:v>9.6018355090854615E-2</c:v>
                </c:pt>
                <c:pt idx="2">
                  <c:v>9.5935709339413158E-2</c:v>
                </c:pt>
                <c:pt idx="3">
                  <c:v>0.10018927555794059</c:v>
                </c:pt>
                <c:pt idx="4">
                  <c:v>0.10111070517115331</c:v>
                </c:pt>
                <c:pt idx="5">
                  <c:v>0.1008411102013593</c:v>
                </c:pt>
                <c:pt idx="6">
                  <c:v>0.10188768085410935</c:v>
                </c:pt>
                <c:pt idx="7">
                  <c:v>0.10943903313592675</c:v>
                </c:pt>
                <c:pt idx="8">
                  <c:v>0.10915558026903792</c:v>
                </c:pt>
                <c:pt idx="9">
                  <c:v>0.11249581905555767</c:v>
                </c:pt>
                <c:pt idx="10">
                  <c:v>0.11713464200414647</c:v>
                </c:pt>
                <c:pt idx="11">
                  <c:v>0.10565928127932833</c:v>
                </c:pt>
                <c:pt idx="12">
                  <c:v>0.10620844452057432</c:v>
                </c:pt>
                <c:pt idx="13">
                  <c:v>0.10677207741235965</c:v>
                </c:pt>
                <c:pt idx="14">
                  <c:v>0.10730365056801881</c:v>
                </c:pt>
                <c:pt idx="15">
                  <c:v>0.1078008510898404</c:v>
                </c:pt>
                <c:pt idx="16">
                  <c:v>0.10825932018715595</c:v>
                </c:pt>
                <c:pt idx="17">
                  <c:v>0.108694734856422</c:v>
                </c:pt>
                <c:pt idx="18">
                  <c:v>0.10915814585595053</c:v>
                </c:pt>
                <c:pt idx="19">
                  <c:v>0.10962124886882192</c:v>
                </c:pt>
                <c:pt idx="20">
                  <c:v>0.11009175648814105</c:v>
                </c:pt>
                <c:pt idx="21">
                  <c:v>0.11057963143549826</c:v>
                </c:pt>
                <c:pt idx="22">
                  <c:v>0.11103574764647541</c:v>
                </c:pt>
                <c:pt idx="23">
                  <c:v>0.11152142451817013</c:v>
                </c:pt>
                <c:pt idx="24">
                  <c:v>0.11188619755705539</c:v>
                </c:pt>
                <c:pt idx="25">
                  <c:v>0.1118509667531416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0.19788482789996942</c:v>
                </c:pt>
                <c:pt idx="1">
                  <c:v>0.200916430404353</c:v>
                </c:pt>
                <c:pt idx="2">
                  <c:v>0.19919216131542189</c:v>
                </c:pt>
                <c:pt idx="3">
                  <c:v>0.19743225818049034</c:v>
                </c:pt>
                <c:pt idx="4">
                  <c:v>0.19300567771724944</c:v>
                </c:pt>
                <c:pt idx="5">
                  <c:v>0.19913814856257564</c:v>
                </c:pt>
                <c:pt idx="6">
                  <c:v>0.20559974598644101</c:v>
                </c:pt>
                <c:pt idx="7">
                  <c:v>0.20191923200986478</c:v>
                </c:pt>
                <c:pt idx="8">
                  <c:v>0.20663799440081371</c:v>
                </c:pt>
                <c:pt idx="9">
                  <c:v>0.21422522819401937</c:v>
                </c:pt>
                <c:pt idx="10">
                  <c:v>0.22418275256490988</c:v>
                </c:pt>
                <c:pt idx="11">
                  <c:v>0.22949335875659849</c:v>
                </c:pt>
                <c:pt idx="12">
                  <c:v>0.23079466862052489</c:v>
                </c:pt>
                <c:pt idx="13">
                  <c:v>0.23195015449238118</c:v>
                </c:pt>
                <c:pt idx="14">
                  <c:v>0.23339859149670428</c:v>
                </c:pt>
                <c:pt idx="15">
                  <c:v>0.23498458295748609</c:v>
                </c:pt>
                <c:pt idx="16">
                  <c:v>0.23655908932259481</c:v>
                </c:pt>
                <c:pt idx="17">
                  <c:v>0.23813153060848041</c:v>
                </c:pt>
                <c:pt idx="18">
                  <c:v>0.2397736290520433</c:v>
                </c:pt>
                <c:pt idx="19">
                  <c:v>0.24144035263078942</c:v>
                </c:pt>
                <c:pt idx="20">
                  <c:v>0.24308113324391356</c:v>
                </c:pt>
                <c:pt idx="21">
                  <c:v>0.24469236049533866</c:v>
                </c:pt>
                <c:pt idx="22">
                  <c:v>0.2463538896299676</c:v>
                </c:pt>
                <c:pt idx="23">
                  <c:v>0.24809413937773139</c:v>
                </c:pt>
                <c:pt idx="24">
                  <c:v>0.24976356383557563</c:v>
                </c:pt>
                <c:pt idx="25">
                  <c:v>0.25136659553615348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0.11628322647583865</c:v>
                </c:pt>
                <c:pt idx="1">
                  <c:v>0.11996126403094837</c:v>
                </c:pt>
                <c:pt idx="2">
                  <c:v>0.11940207518628274</c:v>
                </c:pt>
                <c:pt idx="3">
                  <c:v>0.11864252296685121</c:v>
                </c:pt>
                <c:pt idx="4">
                  <c:v>0.11810646515274147</c:v>
                </c:pt>
                <c:pt idx="5">
                  <c:v>0.12019343134538103</c:v>
                </c:pt>
                <c:pt idx="6">
                  <c:v>0.11895095361393075</c:v>
                </c:pt>
                <c:pt idx="7">
                  <c:v>0.12078481019170087</c:v>
                </c:pt>
                <c:pt idx="8">
                  <c:v>0.12297006469520863</c:v>
                </c:pt>
                <c:pt idx="9">
                  <c:v>0.12262190286444766</c:v>
                </c:pt>
                <c:pt idx="10">
                  <c:v>0.12900215453043373</c:v>
                </c:pt>
                <c:pt idx="11">
                  <c:v>0.13049144240977295</c:v>
                </c:pt>
                <c:pt idx="12">
                  <c:v>0.13143016221410705</c:v>
                </c:pt>
                <c:pt idx="13">
                  <c:v>0.13211715551716469</c:v>
                </c:pt>
                <c:pt idx="14">
                  <c:v>0.1327867245235852</c:v>
                </c:pt>
                <c:pt idx="15">
                  <c:v>0.13348905039395687</c:v>
                </c:pt>
                <c:pt idx="16">
                  <c:v>0.13416940720801562</c:v>
                </c:pt>
                <c:pt idx="17">
                  <c:v>0.13484445189994407</c:v>
                </c:pt>
                <c:pt idx="18">
                  <c:v>0.13552169198722308</c:v>
                </c:pt>
                <c:pt idx="19">
                  <c:v>0.13621909753156666</c:v>
                </c:pt>
                <c:pt idx="20">
                  <c:v>0.13693046334048509</c:v>
                </c:pt>
                <c:pt idx="21">
                  <c:v>0.13768293782222751</c:v>
                </c:pt>
                <c:pt idx="22">
                  <c:v>0.13848177188538316</c:v>
                </c:pt>
                <c:pt idx="23">
                  <c:v>0.13925660781037574</c:v>
                </c:pt>
                <c:pt idx="24">
                  <c:v>0.14003940508445495</c:v>
                </c:pt>
                <c:pt idx="25">
                  <c:v>0.14074820227184032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0.11505307940046891</c:v>
                </c:pt>
                <c:pt idx="1">
                  <c:v>0.10853535056013511</c:v>
                </c:pt>
                <c:pt idx="2">
                  <c:v>0.10817721511371392</c:v>
                </c:pt>
                <c:pt idx="3">
                  <c:v>0.10865866622724885</c:v>
                </c:pt>
                <c:pt idx="4">
                  <c:v>0.10716911579967255</c:v>
                </c:pt>
                <c:pt idx="5">
                  <c:v>0.10489441078057984</c:v>
                </c:pt>
                <c:pt idx="6">
                  <c:v>9.7859200097320118E-2</c:v>
                </c:pt>
                <c:pt idx="7">
                  <c:v>0.10184957820187525</c:v>
                </c:pt>
                <c:pt idx="8">
                  <c:v>9.7789997120323477E-2</c:v>
                </c:pt>
                <c:pt idx="9">
                  <c:v>9.5260274156510241E-2</c:v>
                </c:pt>
                <c:pt idx="10">
                  <c:v>0.10026516527254849</c:v>
                </c:pt>
                <c:pt idx="11">
                  <c:v>0.10149619846959158</c:v>
                </c:pt>
                <c:pt idx="12">
                  <c:v>0.10033674331207119</c:v>
                </c:pt>
                <c:pt idx="13">
                  <c:v>9.9084692196921523E-2</c:v>
                </c:pt>
                <c:pt idx="14">
                  <c:v>9.7841106142229142E-2</c:v>
                </c:pt>
                <c:pt idx="15">
                  <c:v>9.6603633504723604E-2</c:v>
                </c:pt>
                <c:pt idx="16">
                  <c:v>9.5460986061180614E-2</c:v>
                </c:pt>
                <c:pt idx="17">
                  <c:v>9.447690532576393E-2</c:v>
                </c:pt>
                <c:pt idx="18">
                  <c:v>9.3439102929602488E-2</c:v>
                </c:pt>
                <c:pt idx="19">
                  <c:v>9.2359232057532797E-2</c:v>
                </c:pt>
                <c:pt idx="20">
                  <c:v>9.1202295001600389E-2</c:v>
                </c:pt>
                <c:pt idx="21">
                  <c:v>9.0101901230126832E-2</c:v>
                </c:pt>
                <c:pt idx="22">
                  <c:v>8.9108609500109542E-2</c:v>
                </c:pt>
                <c:pt idx="23">
                  <c:v>8.8033913213690487E-2</c:v>
                </c:pt>
                <c:pt idx="24">
                  <c:v>8.710935927135173E-2</c:v>
                </c:pt>
                <c:pt idx="25">
                  <c:v>8.6926293449787959E-2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0.11812348561817033</c:v>
                </c:pt>
                <c:pt idx="1">
                  <c:v>0.12114488233529107</c:v>
                </c:pt>
                <c:pt idx="2">
                  <c:v>0.1186076056645837</c:v>
                </c:pt>
                <c:pt idx="3">
                  <c:v>0.11968183114161642</c:v>
                </c:pt>
                <c:pt idx="4">
                  <c:v>0.12317006338416904</c:v>
                </c:pt>
                <c:pt idx="5">
                  <c:v>0.12311312861856857</c:v>
                </c:pt>
                <c:pt idx="6">
                  <c:v>0.11972123239399672</c:v>
                </c:pt>
                <c:pt idx="7">
                  <c:v>0.1177217636862756</c:v>
                </c:pt>
                <c:pt idx="8">
                  <c:v>0.11723273571510159</c:v>
                </c:pt>
                <c:pt idx="9">
                  <c:v>0.11899575023415739</c:v>
                </c:pt>
                <c:pt idx="10">
                  <c:v>0.10814272035960565</c:v>
                </c:pt>
                <c:pt idx="11">
                  <c:v>0.10797661073914999</c:v>
                </c:pt>
                <c:pt idx="12">
                  <c:v>0.10713399472388697</c:v>
                </c:pt>
                <c:pt idx="13">
                  <c:v>0.10674088294798409</c:v>
                </c:pt>
                <c:pt idx="14">
                  <c:v>0.106184186064765</c:v>
                </c:pt>
                <c:pt idx="15">
                  <c:v>0.10542721643635775</c:v>
                </c:pt>
                <c:pt idx="16">
                  <c:v>0.10473691500033956</c:v>
                </c:pt>
                <c:pt idx="17">
                  <c:v>0.10404204170999073</c:v>
                </c:pt>
                <c:pt idx="18">
                  <c:v>0.10334094642178027</c:v>
                </c:pt>
                <c:pt idx="19">
                  <c:v>0.1026373263159077</c:v>
                </c:pt>
                <c:pt idx="20">
                  <c:v>0.10194438580381117</c:v>
                </c:pt>
                <c:pt idx="21">
                  <c:v>0.10124254298351985</c:v>
                </c:pt>
                <c:pt idx="22">
                  <c:v>0.10054270151100043</c:v>
                </c:pt>
                <c:pt idx="23">
                  <c:v>9.9828822901006045E-2</c:v>
                </c:pt>
                <c:pt idx="24">
                  <c:v>9.9117640545730218E-2</c:v>
                </c:pt>
                <c:pt idx="25">
                  <c:v>9.8260726403160886E-2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0.10225480304471436</c:v>
                </c:pt>
                <c:pt idx="1">
                  <c:v>9.6103315208422288E-2</c:v>
                </c:pt>
                <c:pt idx="2">
                  <c:v>9.6268005146068369E-2</c:v>
                </c:pt>
                <c:pt idx="3">
                  <c:v>9.6457775409026697E-2</c:v>
                </c:pt>
                <c:pt idx="4">
                  <c:v>9.8577735210660114E-2</c:v>
                </c:pt>
                <c:pt idx="5">
                  <c:v>9.9376693849798761E-2</c:v>
                </c:pt>
                <c:pt idx="6">
                  <c:v>9.7556405093125451E-2</c:v>
                </c:pt>
                <c:pt idx="7">
                  <c:v>9.3824216323069504E-2</c:v>
                </c:pt>
                <c:pt idx="8">
                  <c:v>9.4784640332464226E-2</c:v>
                </c:pt>
                <c:pt idx="9">
                  <c:v>9.4770588550883994E-2</c:v>
                </c:pt>
                <c:pt idx="10">
                  <c:v>8.9566143613747554E-2</c:v>
                </c:pt>
                <c:pt idx="11">
                  <c:v>8.834162559776719E-2</c:v>
                </c:pt>
                <c:pt idx="12">
                  <c:v>8.8975923113128824E-2</c:v>
                </c:pt>
                <c:pt idx="13">
                  <c:v>8.9338218857472312E-2</c:v>
                </c:pt>
                <c:pt idx="14">
                  <c:v>8.9817438141700942E-2</c:v>
                </c:pt>
                <c:pt idx="15">
                  <c:v>9.0380360643426402E-2</c:v>
                </c:pt>
                <c:pt idx="16">
                  <c:v>9.0870726708140337E-2</c:v>
                </c:pt>
                <c:pt idx="17">
                  <c:v>9.1323617357211534E-2</c:v>
                </c:pt>
                <c:pt idx="18">
                  <c:v>9.1871613430810267E-2</c:v>
                </c:pt>
                <c:pt idx="19">
                  <c:v>9.2412013354123371E-2</c:v>
                </c:pt>
                <c:pt idx="20">
                  <c:v>9.2933625991164809E-2</c:v>
                </c:pt>
                <c:pt idx="21">
                  <c:v>9.3447807355729773E-2</c:v>
                </c:pt>
                <c:pt idx="22">
                  <c:v>9.3861241909811183E-2</c:v>
                </c:pt>
                <c:pt idx="23">
                  <c:v>9.4281099137714888E-2</c:v>
                </c:pt>
                <c:pt idx="24">
                  <c:v>9.4685073260739619E-2</c:v>
                </c:pt>
                <c:pt idx="25">
                  <c:v>9.5044137751756422E-2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8.7008640604127191E-2</c:v>
                </c:pt>
                <c:pt idx="1">
                  <c:v>8.8886497971284312E-2</c:v>
                </c:pt>
                <c:pt idx="2">
                  <c:v>9.3606416996576264E-2</c:v>
                </c:pt>
                <c:pt idx="3">
                  <c:v>9.1490691298828281E-2</c:v>
                </c:pt>
                <c:pt idx="4">
                  <c:v>8.7724139121259509E-2</c:v>
                </c:pt>
                <c:pt idx="5">
                  <c:v>8.6833828605273944E-2</c:v>
                </c:pt>
                <c:pt idx="6">
                  <c:v>9.4640862325220995E-2</c:v>
                </c:pt>
                <c:pt idx="7">
                  <c:v>9.1064381454226503E-2</c:v>
                </c:pt>
                <c:pt idx="8">
                  <c:v>8.574898289717682E-2</c:v>
                </c:pt>
                <c:pt idx="9">
                  <c:v>8.3469514020108312E-2</c:v>
                </c:pt>
                <c:pt idx="10">
                  <c:v>8.5342047546341629E-2</c:v>
                </c:pt>
                <c:pt idx="11">
                  <c:v>8.4711193969542936E-2</c:v>
                </c:pt>
                <c:pt idx="12">
                  <c:v>8.4298820459495077E-2</c:v>
                </c:pt>
                <c:pt idx="13">
                  <c:v>8.3797813953067693E-2</c:v>
                </c:pt>
                <c:pt idx="14">
                  <c:v>8.3410927485875475E-2</c:v>
                </c:pt>
                <c:pt idx="15">
                  <c:v>8.3088315692668099E-2</c:v>
                </c:pt>
                <c:pt idx="16">
                  <c:v>8.2698577146806701E-2</c:v>
                </c:pt>
                <c:pt idx="17">
                  <c:v>8.2260958516152574E-2</c:v>
                </c:pt>
                <c:pt idx="18">
                  <c:v>8.1799770005671887E-2</c:v>
                </c:pt>
                <c:pt idx="19">
                  <c:v>8.1332494834739963E-2</c:v>
                </c:pt>
                <c:pt idx="20">
                  <c:v>8.082652158637145E-2</c:v>
                </c:pt>
                <c:pt idx="21">
                  <c:v>8.0298322753966103E-2</c:v>
                </c:pt>
                <c:pt idx="22">
                  <c:v>7.9775148079326508E-2</c:v>
                </c:pt>
                <c:pt idx="23">
                  <c:v>7.9207310203147904E-2</c:v>
                </c:pt>
                <c:pt idx="24">
                  <c:v>7.8649544538314284E-2</c:v>
                </c:pt>
                <c:pt idx="25">
                  <c:v>7.8066760879011099E-2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5.9261370898626479E-2</c:v>
                </c:pt>
                <c:pt idx="1">
                  <c:v>5.8652112925233972E-2</c:v>
                </c:pt>
                <c:pt idx="2">
                  <c:v>5.829141893192074E-2</c:v>
                </c:pt>
                <c:pt idx="3">
                  <c:v>5.9202668429266816E-2</c:v>
                </c:pt>
                <c:pt idx="4">
                  <c:v>5.9799334990982292E-2</c:v>
                </c:pt>
                <c:pt idx="5">
                  <c:v>5.7193694442651669E-2</c:v>
                </c:pt>
                <c:pt idx="6">
                  <c:v>5.7407010164726789E-2</c:v>
                </c:pt>
                <c:pt idx="7">
                  <c:v>5.6727666883782259E-2</c:v>
                </c:pt>
                <c:pt idx="8">
                  <c:v>5.886433003095036E-2</c:v>
                </c:pt>
                <c:pt idx="9">
                  <c:v>5.5359671752252419E-2</c:v>
                </c:pt>
                <c:pt idx="10">
                  <c:v>4.997711862393784E-2</c:v>
                </c:pt>
                <c:pt idx="11">
                  <c:v>5.1284570822506349E-2</c:v>
                </c:pt>
                <c:pt idx="12">
                  <c:v>5.0490516394032764E-2</c:v>
                </c:pt>
                <c:pt idx="13">
                  <c:v>4.9982790906049637E-2</c:v>
                </c:pt>
                <c:pt idx="14">
                  <c:v>4.9532843495759572E-2</c:v>
                </c:pt>
                <c:pt idx="15">
                  <c:v>4.9112075169822168E-2</c:v>
                </c:pt>
                <c:pt idx="16">
                  <c:v>4.8695686033989258E-2</c:v>
                </c:pt>
                <c:pt idx="17">
                  <c:v>4.8270671199402537E-2</c:v>
                </c:pt>
                <c:pt idx="18">
                  <c:v>4.782046608653201E-2</c:v>
                </c:pt>
                <c:pt idx="19">
                  <c:v>4.7377563802152002E-2</c:v>
                </c:pt>
                <c:pt idx="20">
                  <c:v>4.6966325706061927E-2</c:v>
                </c:pt>
                <c:pt idx="21">
                  <c:v>4.6563174422473388E-2</c:v>
                </c:pt>
                <c:pt idx="22">
                  <c:v>4.6152312908491949E-2</c:v>
                </c:pt>
                <c:pt idx="23">
                  <c:v>4.5788921573118369E-2</c:v>
                </c:pt>
                <c:pt idx="24">
                  <c:v>4.5429420980962289E-2</c:v>
                </c:pt>
                <c:pt idx="25">
                  <c:v>4.5110423586637638E-2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0.118325319038702</c:v>
                </c:pt>
                <c:pt idx="1">
                  <c:v>0.10978179147347729</c:v>
                </c:pt>
                <c:pt idx="2">
                  <c:v>0.11051939230601929</c:v>
                </c:pt>
                <c:pt idx="3">
                  <c:v>0.10824431078873074</c:v>
                </c:pt>
                <c:pt idx="4">
                  <c:v>0.11133676345211237</c:v>
                </c:pt>
                <c:pt idx="5">
                  <c:v>0.10841555359381132</c:v>
                </c:pt>
                <c:pt idx="6">
                  <c:v>0.10637690947112891</c:v>
                </c:pt>
                <c:pt idx="7">
                  <c:v>0.10666931811327857</c:v>
                </c:pt>
                <c:pt idx="8">
                  <c:v>0.10681567453892331</c:v>
                </c:pt>
                <c:pt idx="9">
                  <c:v>0.10280125117206286</c:v>
                </c:pt>
                <c:pt idx="10">
                  <c:v>9.6387255484328679E-2</c:v>
                </c:pt>
                <c:pt idx="11">
                  <c:v>0.10054571795574213</c:v>
                </c:pt>
                <c:pt idx="12">
                  <c:v>0.10033072664217889</c:v>
                </c:pt>
                <c:pt idx="13">
                  <c:v>0.10021621371659932</c:v>
                </c:pt>
                <c:pt idx="14">
                  <c:v>9.9724532081361547E-2</c:v>
                </c:pt>
                <c:pt idx="15">
                  <c:v>9.911391411171884E-2</c:v>
                </c:pt>
                <c:pt idx="16">
                  <c:v>9.8549292331777172E-2</c:v>
                </c:pt>
                <c:pt idx="17">
                  <c:v>9.7955088526632011E-2</c:v>
                </c:pt>
                <c:pt idx="18">
                  <c:v>9.7274634230386084E-2</c:v>
                </c:pt>
                <c:pt idx="19">
                  <c:v>9.6600670604366071E-2</c:v>
                </c:pt>
                <c:pt idx="20">
                  <c:v>9.6023492838450464E-2</c:v>
                </c:pt>
                <c:pt idx="21">
                  <c:v>9.5391321501119425E-2</c:v>
                </c:pt>
                <c:pt idx="22">
                  <c:v>9.4688576929434082E-2</c:v>
                </c:pt>
                <c:pt idx="23">
                  <c:v>9.3987761265045155E-2</c:v>
                </c:pt>
                <c:pt idx="24">
                  <c:v>9.3319794925816046E-2</c:v>
                </c:pt>
                <c:pt idx="25">
                  <c:v>9.2625893368510598E-2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5.51329381233937</c:v>
                </c:pt>
                <c:pt idx="1">
                  <c:v>8.1034069461681497</c:v>
                </c:pt>
                <c:pt idx="2">
                  <c:v>2.5460622624861671</c:v>
                </c:pt>
                <c:pt idx="3">
                  <c:v>-1.905351689558195</c:v>
                </c:pt>
                <c:pt idx="4">
                  <c:v>0.28856739726536773</c:v>
                </c:pt>
                <c:pt idx="5">
                  <c:v>-0.21745186160031693</c:v>
                </c:pt>
                <c:pt idx="6">
                  <c:v>4.1908996293532397E-2</c:v>
                </c:pt>
                <c:pt idx="7">
                  <c:v>0.16171302739287441</c:v>
                </c:pt>
                <c:pt idx="8">
                  <c:v>-0.44414889078669972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1.1879478618348926</c:v>
                </c:pt>
                <c:pt idx="1">
                  <c:v>2.6526162796262014</c:v>
                </c:pt>
                <c:pt idx="2">
                  <c:v>1.7547833027172004</c:v>
                </c:pt>
                <c:pt idx="3">
                  <c:v>1.3800092072745755</c:v>
                </c:pt>
                <c:pt idx="4">
                  <c:v>-4.2182856068417962</c:v>
                </c:pt>
                <c:pt idx="5">
                  <c:v>-2.164799005940754</c:v>
                </c:pt>
                <c:pt idx="6">
                  <c:v>0.33624231899303325</c:v>
                </c:pt>
                <c:pt idx="7">
                  <c:v>-2.0782904430518379</c:v>
                </c:pt>
                <c:pt idx="8">
                  <c:v>-2.6152239146118959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-1.4906219960325515</c:v>
                </c:pt>
                <c:pt idx="1">
                  <c:v>7.5712147232102751</c:v>
                </c:pt>
                <c:pt idx="2">
                  <c:v>3.7280467726690603</c:v>
                </c:pt>
                <c:pt idx="3">
                  <c:v>0.29791514266525354</c:v>
                </c:pt>
                <c:pt idx="4">
                  <c:v>0.76995063989836865</c:v>
                </c:pt>
                <c:pt idx="5">
                  <c:v>1.7516245374075332</c:v>
                </c:pt>
                <c:pt idx="6">
                  <c:v>0.56733754847832429</c:v>
                </c:pt>
                <c:pt idx="7">
                  <c:v>0.49761029292916703</c:v>
                </c:pt>
                <c:pt idx="8">
                  <c:v>2.5579223387744747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3.9925788392803199</c:v>
                </c:pt>
                <c:pt idx="1">
                  <c:v>11.620007246395488</c:v>
                </c:pt>
                <c:pt idx="2">
                  <c:v>5.8105225262611313</c:v>
                </c:pt>
                <c:pt idx="3">
                  <c:v>-1.5608311081001531</c:v>
                </c:pt>
                <c:pt idx="4">
                  <c:v>-0.39243345722138656</c:v>
                </c:pt>
                <c:pt idx="5">
                  <c:v>3.8371088980531667</c:v>
                </c:pt>
                <c:pt idx="6">
                  <c:v>-6.7370289575091391E-2</c:v>
                </c:pt>
                <c:pt idx="7">
                  <c:v>-0.43892896575576401</c:v>
                </c:pt>
                <c:pt idx="8">
                  <c:v>-0.27265368933736767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2.5019568432477683</c:v>
                </c:pt>
                <c:pt idx="1">
                  <c:v>19.191221969605763</c:v>
                </c:pt>
                <c:pt idx="2">
                  <c:v>9.5385692989301916</c:v>
                </c:pt>
                <c:pt idx="3">
                  <c:v>-1.2629159654348996</c:v>
                </c:pt>
                <c:pt idx="4">
                  <c:v>0.37751718267698209</c:v>
                </c:pt>
                <c:pt idx="5">
                  <c:v>5.5887334354606999</c:v>
                </c:pt>
                <c:pt idx="6">
                  <c:v>0.4999672589032329</c:v>
                </c:pt>
                <c:pt idx="7">
                  <c:v>5.868132717340302E-2</c:v>
                </c:pt>
                <c:pt idx="8">
                  <c:v>2.2852686494371071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1.6260339254158147</c:v>
                </c:pt>
                <c:pt idx="1">
                  <c:v>8.7281867204974759</c:v>
                </c:pt>
                <c:pt idx="2">
                  <c:v>8.5981606011922374</c:v>
                </c:pt>
                <c:pt idx="3">
                  <c:v>-2.4624941954071637</c:v>
                </c:pt>
                <c:pt idx="4">
                  <c:v>0.74129787663435476</c:v>
                </c:pt>
                <c:pt idx="5">
                  <c:v>3.9803127491937289</c:v>
                </c:pt>
                <c:pt idx="6">
                  <c:v>-0.54097783548353462</c:v>
                </c:pt>
                <c:pt idx="7">
                  <c:v>0.69361244323011517</c:v>
                </c:pt>
                <c:pt idx="8">
                  <c:v>1.5225660848673108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0.87592291783188259</c:v>
                </c:pt>
                <c:pt idx="1">
                  <c:v>10.463035249108337</c:v>
                </c:pt>
                <c:pt idx="2">
                  <c:v>0.9404086977380075</c:v>
                </c:pt>
                <c:pt idx="3">
                  <c:v>1.1995782299722393</c:v>
                </c:pt>
                <c:pt idx="4">
                  <c:v>-0.36378069395736645</c:v>
                </c:pt>
                <c:pt idx="5">
                  <c:v>1.6084206862669621</c:v>
                </c:pt>
                <c:pt idx="6">
                  <c:v>1.04094509438678</c:v>
                </c:pt>
                <c:pt idx="7">
                  <c:v>-0.63493111605671082</c:v>
                </c:pt>
                <c:pt idx="8">
                  <c:v>0.76270256456975005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1.2926240578817794</c:v>
                </c:pt>
                <c:pt idx="1">
                  <c:v>0.70691771492952249</c:v>
                </c:pt>
                <c:pt idx="2">
                  <c:v>1.3812889807431201</c:v>
                </c:pt>
                <c:pt idx="3">
                  <c:v>0.17953036097507935</c:v>
                </c:pt>
                <c:pt idx="4">
                  <c:v>2.2501792653830144</c:v>
                </c:pt>
                <c:pt idx="5">
                  <c:v>1.3796885916097938</c:v>
                </c:pt>
                <c:pt idx="6">
                  <c:v>-0.33091191487268246</c:v>
                </c:pt>
                <c:pt idx="7">
                  <c:v>0.56075651173547403</c:v>
                </c:pt>
                <c:pt idx="8">
                  <c:v>1.8293580547894388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1.1905054165533455</c:v>
                </c:pt>
                <c:pt idx="1">
                  <c:v>4.7922424828802939</c:v>
                </c:pt>
                <c:pt idx="2">
                  <c:v>3.56528222992854</c:v>
                </c:pt>
                <c:pt idx="3">
                  <c:v>-1.2285867460128923</c:v>
                </c:pt>
                <c:pt idx="4">
                  <c:v>0.78081352691780737</c:v>
                </c:pt>
                <c:pt idx="5">
                  <c:v>1.1778010210973129</c:v>
                </c:pt>
                <c:pt idx="6">
                  <c:v>1.0030639267800865</c:v>
                </c:pt>
                <c:pt idx="7">
                  <c:v>1.0234222126397752</c:v>
                </c:pt>
                <c:pt idx="8">
                  <c:v>-1.2421955965103102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1.8827368812544876E-2</c:v>
                </c:pt>
                <c:pt idx="1">
                  <c:v>13.692061771796006</c:v>
                </c:pt>
                <c:pt idx="2">
                  <c:v>4.5919980882585669</c:v>
                </c:pt>
                <c:pt idx="3">
                  <c:v>-0.21385958039708441</c:v>
                </c:pt>
                <c:pt idx="4">
                  <c:v>-2.6534756096238574</c:v>
                </c:pt>
                <c:pt idx="5">
                  <c:v>3.031243822753563</c:v>
                </c:pt>
                <c:pt idx="6">
                  <c:v>-0.17218475300414582</c:v>
                </c:pt>
                <c:pt idx="7">
                  <c:v>-1.5254973972018586</c:v>
                </c:pt>
                <c:pt idx="8">
                  <c:v>1.6981061911579634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0.30098936911163676</c:v>
                </c:pt>
                <c:pt idx="1">
                  <c:v>0.98086395052234199</c:v>
                </c:pt>
                <c:pt idx="2">
                  <c:v>0.75074629732314957</c:v>
                </c:pt>
                <c:pt idx="3">
                  <c:v>4.2732031453169839E-2</c:v>
                </c:pt>
                <c:pt idx="4">
                  <c:v>0.16117591397106135</c:v>
                </c:pt>
                <c:pt idx="5">
                  <c:v>0.9689532407886392</c:v>
                </c:pt>
                <c:pt idx="6">
                  <c:v>-0.23078604041566808</c:v>
                </c:pt>
                <c:pt idx="7">
                  <c:v>0.11492719764789694</c:v>
                </c:pt>
                <c:pt idx="8">
                  <c:v>1.2266941326361382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0.90709662635740385</c:v>
                </c:pt>
                <c:pt idx="1">
                  <c:v>3.0846463742320651</c:v>
                </c:pt>
                <c:pt idx="2">
                  <c:v>3.1906222487372888</c:v>
                </c:pt>
                <c:pt idx="3">
                  <c:v>-0.98151141475297976</c:v>
                </c:pt>
                <c:pt idx="4">
                  <c:v>0.18761360147163297</c:v>
                </c:pt>
                <c:pt idx="5">
                  <c:v>0.44755387921747314</c:v>
                </c:pt>
                <c:pt idx="6">
                  <c:v>0.19870624659031222</c:v>
                </c:pt>
                <c:pt idx="7">
                  <c:v>0.51307308037299604</c:v>
                </c:pt>
                <c:pt idx="8">
                  <c:v>-0.86960041167971269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0.41794792994675234</c:v>
                </c:pt>
                <c:pt idx="1">
                  <c:v>4.6626763957430555</c:v>
                </c:pt>
                <c:pt idx="2">
                  <c:v>4.6567920551317954</c:v>
                </c:pt>
                <c:pt idx="3">
                  <c:v>-1.5237148121073449</c:v>
                </c:pt>
                <c:pt idx="4">
                  <c:v>0.39250836119165911</c:v>
                </c:pt>
                <c:pt idx="5">
                  <c:v>2.5638056291875966</c:v>
                </c:pt>
                <c:pt idx="6">
                  <c:v>-0.50889804165817765</c:v>
                </c:pt>
                <c:pt idx="7">
                  <c:v>6.5612165209218531E-2</c:v>
                </c:pt>
                <c:pt idx="8">
                  <c:v>1.1654723639109048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0.99163468877013816</c:v>
                </c:pt>
                <c:pt idx="1">
                  <c:v>-0.27394623559281861</c:v>
                </c:pt>
                <c:pt idx="2">
                  <c:v>0.63054268341996877</c:v>
                </c:pt>
                <c:pt idx="3">
                  <c:v>0.13679832952190973</c:v>
                </c:pt>
                <c:pt idx="4">
                  <c:v>2.0890033514119501</c:v>
                </c:pt>
                <c:pt idx="5">
                  <c:v>0.41073535082115264</c:v>
                </c:pt>
                <c:pt idx="6">
                  <c:v>-0.1001258744570156</c:v>
                </c:pt>
                <c:pt idx="7">
                  <c:v>0.44582931408757864</c:v>
                </c:pt>
                <c:pt idx="8">
                  <c:v>0.60266392215329945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0.28340879019594301</c:v>
                </c:pt>
                <c:pt idx="1">
                  <c:v>1.7075961086482256</c:v>
                </c:pt>
                <c:pt idx="2">
                  <c:v>0.37465998119124277</c:v>
                </c:pt>
                <c:pt idx="3">
                  <c:v>-0.24707533125991876</c:v>
                </c:pt>
                <c:pt idx="4">
                  <c:v>0.59319992544617195</c:v>
                </c:pt>
                <c:pt idx="5">
                  <c:v>0.73024714187984463</c:v>
                </c:pt>
                <c:pt idx="6">
                  <c:v>0.80435768018976983</c:v>
                </c:pt>
                <c:pt idx="7">
                  <c:v>0.51034913226678169</c:v>
                </c:pt>
                <c:pt idx="8">
                  <c:v>-0.37259518483058685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-0.39912056113422878</c:v>
                </c:pt>
                <c:pt idx="1">
                  <c:v>9.029385376052943</c:v>
                </c:pt>
                <c:pt idx="2">
                  <c:v>-6.4793966873232023E-2</c:v>
                </c:pt>
                <c:pt idx="3">
                  <c:v>1.3098552317102445</c:v>
                </c:pt>
                <c:pt idx="4">
                  <c:v>-3.0459839708155165</c:v>
                </c:pt>
                <c:pt idx="5">
                  <c:v>0.46743819356596328</c:v>
                </c:pt>
                <c:pt idx="6">
                  <c:v>0.33671328865403183</c:v>
                </c:pt>
                <c:pt idx="7">
                  <c:v>-1.5911095624110807</c:v>
                </c:pt>
                <c:pt idx="8">
                  <c:v>0.53263382724705899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14.42148869102</c:v>
                </c:pt>
                <c:pt idx="1">
                  <c:v>17.949773583825522</c:v>
                </c:pt>
                <c:pt idx="2">
                  <c:v>13.716137506006534</c:v>
                </c:pt>
                <c:pt idx="3">
                  <c:v>13.866565607582586</c:v>
                </c:pt>
                <c:pt idx="4">
                  <c:v>13.76154215932303</c:v>
                </c:pt>
                <c:pt idx="5">
                  <c:v>10.941551095863844</c:v>
                </c:pt>
                <c:pt idx="6">
                  <c:v>10.634835597361979</c:v>
                </c:pt>
                <c:pt idx="7">
                  <c:v>9.960665343280775</c:v>
                </c:pt>
                <c:pt idx="8">
                  <c:v>11.309023184232098</c:v>
                </c:pt>
                <c:pt idx="9">
                  <c:v>10.036297712473244</c:v>
                </c:pt>
                <c:pt idx="10">
                  <c:v>12.194694288233453</c:v>
                </c:pt>
                <c:pt idx="11">
                  <c:v>11.397645852035506</c:v>
                </c:pt>
                <c:pt idx="12">
                  <c:v>9.9883949802968779</c:v>
                </c:pt>
                <c:pt idx="13">
                  <c:v>9.6632282732758341</c:v>
                </c:pt>
                <c:pt idx="14">
                  <c:v>9.3031632880217376</c:v>
                </c:pt>
                <c:pt idx="15">
                  <c:v>9.1050232447633377</c:v>
                </c:pt>
                <c:pt idx="16">
                  <c:v>8.9205166288691338</c:v>
                </c:pt>
                <c:pt idx="17">
                  <c:v>8.7146866763532174</c:v>
                </c:pt>
                <c:pt idx="18">
                  <c:v>8.4854616072668794</c:v>
                </c:pt>
                <c:pt idx="19">
                  <c:v>8.2359439904262164</c:v>
                </c:pt>
                <c:pt idx="20">
                  <c:v>7.9789448162220014</c:v>
                </c:pt>
                <c:pt idx="21">
                  <c:v>7.7041584289647211</c:v>
                </c:pt>
                <c:pt idx="22">
                  <c:v>7.41439299247532</c:v>
                </c:pt>
                <c:pt idx="23">
                  <c:v>7.1088176350876404</c:v>
                </c:pt>
                <c:pt idx="24">
                  <c:v>6.8098339420183978</c:v>
                </c:pt>
                <c:pt idx="25">
                  <c:v>6.8481620182744463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48.845196927959748</c:v>
                </c:pt>
                <c:pt idx="1">
                  <c:v>46.288359994069403</c:v>
                </c:pt>
                <c:pt idx="2">
                  <c:v>45.748110487468452</c:v>
                </c:pt>
                <c:pt idx="3">
                  <c:v>42.898005833812867</c:v>
                </c:pt>
                <c:pt idx="4">
                  <c:v>47.57807544496783</c:v>
                </c:pt>
                <c:pt idx="5">
                  <c:v>41.520492328670343</c:v>
                </c:pt>
                <c:pt idx="6">
                  <c:v>45.322546361468056</c:v>
                </c:pt>
                <c:pt idx="7">
                  <c:v>40.624426127445147</c:v>
                </c:pt>
                <c:pt idx="8">
                  <c:v>44.756428778009571</c:v>
                </c:pt>
                <c:pt idx="9">
                  <c:v>47.840525658308174</c:v>
                </c:pt>
                <c:pt idx="10">
                  <c:v>43.377316453394833</c:v>
                </c:pt>
                <c:pt idx="11">
                  <c:v>39.262474182811587</c:v>
                </c:pt>
                <c:pt idx="12">
                  <c:v>41.33016648200163</c:v>
                </c:pt>
                <c:pt idx="13">
                  <c:v>40.875709421000039</c:v>
                </c:pt>
                <c:pt idx="14">
                  <c:v>40.28141293114917</c:v>
                </c:pt>
                <c:pt idx="15">
                  <c:v>39.472874597038043</c:v>
                </c:pt>
                <c:pt idx="16">
                  <c:v>38.596319363543259</c:v>
                </c:pt>
                <c:pt idx="17">
                  <c:v>37.660222125774503</c:v>
                </c:pt>
                <c:pt idx="18">
                  <c:v>36.68562271630929</c:v>
                </c:pt>
                <c:pt idx="19">
                  <c:v>35.669619425842903</c:v>
                </c:pt>
                <c:pt idx="20">
                  <c:v>34.621925771391155</c:v>
                </c:pt>
                <c:pt idx="21">
                  <c:v>33.525260684529968</c:v>
                </c:pt>
                <c:pt idx="22">
                  <c:v>32.384252653877653</c:v>
                </c:pt>
                <c:pt idx="23">
                  <c:v>31.198150167350427</c:v>
                </c:pt>
                <c:pt idx="24">
                  <c:v>29.94887149476158</c:v>
                </c:pt>
                <c:pt idx="25">
                  <c:v>28.605877641173397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68.129482705007959</c:v>
                </c:pt>
                <c:pt idx="1">
                  <c:v>71.266237655600904</c:v>
                </c:pt>
                <c:pt idx="2">
                  <c:v>72.985589755294995</c:v>
                </c:pt>
                <c:pt idx="3">
                  <c:v>69.819168861466693</c:v>
                </c:pt>
                <c:pt idx="4">
                  <c:v>70.493202622171509</c:v>
                </c:pt>
                <c:pt idx="5">
                  <c:v>73.216014839359403</c:v>
                </c:pt>
                <c:pt idx="6">
                  <c:v>65.638600412492195</c:v>
                </c:pt>
                <c:pt idx="7">
                  <c:v>67.494277782609245</c:v>
                </c:pt>
                <c:pt idx="8">
                  <c:v>70.568407490817776</c:v>
                </c:pt>
                <c:pt idx="9">
                  <c:v>69.026696761392103</c:v>
                </c:pt>
                <c:pt idx="10">
                  <c:v>65.54481061466312</c:v>
                </c:pt>
                <c:pt idx="11">
                  <c:v>62.733452820274024</c:v>
                </c:pt>
                <c:pt idx="12">
                  <c:v>63.252882290647342</c:v>
                </c:pt>
                <c:pt idx="13">
                  <c:v>62.47427451965622</c:v>
                </c:pt>
                <c:pt idx="14">
                  <c:v>61.564396276119105</c:v>
                </c:pt>
                <c:pt idx="15">
                  <c:v>60.390717674998264</c:v>
                </c:pt>
                <c:pt idx="16">
                  <c:v>59.17834761895169</c:v>
                </c:pt>
                <c:pt idx="17">
                  <c:v>57.938804900154715</c:v>
                </c:pt>
                <c:pt idx="18">
                  <c:v>56.698850866404918</c:v>
                </c:pt>
                <c:pt idx="19">
                  <c:v>55.455181731077559</c:v>
                </c:pt>
                <c:pt idx="20">
                  <c:v>54.23897926092873</c:v>
                </c:pt>
                <c:pt idx="21">
                  <c:v>53.011163985547135</c:v>
                </c:pt>
                <c:pt idx="22">
                  <c:v>51.780581833267064</c:v>
                </c:pt>
                <c:pt idx="23">
                  <c:v>50.550467710362817</c:v>
                </c:pt>
                <c:pt idx="24">
                  <c:v>49.31759189963217</c:v>
                </c:pt>
                <c:pt idx="25">
                  <c:v>48.038142208673236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70.616783457168552</c:v>
                </c:pt>
                <c:pt idx="1">
                  <c:v>67.116315052187446</c:v>
                </c:pt>
                <c:pt idx="2">
                  <c:v>68.907416967982982</c:v>
                </c:pt>
                <c:pt idx="3">
                  <c:v>72.96063921969575</c:v>
                </c:pt>
                <c:pt idx="4">
                  <c:v>72.586190487330342</c:v>
                </c:pt>
                <c:pt idx="5">
                  <c:v>76.387394271813179</c:v>
                </c:pt>
                <c:pt idx="6">
                  <c:v>72.752925728340557</c:v>
                </c:pt>
                <c:pt idx="7">
                  <c:v>74.854605682034887</c:v>
                </c:pt>
                <c:pt idx="8">
                  <c:v>78.935044665168306</c:v>
                </c:pt>
                <c:pt idx="9">
                  <c:v>80.225035991907049</c:v>
                </c:pt>
                <c:pt idx="10">
                  <c:v>76.539939344343736</c:v>
                </c:pt>
                <c:pt idx="11">
                  <c:v>72.629052088931928</c:v>
                </c:pt>
                <c:pt idx="12">
                  <c:v>77.426442512467588</c:v>
                </c:pt>
                <c:pt idx="13">
                  <c:v>78.303348729304645</c:v>
                </c:pt>
                <c:pt idx="14">
                  <c:v>79.042748555846913</c:v>
                </c:pt>
                <c:pt idx="15">
                  <c:v>79.454774652789695</c:v>
                </c:pt>
                <c:pt idx="16">
                  <c:v>79.820542832650048</c:v>
                </c:pt>
                <c:pt idx="17">
                  <c:v>80.156513492565736</c:v>
                </c:pt>
                <c:pt idx="18">
                  <c:v>80.509332593157524</c:v>
                </c:pt>
                <c:pt idx="19">
                  <c:v>80.863695750617595</c:v>
                </c:pt>
                <c:pt idx="20">
                  <c:v>81.267608103172591</c:v>
                </c:pt>
                <c:pt idx="21">
                  <c:v>81.667170076241945</c:v>
                </c:pt>
                <c:pt idx="22">
                  <c:v>82.076136628127543</c:v>
                </c:pt>
                <c:pt idx="23">
                  <c:v>82.493811671841016</c:v>
                </c:pt>
                <c:pt idx="24">
                  <c:v>82.915309119537753</c:v>
                </c:pt>
                <c:pt idx="25">
                  <c:v>83.271546806540769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17.210786398096449</c:v>
                </c:pt>
                <c:pt idx="1">
                  <c:v>17.317402593904063</c:v>
                </c:pt>
                <c:pt idx="2">
                  <c:v>18.403205984092519</c:v>
                </c:pt>
                <c:pt idx="3">
                  <c:v>17.632527458433533</c:v>
                </c:pt>
                <c:pt idx="4">
                  <c:v>19.098712448956206</c:v>
                </c:pt>
                <c:pt idx="5">
                  <c:v>18.725278111756317</c:v>
                </c:pt>
                <c:pt idx="6">
                  <c:v>19.170994385695661</c:v>
                </c:pt>
                <c:pt idx="7">
                  <c:v>18.844667905508423</c:v>
                </c:pt>
                <c:pt idx="8">
                  <c:v>18.960944691302171</c:v>
                </c:pt>
                <c:pt idx="9">
                  <c:v>18.552985012281134</c:v>
                </c:pt>
                <c:pt idx="10">
                  <c:v>19.471307649637744</c:v>
                </c:pt>
                <c:pt idx="11">
                  <c:v>22.07291793842527</c:v>
                </c:pt>
                <c:pt idx="12">
                  <c:v>20.45425005896578</c:v>
                </c:pt>
                <c:pt idx="13">
                  <c:v>20.838761173373619</c:v>
                </c:pt>
                <c:pt idx="14">
                  <c:v>21.182525406320682</c:v>
                </c:pt>
                <c:pt idx="15">
                  <c:v>21.440778002379812</c:v>
                </c:pt>
                <c:pt idx="16">
                  <c:v>21.697959799195974</c:v>
                </c:pt>
                <c:pt idx="17">
                  <c:v>21.952881426126471</c:v>
                </c:pt>
                <c:pt idx="18" formatCode="General">
                  <c:v>22.206030633320175</c:v>
                </c:pt>
                <c:pt idx="19" formatCode="General">
                  <c:v>22.46012198774757</c:v>
                </c:pt>
                <c:pt idx="20" formatCode="General">
                  <c:v>22.734767283280629</c:v>
                </c:pt>
                <c:pt idx="21" formatCode="General">
                  <c:v>23.010361456472413</c:v>
                </c:pt>
                <c:pt idx="22">
                  <c:v>23.290251466500205</c:v>
                </c:pt>
                <c:pt idx="23">
                  <c:v>23.601130743283306</c:v>
                </c:pt>
                <c:pt idx="24">
                  <c:v>23.915512939764117</c:v>
                </c:pt>
                <c:pt idx="25">
                  <c:v>24.20271138295444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19.687626038590352</c:v>
                </c:pt>
                <c:pt idx="1">
                  <c:v>19.508488322854287</c:v>
                </c:pt>
                <c:pt idx="2">
                  <c:v>19.633816102846609</c:v>
                </c:pt>
                <c:pt idx="3">
                  <c:v>19.718940321304036</c:v>
                </c:pt>
                <c:pt idx="4">
                  <c:v>20.391451512832209</c:v>
                </c:pt>
                <c:pt idx="5">
                  <c:v>19.7186576611345</c:v>
                </c:pt>
                <c:pt idx="6">
                  <c:v>19.422468540771458</c:v>
                </c:pt>
                <c:pt idx="7">
                  <c:v>18.914765596860786</c:v>
                </c:pt>
                <c:pt idx="8">
                  <c:v>19.177378977649678</c:v>
                </c:pt>
                <c:pt idx="9">
                  <c:v>17.706270733247084</c:v>
                </c:pt>
                <c:pt idx="10">
                  <c:v>18.668080574754228</c:v>
                </c:pt>
                <c:pt idx="11">
                  <c:v>20.569737023761693</c:v>
                </c:pt>
                <c:pt idx="12">
                  <c:v>19.167491184566675</c:v>
                </c:pt>
                <c:pt idx="13">
                  <c:v>19.422636976964608</c:v>
                </c:pt>
                <c:pt idx="14">
                  <c:v>19.665784786259692</c:v>
                </c:pt>
                <c:pt idx="15">
                  <c:v>19.830090342517749</c:v>
                </c:pt>
                <c:pt idx="16">
                  <c:v>19.991455577223942</c:v>
                </c:pt>
                <c:pt idx="17">
                  <c:v>20.163765515461765</c:v>
                </c:pt>
                <c:pt idx="18" formatCode="General">
                  <c:v>20.360290497669514</c:v>
                </c:pt>
                <c:pt idx="19" formatCode="General">
                  <c:v>20.577206392876892</c:v>
                </c:pt>
                <c:pt idx="20" formatCode="General">
                  <c:v>20.813508332524229</c:v>
                </c:pt>
                <c:pt idx="21" formatCode="General">
                  <c:v>21.060827911589822</c:v>
                </c:pt>
                <c:pt idx="22">
                  <c:v>21.329892324408601</c:v>
                </c:pt>
                <c:pt idx="23">
                  <c:v>21.595825664676582</c:v>
                </c:pt>
                <c:pt idx="24">
                  <c:v>21.842612525495358</c:v>
                </c:pt>
                <c:pt idx="25">
                  <c:v>22.089822432890806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50.974027054323251</c:v>
                </c:pt>
                <c:pt idx="1">
                  <c:v>54.159025519691376</c:v>
                </c:pt>
                <c:pt idx="2">
                  <c:v>57.02957208690038</c:v>
                </c:pt>
                <c:pt idx="3">
                  <c:v>57.670244321535762</c:v>
                </c:pt>
                <c:pt idx="4">
                  <c:v>61.839271755765481</c:v>
                </c:pt>
                <c:pt idx="5">
                  <c:v>62.841293442967682</c:v>
                </c:pt>
                <c:pt idx="6">
                  <c:v>64.14585661529884</c:v>
                </c:pt>
                <c:pt idx="7">
                  <c:v>64.230516358306843</c:v>
                </c:pt>
                <c:pt idx="8">
                  <c:v>66.179997835987137</c:v>
                </c:pt>
                <c:pt idx="9">
                  <c:v>64.420937891599394</c:v>
                </c:pt>
                <c:pt idx="10">
                  <c:v>67.66789835304192</c:v>
                </c:pt>
                <c:pt idx="11">
                  <c:v>76.016041444995508</c:v>
                </c:pt>
                <c:pt idx="12">
                  <c:v>71.989346287581341</c:v>
                </c:pt>
                <c:pt idx="13">
                  <c:v>73.575152602164067</c:v>
                </c:pt>
                <c:pt idx="14">
                  <c:v>75.034653705626909</c:v>
                </c:pt>
                <c:pt idx="15">
                  <c:v>76.203634887405883</c:v>
                </c:pt>
                <c:pt idx="16">
                  <c:v>77.313786491010418</c:v>
                </c:pt>
                <c:pt idx="17">
                  <c:v>78.377030139366227</c:v>
                </c:pt>
                <c:pt idx="18" formatCode="General">
                  <c:v>79.42698347687633</c:v>
                </c:pt>
                <c:pt idx="19" formatCode="General">
                  <c:v>80.465349343790564</c:v>
                </c:pt>
                <c:pt idx="20" formatCode="General">
                  <c:v>81.543100769959494</c:v>
                </c:pt>
                <c:pt idx="21" formatCode="General">
                  <c:v>82.609324535059471</c:v>
                </c:pt>
                <c:pt idx="22" formatCode="General">
                  <c:v>83.666403073897683</c:v>
                </c:pt>
                <c:pt idx="23" formatCode="General">
                  <c:v>84.719123356914096</c:v>
                </c:pt>
                <c:pt idx="24" formatCode="General">
                  <c:v>85.797696075331146</c:v>
                </c:pt>
                <c:pt idx="25" formatCode="General">
                  <c:v>86.817233764748181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24.260257607648864</c:v>
                </c:pt>
                <c:pt idx="1">
                  <c:v>21.732570605772445</c:v>
                </c:pt>
                <c:pt idx="2">
                  <c:v>23.323656707725231</c:v>
                </c:pt>
                <c:pt idx="3">
                  <c:v>20.788458243559834</c:v>
                </c:pt>
                <c:pt idx="4">
                  <c:v>27.330578400875325</c:v>
                </c:pt>
                <c:pt idx="5">
                  <c:v>29.328655789894469</c:v>
                </c:pt>
                <c:pt idx="6">
                  <c:v>29.936908146977213</c:v>
                </c:pt>
                <c:pt idx="7">
                  <c:v>34.608487753207385</c:v>
                </c:pt>
                <c:pt idx="8">
                  <c:v>34.64420210889255</c:v>
                </c:pt>
                <c:pt idx="9">
                  <c:v>37.745848024060841</c:v>
                </c:pt>
                <c:pt idx="10">
                  <c:v>38.429149361923528</c:v>
                </c:pt>
                <c:pt idx="11">
                  <c:v>39.044855127311251</c:v>
                </c:pt>
                <c:pt idx="12">
                  <c:v>43.096188776986793</c:v>
                </c:pt>
                <c:pt idx="13">
                  <c:v>45.624608807613484</c:v>
                </c:pt>
                <c:pt idx="14">
                  <c:v>48.12357748222886</c:v>
                </c:pt>
                <c:pt idx="15">
                  <c:v>50.471667650170367</c:v>
                </c:pt>
                <c:pt idx="16">
                  <c:v>52.82594498119618</c:v>
                </c:pt>
                <c:pt idx="17">
                  <c:v>55.191614063949402</c:v>
                </c:pt>
                <c:pt idx="18" formatCode="General">
                  <c:v>57.580942209721428</c:v>
                </c:pt>
                <c:pt idx="19" formatCode="General">
                  <c:v>60.002314421062522</c:v>
                </c:pt>
                <c:pt idx="20" formatCode="General">
                  <c:v>62.490317701491655</c:v>
                </c:pt>
                <c:pt idx="21" formatCode="General">
                  <c:v>65.008411540823317</c:v>
                </c:pt>
                <c:pt idx="22" formatCode="General">
                  <c:v>67.566944345185178</c:v>
                </c:pt>
                <c:pt idx="23" formatCode="General">
                  <c:v>70.170595717298184</c:v>
                </c:pt>
                <c:pt idx="24" formatCode="General">
                  <c:v>72.811478154569244</c:v>
                </c:pt>
                <c:pt idx="25" formatCode="General">
                  <c:v>75.430225457166628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3.4483511201847259</c:v>
                </c:pt>
                <c:pt idx="1">
                  <c:v>3.2368266720945433</c:v>
                </c:pt>
                <c:pt idx="2">
                  <c:v>3.3974944016820867</c:v>
                </c:pt>
                <c:pt idx="3">
                  <c:v>3.1504501326087553</c:v>
                </c:pt>
                <c:pt idx="4">
                  <c:v>4.0139751677782485</c:v>
                </c:pt>
                <c:pt idx="5">
                  <c:v>4.3906624585399117</c:v>
                </c:pt>
                <c:pt idx="6">
                  <c:v>4.3928642115942065</c:v>
                </c:pt>
                <c:pt idx="7">
                  <c:v>5.1295874507464685</c:v>
                </c:pt>
                <c:pt idx="8">
                  <c:v>5.1415722679407567</c:v>
                </c:pt>
                <c:pt idx="9">
                  <c:v>5.6034022147309681</c:v>
                </c:pt>
                <c:pt idx="10">
                  <c:v>5.499803360007296</c:v>
                </c:pt>
                <c:pt idx="11">
                  <c:v>5.6158235214532111</c:v>
                </c:pt>
                <c:pt idx="12">
                  <c:v>6.2328374264861379</c:v>
                </c:pt>
                <c:pt idx="13">
                  <c:v>6.5862794966472018</c:v>
                </c:pt>
                <c:pt idx="14">
                  <c:v>6.9407375684272488</c:v>
                </c:pt>
                <c:pt idx="15">
                  <c:v>7.2744389479360105</c:v>
                </c:pt>
                <c:pt idx="16">
                  <c:v>7.6071267073593178</c:v>
                </c:pt>
                <c:pt idx="17">
                  <c:v>7.9414816602479261</c:v>
                </c:pt>
                <c:pt idx="18" formatCode="General">
                  <c:v>8.2864853992738468</c:v>
                </c:pt>
                <c:pt idx="19" formatCode="General">
                  <c:v>8.6365669565580063</c:v>
                </c:pt>
                <c:pt idx="20" formatCode="General">
                  <c:v>8.9968479610298271</c:v>
                </c:pt>
                <c:pt idx="21" formatCode="General">
                  <c:v>9.3623213807709345</c:v>
                </c:pt>
                <c:pt idx="22" formatCode="General">
                  <c:v>9.7321446822607545</c:v>
                </c:pt>
                <c:pt idx="23" formatCode="General">
                  <c:v>10.107077333186448</c:v>
                </c:pt>
                <c:pt idx="24" formatCode="General">
                  <c:v>10.48809384888979</c:v>
                </c:pt>
                <c:pt idx="25" formatCode="General">
                  <c:v>10.868278287578129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14.42148869102</c:v>
                </c:pt>
                <c:pt idx="1">
                  <c:v>17.949773583825522</c:v>
                </c:pt>
                <c:pt idx="2">
                  <c:v>13.716137506006534</c:v>
                </c:pt>
                <c:pt idx="3">
                  <c:v>13.866565607582586</c:v>
                </c:pt>
                <c:pt idx="4">
                  <c:v>13.76154215932303</c:v>
                </c:pt>
                <c:pt idx="5">
                  <c:v>10.941551095863844</c:v>
                </c:pt>
                <c:pt idx="6">
                  <c:v>10.634835597361979</c:v>
                </c:pt>
                <c:pt idx="7">
                  <c:v>9.960665343280775</c:v>
                </c:pt>
                <c:pt idx="8">
                  <c:v>11.309023184232098</c:v>
                </c:pt>
                <c:pt idx="9">
                  <c:v>10.036297712473244</c:v>
                </c:pt>
                <c:pt idx="10">
                  <c:v>12.194694288233453</c:v>
                </c:pt>
                <c:pt idx="11">
                  <c:v>11.397645852035506</c:v>
                </c:pt>
                <c:pt idx="12">
                  <c:v>9.9883949802968779</c:v>
                </c:pt>
                <c:pt idx="13">
                  <c:v>9.6632282732758341</c:v>
                </c:pt>
                <c:pt idx="14">
                  <c:v>9.3031632880217376</c:v>
                </c:pt>
                <c:pt idx="15">
                  <c:v>9.1050232447633377</c:v>
                </c:pt>
                <c:pt idx="16">
                  <c:v>8.9205166288691338</c:v>
                </c:pt>
                <c:pt idx="17">
                  <c:v>8.7146866763532174</c:v>
                </c:pt>
                <c:pt idx="18">
                  <c:v>8.4854616072668794</c:v>
                </c:pt>
                <c:pt idx="19">
                  <c:v>8.2359439904262164</c:v>
                </c:pt>
                <c:pt idx="20">
                  <c:v>7.9789448162220014</c:v>
                </c:pt>
                <c:pt idx="21">
                  <c:v>7.7041584289647211</c:v>
                </c:pt>
                <c:pt idx="22">
                  <c:v>7.41439299247532</c:v>
                </c:pt>
                <c:pt idx="23">
                  <c:v>7.1088176350876404</c:v>
                </c:pt>
                <c:pt idx="24">
                  <c:v>6.8098339420183978</c:v>
                </c:pt>
                <c:pt idx="25">
                  <c:v>6.8481620182744463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48.845196927959748</c:v>
                </c:pt>
                <c:pt idx="1">
                  <c:v>46.288359994069403</c:v>
                </c:pt>
                <c:pt idx="2">
                  <c:v>45.748110487468452</c:v>
                </c:pt>
                <c:pt idx="3">
                  <c:v>42.898005833812867</c:v>
                </c:pt>
                <c:pt idx="4">
                  <c:v>47.57807544496783</c:v>
                </c:pt>
                <c:pt idx="5">
                  <c:v>41.520492328670343</c:v>
                </c:pt>
                <c:pt idx="6">
                  <c:v>45.322546361468056</c:v>
                </c:pt>
                <c:pt idx="7">
                  <c:v>40.624426127445147</c:v>
                </c:pt>
                <c:pt idx="8">
                  <c:v>44.756428778009571</c:v>
                </c:pt>
                <c:pt idx="9">
                  <c:v>47.840525658308174</c:v>
                </c:pt>
                <c:pt idx="10">
                  <c:v>43.377316453394833</c:v>
                </c:pt>
                <c:pt idx="11">
                  <c:v>39.262474182811587</c:v>
                </c:pt>
                <c:pt idx="12">
                  <c:v>41.33016648200163</c:v>
                </c:pt>
                <c:pt idx="13">
                  <c:v>40.875709421000039</c:v>
                </c:pt>
                <c:pt idx="14">
                  <c:v>40.28141293114917</c:v>
                </c:pt>
                <c:pt idx="15">
                  <c:v>39.472874597038043</c:v>
                </c:pt>
                <c:pt idx="16">
                  <c:v>38.596319363543259</c:v>
                </c:pt>
                <c:pt idx="17">
                  <c:v>37.660222125774503</c:v>
                </c:pt>
                <c:pt idx="18">
                  <c:v>36.68562271630929</c:v>
                </c:pt>
                <c:pt idx="19">
                  <c:v>35.669619425842903</c:v>
                </c:pt>
                <c:pt idx="20">
                  <c:v>34.621925771391155</c:v>
                </c:pt>
                <c:pt idx="21">
                  <c:v>33.525260684529968</c:v>
                </c:pt>
                <c:pt idx="22">
                  <c:v>32.384252653877653</c:v>
                </c:pt>
                <c:pt idx="23">
                  <c:v>31.198150167350427</c:v>
                </c:pt>
                <c:pt idx="24">
                  <c:v>29.94887149476158</c:v>
                </c:pt>
                <c:pt idx="25">
                  <c:v>28.605877641173397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68.129482705007959</c:v>
                </c:pt>
                <c:pt idx="1">
                  <c:v>71.266237655600904</c:v>
                </c:pt>
                <c:pt idx="2">
                  <c:v>72.985589755294995</c:v>
                </c:pt>
                <c:pt idx="3">
                  <c:v>69.819168861466693</c:v>
                </c:pt>
                <c:pt idx="4">
                  <c:v>70.493202622171509</c:v>
                </c:pt>
                <c:pt idx="5">
                  <c:v>73.216014839359403</c:v>
                </c:pt>
                <c:pt idx="6">
                  <c:v>65.638600412492195</c:v>
                </c:pt>
                <c:pt idx="7">
                  <c:v>67.494277782609245</c:v>
                </c:pt>
                <c:pt idx="8">
                  <c:v>70.568407490817776</c:v>
                </c:pt>
                <c:pt idx="9">
                  <c:v>69.026696761392103</c:v>
                </c:pt>
                <c:pt idx="10">
                  <c:v>65.54481061466312</c:v>
                </c:pt>
                <c:pt idx="11">
                  <c:v>62.733452820274024</c:v>
                </c:pt>
                <c:pt idx="12">
                  <c:v>63.252882290647342</c:v>
                </c:pt>
                <c:pt idx="13">
                  <c:v>62.47427451965622</c:v>
                </c:pt>
                <c:pt idx="14">
                  <c:v>61.564396276119105</c:v>
                </c:pt>
                <c:pt idx="15">
                  <c:v>60.390717674998264</c:v>
                </c:pt>
                <c:pt idx="16">
                  <c:v>59.17834761895169</c:v>
                </c:pt>
                <c:pt idx="17">
                  <c:v>57.938804900154715</c:v>
                </c:pt>
                <c:pt idx="18">
                  <c:v>56.698850866404918</c:v>
                </c:pt>
                <c:pt idx="19">
                  <c:v>55.455181731077559</c:v>
                </c:pt>
                <c:pt idx="20">
                  <c:v>54.23897926092873</c:v>
                </c:pt>
                <c:pt idx="21">
                  <c:v>53.011163985547135</c:v>
                </c:pt>
                <c:pt idx="22">
                  <c:v>51.780581833267064</c:v>
                </c:pt>
                <c:pt idx="23">
                  <c:v>50.550467710362817</c:v>
                </c:pt>
                <c:pt idx="24">
                  <c:v>49.31759189963217</c:v>
                </c:pt>
                <c:pt idx="25">
                  <c:v>48.038142208673236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70.616783457168552</c:v>
                </c:pt>
                <c:pt idx="1">
                  <c:v>67.116315052187446</c:v>
                </c:pt>
                <c:pt idx="2">
                  <c:v>68.907416967982982</c:v>
                </c:pt>
                <c:pt idx="3">
                  <c:v>72.96063921969575</c:v>
                </c:pt>
                <c:pt idx="4">
                  <c:v>72.586190487330342</c:v>
                </c:pt>
                <c:pt idx="5">
                  <c:v>76.387394271813179</c:v>
                </c:pt>
                <c:pt idx="6">
                  <c:v>72.752925728340557</c:v>
                </c:pt>
                <c:pt idx="7">
                  <c:v>74.854605682034887</c:v>
                </c:pt>
                <c:pt idx="8">
                  <c:v>78.935044665168306</c:v>
                </c:pt>
                <c:pt idx="9">
                  <c:v>80.225035991907049</c:v>
                </c:pt>
                <c:pt idx="10">
                  <c:v>76.539939344343736</c:v>
                </c:pt>
                <c:pt idx="11">
                  <c:v>72.629052088931928</c:v>
                </c:pt>
                <c:pt idx="12">
                  <c:v>77.426442512467588</c:v>
                </c:pt>
                <c:pt idx="13">
                  <c:v>78.303348729304645</c:v>
                </c:pt>
                <c:pt idx="14">
                  <c:v>79.042748555846913</c:v>
                </c:pt>
                <c:pt idx="15">
                  <c:v>79.454774652789695</c:v>
                </c:pt>
                <c:pt idx="16">
                  <c:v>79.820542832650048</c:v>
                </c:pt>
                <c:pt idx="17">
                  <c:v>80.156513492565736</c:v>
                </c:pt>
                <c:pt idx="18">
                  <c:v>80.509332593157524</c:v>
                </c:pt>
                <c:pt idx="19">
                  <c:v>80.863695750617595</c:v>
                </c:pt>
                <c:pt idx="20">
                  <c:v>81.267608103172591</c:v>
                </c:pt>
                <c:pt idx="21">
                  <c:v>81.667170076241945</c:v>
                </c:pt>
                <c:pt idx="22">
                  <c:v>82.076136628127543</c:v>
                </c:pt>
                <c:pt idx="23">
                  <c:v>82.493811671841016</c:v>
                </c:pt>
                <c:pt idx="24">
                  <c:v>82.915309119537753</c:v>
                </c:pt>
                <c:pt idx="25">
                  <c:v>83.271546806540769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17.210786398096449</c:v>
                </c:pt>
                <c:pt idx="1">
                  <c:v>17.317402593904063</c:v>
                </c:pt>
                <c:pt idx="2">
                  <c:v>18.403205984092519</c:v>
                </c:pt>
                <c:pt idx="3">
                  <c:v>17.632527458433533</c:v>
                </c:pt>
                <c:pt idx="4">
                  <c:v>19.098712448956206</c:v>
                </c:pt>
                <c:pt idx="5">
                  <c:v>18.725278111756317</c:v>
                </c:pt>
                <c:pt idx="6">
                  <c:v>19.170994385695661</c:v>
                </c:pt>
                <c:pt idx="7">
                  <c:v>18.844667905508423</c:v>
                </c:pt>
                <c:pt idx="8">
                  <c:v>18.960944691302171</c:v>
                </c:pt>
                <c:pt idx="9">
                  <c:v>18.552985012281134</c:v>
                </c:pt>
                <c:pt idx="10">
                  <c:v>19.471307649637744</c:v>
                </c:pt>
                <c:pt idx="11">
                  <c:v>22.07291793842527</c:v>
                </c:pt>
                <c:pt idx="12">
                  <c:v>20.45425005896578</c:v>
                </c:pt>
                <c:pt idx="13">
                  <c:v>20.838761173373619</c:v>
                </c:pt>
                <c:pt idx="14">
                  <c:v>21.182525406320682</c:v>
                </c:pt>
                <c:pt idx="15">
                  <c:v>21.440778002379812</c:v>
                </c:pt>
                <c:pt idx="16">
                  <c:v>21.697959799195974</c:v>
                </c:pt>
                <c:pt idx="17">
                  <c:v>21.952881426126471</c:v>
                </c:pt>
                <c:pt idx="18" formatCode="General">
                  <c:v>22.206030633320175</c:v>
                </c:pt>
                <c:pt idx="19" formatCode="General">
                  <c:v>22.46012198774757</c:v>
                </c:pt>
                <c:pt idx="20" formatCode="General">
                  <c:v>22.734767283280629</c:v>
                </c:pt>
                <c:pt idx="21" formatCode="General">
                  <c:v>23.010361456472413</c:v>
                </c:pt>
                <c:pt idx="22">
                  <c:v>23.290251466500205</c:v>
                </c:pt>
                <c:pt idx="23">
                  <c:v>23.601130743283306</c:v>
                </c:pt>
                <c:pt idx="24">
                  <c:v>23.915512939764117</c:v>
                </c:pt>
                <c:pt idx="25">
                  <c:v>24.20271138295444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19.687626038590352</c:v>
                </c:pt>
                <c:pt idx="1">
                  <c:v>19.508488322854287</c:v>
                </c:pt>
                <c:pt idx="2">
                  <c:v>19.633816102846609</c:v>
                </c:pt>
                <c:pt idx="3">
                  <c:v>19.718940321304036</c:v>
                </c:pt>
                <c:pt idx="4">
                  <c:v>20.391451512832209</c:v>
                </c:pt>
                <c:pt idx="5">
                  <c:v>19.7186576611345</c:v>
                </c:pt>
                <c:pt idx="6">
                  <c:v>19.422468540771458</c:v>
                </c:pt>
                <c:pt idx="7">
                  <c:v>18.914765596860786</c:v>
                </c:pt>
                <c:pt idx="8">
                  <c:v>19.177378977649678</c:v>
                </c:pt>
                <c:pt idx="9">
                  <c:v>17.706270733247084</c:v>
                </c:pt>
                <c:pt idx="10">
                  <c:v>18.668080574754228</c:v>
                </c:pt>
                <c:pt idx="11">
                  <c:v>20.569737023761693</c:v>
                </c:pt>
                <c:pt idx="12">
                  <c:v>19.167491184566675</c:v>
                </c:pt>
                <c:pt idx="13">
                  <c:v>19.422636976964608</c:v>
                </c:pt>
                <c:pt idx="14">
                  <c:v>19.665784786259692</c:v>
                </c:pt>
                <c:pt idx="15">
                  <c:v>19.830090342517749</c:v>
                </c:pt>
                <c:pt idx="16">
                  <c:v>19.991455577223942</c:v>
                </c:pt>
                <c:pt idx="17">
                  <c:v>20.163765515461765</c:v>
                </c:pt>
                <c:pt idx="18" formatCode="General">
                  <c:v>20.360290497669514</c:v>
                </c:pt>
                <c:pt idx="19" formatCode="General">
                  <c:v>20.577206392876892</c:v>
                </c:pt>
                <c:pt idx="20" formatCode="General">
                  <c:v>20.813508332524229</c:v>
                </c:pt>
                <c:pt idx="21" formatCode="General">
                  <c:v>21.060827911589822</c:v>
                </c:pt>
                <c:pt idx="22">
                  <c:v>21.329892324408601</c:v>
                </c:pt>
                <c:pt idx="23">
                  <c:v>21.595825664676582</c:v>
                </c:pt>
                <c:pt idx="24">
                  <c:v>21.842612525495358</c:v>
                </c:pt>
                <c:pt idx="25">
                  <c:v>22.089822432890806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50.974027054323251</c:v>
                </c:pt>
                <c:pt idx="1">
                  <c:v>54.159025519691376</c:v>
                </c:pt>
                <c:pt idx="2">
                  <c:v>57.02957208690038</c:v>
                </c:pt>
                <c:pt idx="3">
                  <c:v>57.670244321535762</c:v>
                </c:pt>
                <c:pt idx="4">
                  <c:v>61.839271755765481</c:v>
                </c:pt>
                <c:pt idx="5">
                  <c:v>62.841293442967682</c:v>
                </c:pt>
                <c:pt idx="6">
                  <c:v>64.14585661529884</c:v>
                </c:pt>
                <c:pt idx="7">
                  <c:v>64.230516358306843</c:v>
                </c:pt>
                <c:pt idx="8">
                  <c:v>66.179997835987137</c:v>
                </c:pt>
                <c:pt idx="9">
                  <c:v>64.420937891599394</c:v>
                </c:pt>
                <c:pt idx="10">
                  <c:v>67.66789835304192</c:v>
                </c:pt>
                <c:pt idx="11">
                  <c:v>76.016041444995508</c:v>
                </c:pt>
                <c:pt idx="12">
                  <c:v>71.989346287581341</c:v>
                </c:pt>
                <c:pt idx="13">
                  <c:v>73.575152602164067</c:v>
                </c:pt>
                <c:pt idx="14">
                  <c:v>75.034653705626909</c:v>
                </c:pt>
                <c:pt idx="15">
                  <c:v>76.203634887405883</c:v>
                </c:pt>
                <c:pt idx="16">
                  <c:v>77.313786491010418</c:v>
                </c:pt>
                <c:pt idx="17">
                  <c:v>78.377030139366227</c:v>
                </c:pt>
                <c:pt idx="18" formatCode="General">
                  <c:v>79.42698347687633</c:v>
                </c:pt>
                <c:pt idx="19" formatCode="General">
                  <c:v>80.465349343790564</c:v>
                </c:pt>
                <c:pt idx="20" formatCode="General">
                  <c:v>81.543100769959494</c:v>
                </c:pt>
                <c:pt idx="21" formatCode="General">
                  <c:v>82.609324535059471</c:v>
                </c:pt>
                <c:pt idx="22" formatCode="General">
                  <c:v>83.666403073897683</c:v>
                </c:pt>
                <c:pt idx="23" formatCode="General">
                  <c:v>84.719123356914096</c:v>
                </c:pt>
                <c:pt idx="24" formatCode="General">
                  <c:v>85.797696075331146</c:v>
                </c:pt>
                <c:pt idx="25" formatCode="General">
                  <c:v>86.817233764748181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24.260257607648864</c:v>
                </c:pt>
                <c:pt idx="1">
                  <c:v>21.732570605772445</c:v>
                </c:pt>
                <c:pt idx="2">
                  <c:v>23.323656707725231</c:v>
                </c:pt>
                <c:pt idx="3">
                  <c:v>20.788458243559834</c:v>
                </c:pt>
                <c:pt idx="4">
                  <c:v>27.330578400875325</c:v>
                </c:pt>
                <c:pt idx="5">
                  <c:v>29.328655789894469</c:v>
                </c:pt>
                <c:pt idx="6">
                  <c:v>29.936908146977213</c:v>
                </c:pt>
                <c:pt idx="7">
                  <c:v>34.608487753207385</c:v>
                </c:pt>
                <c:pt idx="8">
                  <c:v>34.64420210889255</c:v>
                </c:pt>
                <c:pt idx="9">
                  <c:v>37.745848024060841</c:v>
                </c:pt>
                <c:pt idx="10">
                  <c:v>38.429149361923528</c:v>
                </c:pt>
                <c:pt idx="11">
                  <c:v>39.044855127311251</c:v>
                </c:pt>
                <c:pt idx="12">
                  <c:v>43.096188776986793</c:v>
                </c:pt>
                <c:pt idx="13">
                  <c:v>45.624608807613484</c:v>
                </c:pt>
                <c:pt idx="14">
                  <c:v>48.12357748222886</c:v>
                </c:pt>
                <c:pt idx="15">
                  <c:v>50.471667650170367</c:v>
                </c:pt>
                <c:pt idx="16">
                  <c:v>52.82594498119618</c:v>
                </c:pt>
                <c:pt idx="17">
                  <c:v>55.191614063949402</c:v>
                </c:pt>
                <c:pt idx="18" formatCode="General">
                  <c:v>57.580942209721428</c:v>
                </c:pt>
                <c:pt idx="19" formatCode="General">
                  <c:v>60.002314421062522</c:v>
                </c:pt>
                <c:pt idx="20" formatCode="General">
                  <c:v>62.490317701491655</c:v>
                </c:pt>
                <c:pt idx="21" formatCode="General">
                  <c:v>65.008411540823317</c:v>
                </c:pt>
                <c:pt idx="22" formatCode="General">
                  <c:v>67.566944345185178</c:v>
                </c:pt>
                <c:pt idx="23" formatCode="General">
                  <c:v>70.170595717298184</c:v>
                </c:pt>
                <c:pt idx="24" formatCode="General">
                  <c:v>72.811478154569244</c:v>
                </c:pt>
                <c:pt idx="25" formatCode="General">
                  <c:v>75.430225457166628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3.4483511201847259</c:v>
                </c:pt>
                <c:pt idx="1">
                  <c:v>3.2368266720945433</c:v>
                </c:pt>
                <c:pt idx="2">
                  <c:v>3.3974944016820867</c:v>
                </c:pt>
                <c:pt idx="3">
                  <c:v>3.1504501326087553</c:v>
                </c:pt>
                <c:pt idx="4">
                  <c:v>4.0139751677782485</c:v>
                </c:pt>
                <c:pt idx="5">
                  <c:v>4.3906624585399117</c:v>
                </c:pt>
                <c:pt idx="6">
                  <c:v>4.3928642115942065</c:v>
                </c:pt>
                <c:pt idx="7">
                  <c:v>5.1295874507464685</c:v>
                </c:pt>
                <c:pt idx="8">
                  <c:v>5.1415722679407567</c:v>
                </c:pt>
                <c:pt idx="9">
                  <c:v>5.6034022147309681</c:v>
                </c:pt>
                <c:pt idx="10">
                  <c:v>5.499803360007296</c:v>
                </c:pt>
                <c:pt idx="11">
                  <c:v>5.6158235214532111</c:v>
                </c:pt>
                <c:pt idx="12">
                  <c:v>6.2328374264861379</c:v>
                </c:pt>
                <c:pt idx="13">
                  <c:v>6.5862794966472018</c:v>
                </c:pt>
                <c:pt idx="14">
                  <c:v>6.9407375684272488</c:v>
                </c:pt>
                <c:pt idx="15">
                  <c:v>7.2744389479360105</c:v>
                </c:pt>
                <c:pt idx="16">
                  <c:v>7.6071267073593178</c:v>
                </c:pt>
                <c:pt idx="17">
                  <c:v>7.9414816602479261</c:v>
                </c:pt>
                <c:pt idx="18" formatCode="General">
                  <c:v>8.2864853992738468</c:v>
                </c:pt>
                <c:pt idx="19" formatCode="General">
                  <c:v>8.6365669565580063</c:v>
                </c:pt>
                <c:pt idx="20" formatCode="General">
                  <c:v>8.9968479610298271</c:v>
                </c:pt>
                <c:pt idx="21" formatCode="General">
                  <c:v>9.3623213807709345</c:v>
                </c:pt>
                <c:pt idx="22" formatCode="General">
                  <c:v>9.7321446822607545</c:v>
                </c:pt>
                <c:pt idx="23" formatCode="General">
                  <c:v>10.107077333186448</c:v>
                </c:pt>
                <c:pt idx="24" formatCode="General">
                  <c:v>10.48809384888979</c:v>
                </c:pt>
                <c:pt idx="25" formatCode="General">
                  <c:v>10.868278287578129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22.13034852545513</c:v>
                </c:pt>
                <c:pt idx="1">
                  <c:v>11.860164490117041</c:v>
                </c:pt>
                <c:pt idx="2">
                  <c:v>18.919929848052277</c:v>
                </c:pt>
                <c:pt idx="3">
                  <c:v>14.415647320717667</c:v>
                </c:pt>
                <c:pt idx="4">
                  <c:v>15.16743845985177</c:v>
                </c:pt>
                <c:pt idx="5">
                  <c:v>18.620480107365644</c:v>
                </c:pt>
                <c:pt idx="6">
                  <c:v>5.5967750654393544</c:v>
                </c:pt>
                <c:pt idx="7">
                  <c:v>6.4074624994003795</c:v>
                </c:pt>
                <c:pt idx="8">
                  <c:v>2.6246281196898718</c:v>
                </c:pt>
                <c:pt idx="9">
                  <c:v>6.5996395444980331</c:v>
                </c:pt>
                <c:pt idx="10">
                  <c:v>19.285094674559929</c:v>
                </c:pt>
                <c:pt idx="11">
                  <c:v>28.283057088761538</c:v>
                </c:pt>
                <c:pt idx="12">
                  <c:v>7.0737019530484959</c:v>
                </c:pt>
                <c:pt idx="13">
                  <c:v>5.0164188995445596</c:v>
                </c:pt>
                <c:pt idx="14">
                  <c:v>15.827040544413668</c:v>
                </c:pt>
                <c:pt idx="15">
                  <c:v>13.780435527666219</c:v>
                </c:pt>
                <c:pt idx="16">
                  <c:v>6.8738472918364462</c:v>
                </c:pt>
                <c:pt idx="17">
                  <c:v>26.272802068235965</c:v>
                </c:pt>
                <c:pt idx="18">
                  <c:v>6.9358324538479073</c:v>
                </c:pt>
                <c:pt idx="19">
                  <c:v>0.28826767386778418</c:v>
                </c:pt>
                <c:pt idx="20">
                  <c:v>24.188456415460653</c:v>
                </c:pt>
                <c:pt idx="21">
                  <c:v>5.0806221925190238</c:v>
                </c:pt>
                <c:pt idx="22">
                  <c:v>9.7727897014878895</c:v>
                </c:pt>
                <c:pt idx="23">
                  <c:v>9.5054888842967014</c:v>
                </c:pt>
                <c:pt idx="24">
                  <c:v>6.1858391787442377</c:v>
                </c:pt>
                <c:pt idx="25">
                  <c:v>30.357791471121729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27.291047674806915</c:v>
                </c:pt>
                <c:pt idx="1">
                  <c:v>13.400707014939519</c:v>
                </c:pt>
                <c:pt idx="2">
                  <c:v>22.703930134603926</c:v>
                </c:pt>
                <c:pt idx="3">
                  <c:v>15.537664599241133</c:v>
                </c:pt>
                <c:pt idx="4">
                  <c:v>16.337029432635607</c:v>
                </c:pt>
                <c:pt idx="5">
                  <c:v>23.300894795301033</c:v>
                </c:pt>
                <c:pt idx="6">
                  <c:v>7.208361208225833</c:v>
                </c:pt>
                <c:pt idx="7">
                  <c:v>6.6607150403518451</c:v>
                </c:pt>
                <c:pt idx="8">
                  <c:v>2.441604910338349</c:v>
                </c:pt>
                <c:pt idx="9">
                  <c:v>7.2608584865295374</c:v>
                </c:pt>
                <c:pt idx="10">
                  <c:v>21.242905823345371</c:v>
                </c:pt>
                <c:pt idx="11">
                  <c:v>28.540896482513631</c:v>
                </c:pt>
                <c:pt idx="12">
                  <c:v>6.2905200770127836</c:v>
                </c:pt>
                <c:pt idx="13">
                  <c:v>5.2699976950239655</c:v>
                </c:pt>
                <c:pt idx="14">
                  <c:v>13.970107115718085</c:v>
                </c:pt>
                <c:pt idx="15">
                  <c:v>11.853455951786858</c:v>
                </c:pt>
                <c:pt idx="16">
                  <c:v>6.4744632913555575</c:v>
                </c:pt>
                <c:pt idx="17">
                  <c:v>24.03347968807299</c:v>
                </c:pt>
                <c:pt idx="18">
                  <c:v>6.7934556629706009</c:v>
                </c:pt>
                <c:pt idx="19">
                  <c:v>0.28771597736699395</c:v>
                </c:pt>
                <c:pt idx="20">
                  <c:v>23.818141565443064</c:v>
                </c:pt>
                <c:pt idx="21">
                  <c:v>5.8290883578231787</c:v>
                </c:pt>
                <c:pt idx="22">
                  <c:v>8.3265315241437996</c:v>
                </c:pt>
                <c:pt idx="23">
                  <c:v>9.0351696459818296</c:v>
                </c:pt>
                <c:pt idx="24">
                  <c:v>4.9339630470468672</c:v>
                </c:pt>
                <c:pt idx="25">
                  <c:v>28.550294797420502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27.212670163310442</c:v>
                </c:pt>
                <c:pt idx="1">
                  <c:v>15.981041369683757</c:v>
                </c:pt>
                <c:pt idx="2">
                  <c:v>32.226299612447669</c:v>
                </c:pt>
                <c:pt idx="3">
                  <c:v>18.993431381986571</c:v>
                </c:pt>
                <c:pt idx="4">
                  <c:v>17.911114818216159</c:v>
                </c:pt>
                <c:pt idx="5">
                  <c:v>27.939895118737059</c:v>
                </c:pt>
                <c:pt idx="6">
                  <c:v>7.3163771672876248</c:v>
                </c:pt>
                <c:pt idx="7">
                  <c:v>13.702170975940858</c:v>
                </c:pt>
                <c:pt idx="8">
                  <c:v>2.2007942143800072</c:v>
                </c:pt>
                <c:pt idx="9">
                  <c:v>8.1725288670852567</c:v>
                </c:pt>
                <c:pt idx="10">
                  <c:v>22.961143543027383</c:v>
                </c:pt>
                <c:pt idx="11">
                  <c:v>28.673526071023467</c:v>
                </c:pt>
                <c:pt idx="12">
                  <c:v>4.8949745230680515</c:v>
                </c:pt>
                <c:pt idx="13">
                  <c:v>5.5854586501143402</c:v>
                </c:pt>
                <c:pt idx="14">
                  <c:v>13.066905266834477</c:v>
                </c:pt>
                <c:pt idx="15">
                  <c:v>12.476694727491088</c:v>
                </c:pt>
                <c:pt idx="16">
                  <c:v>6.8164825921215479</c:v>
                </c:pt>
                <c:pt idx="17">
                  <c:v>28.958434585201946</c:v>
                </c:pt>
                <c:pt idx="18">
                  <c:v>7.5403459293724673</c:v>
                </c:pt>
                <c:pt idx="19">
                  <c:v>0.20460424929687346</c:v>
                </c:pt>
                <c:pt idx="20">
                  <c:v>22.94275092149671</c:v>
                </c:pt>
                <c:pt idx="21">
                  <c:v>7.2044462606727651</c:v>
                </c:pt>
                <c:pt idx="22">
                  <c:v>8.1484892473244219</c:v>
                </c:pt>
                <c:pt idx="23">
                  <c:v>9.2718932499746085</c:v>
                </c:pt>
                <c:pt idx="24">
                  <c:v>11.135598476866807</c:v>
                </c:pt>
                <c:pt idx="25">
                  <c:v>24.633928017037672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5.1606991493517853</c:v>
                </c:pt>
                <c:pt idx="1">
                  <c:v>1.5405425248224773</c:v>
                </c:pt>
                <c:pt idx="2">
                  <c:v>3.7840002865516489</c:v>
                </c:pt>
                <c:pt idx="3">
                  <c:v>1.1220172785234652</c:v>
                </c:pt>
                <c:pt idx="4">
                  <c:v>1.1695909727838369</c:v>
                </c:pt>
                <c:pt idx="5">
                  <c:v>4.6804146879353894</c:v>
                </c:pt>
                <c:pt idx="6">
                  <c:v>1.6115861427864786</c:v>
                </c:pt>
                <c:pt idx="7">
                  <c:v>0.25325254095146565</c:v>
                </c:pt>
                <c:pt idx="8">
                  <c:v>-0.18302320935152272</c:v>
                </c:pt>
                <c:pt idx="9">
                  <c:v>0.66121894203150422</c:v>
                </c:pt>
                <c:pt idx="10">
                  <c:v>1.9578111487854422</c:v>
                </c:pt>
                <c:pt idx="11">
                  <c:v>0.25783939375209286</c:v>
                </c:pt>
                <c:pt idx="12">
                  <c:v>-0.78318187603571232</c:v>
                </c:pt>
                <c:pt idx="13">
                  <c:v>0.25357879547940598</c:v>
                </c:pt>
                <c:pt idx="14">
                  <c:v>-1.8569334286955836</c:v>
                </c:pt>
                <c:pt idx="15">
                  <c:v>-1.9269795758793613</c:v>
                </c:pt>
                <c:pt idx="16">
                  <c:v>-0.39938400048088862</c:v>
                </c:pt>
                <c:pt idx="17">
                  <c:v>-2.2393223801629745</c:v>
                </c:pt>
                <c:pt idx="18">
                  <c:v>-0.14237679087730637</c:v>
                </c:pt>
                <c:pt idx="19">
                  <c:v>-5.5169650079023302E-4</c:v>
                </c:pt>
                <c:pt idx="20">
                  <c:v>-0.37031485001758924</c:v>
                </c:pt>
                <c:pt idx="21">
                  <c:v>0.74846616530415488</c:v>
                </c:pt>
                <c:pt idx="22">
                  <c:v>-1.4462581773440899</c:v>
                </c:pt>
                <c:pt idx="23">
                  <c:v>-0.47031923831487177</c:v>
                </c:pt>
                <c:pt idx="24">
                  <c:v>-1.2518761316973706</c:v>
                </c:pt>
                <c:pt idx="25">
                  <c:v>-1.8074966737012268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-7.8377511496473318E-2</c:v>
                </c:pt>
                <c:pt idx="1">
                  <c:v>2.5803343547442381</c:v>
                </c:pt>
                <c:pt idx="2">
                  <c:v>9.5223694778437427</c:v>
                </c:pt>
                <c:pt idx="3">
                  <c:v>3.4557667827454388</c:v>
                </c:pt>
                <c:pt idx="4">
                  <c:v>1.5740853855805526</c:v>
                </c:pt>
                <c:pt idx="5">
                  <c:v>4.6390003234360258</c:v>
                </c:pt>
                <c:pt idx="6">
                  <c:v>0.10801595906179173</c:v>
                </c:pt>
                <c:pt idx="7">
                  <c:v>7.0414559355890125</c:v>
                </c:pt>
                <c:pt idx="8">
                  <c:v>-0.24081069595834181</c:v>
                </c:pt>
                <c:pt idx="9">
                  <c:v>0.91167038055571936</c:v>
                </c:pt>
                <c:pt idx="10">
                  <c:v>1.718237719682012</c:v>
                </c:pt>
                <c:pt idx="11">
                  <c:v>0.13262958850983608</c:v>
                </c:pt>
                <c:pt idx="12">
                  <c:v>-1.3955455539447321</c:v>
                </c:pt>
                <c:pt idx="13">
                  <c:v>0.31546095509037464</c:v>
                </c:pt>
                <c:pt idx="14">
                  <c:v>-0.90320184888360799</c:v>
                </c:pt>
                <c:pt idx="15">
                  <c:v>0.62323877570423036</c:v>
                </c:pt>
                <c:pt idx="16">
                  <c:v>0.34201930076599041</c:v>
                </c:pt>
                <c:pt idx="17">
                  <c:v>4.9249548971289556</c:v>
                </c:pt>
                <c:pt idx="18">
                  <c:v>0.7468902664018664</c:v>
                </c:pt>
                <c:pt idx="19">
                  <c:v>-8.3111728070120489E-2</c:v>
                </c:pt>
                <c:pt idx="20">
                  <c:v>-0.87539064394635346</c:v>
                </c:pt>
                <c:pt idx="21">
                  <c:v>1.3753579028495864</c:v>
                </c:pt>
                <c:pt idx="22">
                  <c:v>-0.17804227681937768</c:v>
                </c:pt>
                <c:pt idx="23">
                  <c:v>0.23672360399277892</c:v>
                </c:pt>
                <c:pt idx="24">
                  <c:v>6.2016354298199401</c:v>
                </c:pt>
                <c:pt idx="25">
                  <c:v>-3.9163667803828304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6.5655052438529484</c:v>
                </c:pt>
                <c:pt idx="1">
                  <c:v>7.855957856032485</c:v>
                </c:pt>
                <c:pt idx="2">
                  <c:v>7.0467745365563665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3.5186057762829805</c:v>
                </c:pt>
                <c:pt idx="1">
                  <c:v>3.8575063443821627</c:v>
                </c:pt>
                <c:pt idx="2">
                  <c:v>4.1383221387577978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1.6604192201736596</c:v>
                </c:pt>
                <c:pt idx="1">
                  <c:v>2.074987466133698</c:v>
                </c:pt>
                <c:pt idx="2">
                  <c:v>1.8945902777227832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1.9009293320083009</c:v>
                </c:pt>
                <c:pt idx="1">
                  <c:v>1.9173429056865996</c:v>
                </c:pt>
                <c:pt idx="2">
                  <c:v>3.5482041618607409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0.77865966110596363</c:v>
                </c:pt>
                <c:pt idx="1">
                  <c:v>0.70283653105800936</c:v>
                </c:pt>
                <c:pt idx="2">
                  <c:v>0.56989999647307621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1.9579433187462643</c:v>
                </c:pt>
                <c:pt idx="1">
                  <c:v>2.0900992497055326</c:v>
                </c:pt>
                <c:pt idx="2">
                  <c:v>2.1162924466520772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5.7213916025039095</c:v>
                </c:pt>
                <c:pt idx="1">
                  <c:v>6.1149493004595321</c:v>
                </c:pt>
                <c:pt idx="2">
                  <c:v>5.9458333444753606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8.3908556349605536</c:v>
                </c:pt>
                <c:pt idx="1">
                  <c:v>8.2157373587014266</c:v>
                </c:pt>
                <c:pt idx="2">
                  <c:v>7.4250660511439133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2.0985854430974267</c:v>
                </c:pt>
                <c:pt idx="1">
                  <c:v>1.8107791685534214</c:v>
                </c:pt>
                <c:pt idx="2">
                  <c:v>1.2675632938348851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7.7944646715032384</c:v>
                </c:pt>
                <c:pt idx="1">
                  <c:v>6.9182394832575795</c:v>
                </c:pt>
                <c:pt idx="2">
                  <c:v>7.4988436720430149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2.0576831085079976</c:v>
                </c:pt>
                <c:pt idx="1">
                  <c:v>1.9555534115455995</c:v>
                </c:pt>
                <c:pt idx="2">
                  <c:v>1.9525874297909918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8.5521604968636838E-2</c:v>
                </c:pt>
                <c:pt idx="1">
                  <c:v>8.2821466571575741E-2</c:v>
                </c:pt>
                <c:pt idx="2">
                  <c:v>5.2982673341638836E-2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7.1760929229716828</c:v>
                </c:pt>
                <c:pt idx="1">
                  <c:v>6.8562525915729671</c:v>
                </c:pt>
                <c:pt idx="2">
                  <c:v>5.9410705389040936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1.5072899375557078</c:v>
                </c:pt>
                <c:pt idx="1">
                  <c:v>1.6779521630611964</c:v>
                </c:pt>
                <c:pt idx="2">
                  <c:v>1.8656055489970187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2.8993353610490074</c:v>
                </c:pt>
                <c:pt idx="1">
                  <c:v>2.3968622062458955</c:v>
                </c:pt>
                <c:pt idx="2">
                  <c:v>2.1100673397668457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2.8200340832161572</c:v>
                </c:pt>
                <c:pt idx="1">
                  <c:v>2.6008496561478887</c:v>
                </c:pt>
                <c:pt idx="2">
                  <c:v>2.400975018896919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5.6130565900413201</c:v>
                </c:pt>
                <c:pt idx="1">
                  <c:v>6.5355174498633941</c:v>
                </c:pt>
                <c:pt idx="2">
                  <c:v>8.3450637571982629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4.2767518084426577</c:v>
                </c:pt>
                <c:pt idx="1">
                  <c:v>4.4726475775968835</c:v>
                </c:pt>
                <c:pt idx="2">
                  <c:v>4.9183864656128815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4.4997889043379029</c:v>
                </c:pt>
                <c:pt idx="1">
                  <c:v>4.7027514753134394</c:v>
                </c:pt>
                <c:pt idx="2">
                  <c:v>4.6381184597060798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5.5242175534356797</c:v>
                </c:pt>
                <c:pt idx="1">
                  <c:v>6.7073587537172727</c:v>
                </c:pt>
                <c:pt idx="2">
                  <c:v>7.2350908710981292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1.4882424717549945</c:v>
                </c:pt>
                <c:pt idx="1">
                  <c:v>1.5170132083904881</c:v>
                </c:pt>
                <c:pt idx="2">
                  <c:v>1.4463655185032425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4.6954758787236086</c:v>
                </c:pt>
                <c:pt idx="1">
                  <c:v>4.0214129575777555</c:v>
                </c:pt>
                <c:pt idx="2">
                  <c:v>3.3837008552754932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4.0883008062616719</c:v>
                </c:pt>
                <c:pt idx="1">
                  <c:v>3.4121170984409197</c:v>
                </c:pt>
                <c:pt idx="2">
                  <c:v>3.230864673640526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2.0392937051165769</c:v>
                </c:pt>
                <c:pt idx="1">
                  <c:v>1.8637287715514019</c:v>
                </c:pt>
                <c:pt idx="2">
                  <c:v>1.7651415928968308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1.835179392631868</c:v>
                </c:pt>
                <c:pt idx="1">
                  <c:v>1.4202828056543655</c:v>
                </c:pt>
                <c:pt idx="2">
                  <c:v>2.8835851581333731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9.0063759667492604</c:v>
                </c:pt>
                <c:pt idx="1">
                  <c:v>8.2184427427785014</c:v>
                </c:pt>
                <c:pt idx="2">
                  <c:v>6.3790041787176897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2.2852686494371071</c:v>
                </c:pt>
                <c:pt idx="1">
                  <c:v>5.868132717340302E-2</c:v>
                </c:pt>
                <c:pt idx="2">
                  <c:v>0.4999672589032329</c:v>
                </c:pt>
                <c:pt idx="3">
                  <c:v>5.5887334354606999</c:v>
                </c:pt>
                <c:pt idx="4">
                  <c:v>0.37751718267698209</c:v>
                </c:pt>
                <c:pt idx="5">
                  <c:v>-1.2629159654348996</c:v>
                </c:pt>
                <c:pt idx="6">
                  <c:v>9.5385692989301916</c:v>
                </c:pt>
                <c:pt idx="7">
                  <c:v>19.191221969605763</c:v>
                </c:pt>
                <c:pt idx="8">
                  <c:v>2.5019568432477683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19.079469143589293</c:v>
                </c:pt>
                <c:pt idx="1">
                  <c:v>8.2074347156777634</c:v>
                </c:pt>
                <c:pt idx="2">
                  <c:v>14.425376821869865</c:v>
                </c:pt>
                <c:pt idx="3">
                  <c:v>24.238193291604674</c:v>
                </c:pt>
                <c:pt idx="4">
                  <c:v>16.621088026838322</c:v>
                </c:pt>
                <c:pt idx="5">
                  <c:v>16.357130482600617</c:v>
                </c:pt>
                <c:pt idx="6">
                  <c:v>33.29615696478227</c:v>
                </c:pt>
                <c:pt idx="7">
                  <c:v>59.475170308332558</c:v>
                </c:pt>
                <c:pt idx="8">
                  <c:v>23.958894176686854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-7.8377511496473318E-2</c:v>
                </c:pt>
                <c:pt idx="1">
                  <c:v>2.5803343547442381</c:v>
                </c:pt>
                <c:pt idx="2">
                  <c:v>9.5223694778437427</c:v>
                </c:pt>
                <c:pt idx="3">
                  <c:v>3.4557667827454388</c:v>
                </c:pt>
                <c:pt idx="4">
                  <c:v>1.5740853855805526</c:v>
                </c:pt>
                <c:pt idx="5">
                  <c:v>4.6390003234360258</c:v>
                </c:pt>
                <c:pt idx="6">
                  <c:v>0.10801595906179173</c:v>
                </c:pt>
                <c:pt idx="7">
                  <c:v>7.0414559355890125</c:v>
                </c:pt>
                <c:pt idx="8">
                  <c:v>-0.24081069595834181</c:v>
                </c:pt>
                <c:pt idx="9">
                  <c:v>0.91167038055571936</c:v>
                </c:pt>
                <c:pt idx="10">
                  <c:v>1.718237719682012</c:v>
                </c:pt>
                <c:pt idx="11">
                  <c:v>0.13262958850983608</c:v>
                </c:pt>
                <c:pt idx="12">
                  <c:v>-1.3955455539447321</c:v>
                </c:pt>
                <c:pt idx="13">
                  <c:v>0.31546095509037464</c:v>
                </c:pt>
                <c:pt idx="14">
                  <c:v>-0.90320184888360799</c:v>
                </c:pt>
                <c:pt idx="15">
                  <c:v>0.62323877570423036</c:v>
                </c:pt>
                <c:pt idx="16">
                  <c:v>0.34201930076599041</c:v>
                </c:pt>
                <c:pt idx="17">
                  <c:v>4.9249548971289556</c:v>
                </c:pt>
                <c:pt idx="18">
                  <c:v>0.7468902664018664</c:v>
                </c:pt>
                <c:pt idx="19">
                  <c:v>-8.3111728070120489E-2</c:v>
                </c:pt>
                <c:pt idx="20">
                  <c:v>-0.87539064394635346</c:v>
                </c:pt>
                <c:pt idx="21">
                  <c:v>1.3753579028495864</c:v>
                </c:pt>
                <c:pt idx="22">
                  <c:v>-0.17804227681937768</c:v>
                </c:pt>
                <c:pt idx="23">
                  <c:v>0.23672360399277892</c:v>
                </c:pt>
                <c:pt idx="24">
                  <c:v>6.2016354298199401</c:v>
                </c:pt>
                <c:pt idx="25">
                  <c:v>-3.9163667803828304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13.113123610280379</c:v>
                </c:pt>
                <c:pt idx="1">
                  <c:v>10.84577056640647</c:v>
                </c:pt>
                <c:pt idx="2">
                  <c:v>20.169156400396389</c:v>
                </c:pt>
                <c:pt idx="3">
                  <c:v>12.413828775088813</c:v>
                </c:pt>
                <c:pt idx="4">
                  <c:v>10.134177980073312</c:v>
                </c:pt>
                <c:pt idx="5">
                  <c:v>16.758007152774038</c:v>
                </c:pt>
                <c:pt idx="6">
                  <c:v>2.9513721356857303</c:v>
                </c:pt>
                <c:pt idx="7">
                  <c:v>13.587007408498817</c:v>
                </c:pt>
                <c:pt idx="8">
                  <c:v>0.4604597585799558</c:v>
                </c:pt>
                <c:pt idx="9">
                  <c:v>4.5011567304351807</c:v>
                </c:pt>
                <c:pt idx="10">
                  <c:v>11.796160931582586</c:v>
                </c:pt>
                <c:pt idx="11">
                  <c:v>14.833468254649077</c:v>
                </c:pt>
                <c:pt idx="12">
                  <c:v>1.5236622279515455</c:v>
                </c:pt>
                <c:pt idx="13">
                  <c:v>3.1245900277144858</c:v>
                </c:pt>
                <c:pt idx="14">
                  <c:v>4.2823216196252361</c:v>
                </c:pt>
                <c:pt idx="15">
                  <c:v>5.8791849201574813</c:v>
                </c:pt>
                <c:pt idx="16">
                  <c:v>3.3349914593411238</c:v>
                </c:pt>
                <c:pt idx="17">
                  <c:v>19.837521812572547</c:v>
                </c:pt>
                <c:pt idx="18">
                  <c:v>4.3890296613725877</c:v>
                </c:pt>
                <c:pt idx="19">
                  <c:v>1.1641817659543738E-2</c:v>
                </c:pt>
                <c:pt idx="20">
                  <c:v>10.028749538788519</c:v>
                </c:pt>
                <c:pt idx="21">
                  <c:v>4.3966272830813447</c:v>
                </c:pt>
                <c:pt idx="22">
                  <c:v>3.0986775114402039</c:v>
                </c:pt>
                <c:pt idx="23">
                  <c:v>5.1087572042375573</c:v>
                </c:pt>
                <c:pt idx="24">
                  <c:v>10.684719076711369</c:v>
                </c:pt>
                <c:pt idx="25">
                  <c:v>8.3947500668779274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44960.55265046296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automation/Data/Results/Workbooks/LEPs/GC_LEP/GC_LEP_Database.Main.xlsx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Gloucestershire</v>
      </c>
      <c r="L1" s="19" t="str">
        <f>CONCATENATE("Industry Table 1.1  Employment by Industry Sector (SIC 2007), ",B$5,"-",F$5,", ",Info!B5)</f>
        <v>Industry Table 1.1  Employment by Industry Sector (SIC 2007), 2015-2035, Gloucestershire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10.297000000000011</v>
      </c>
      <c r="N5" s="11">
        <f t="shared" si="1"/>
        <v>10.638999999999992</v>
      </c>
      <c r="O5" s="11">
        <f t="shared" si="1"/>
        <v>12.982000000000017</v>
      </c>
      <c r="P5" s="11">
        <f t="shared" si="1"/>
        <v>13.19400000000001</v>
      </c>
      <c r="Q5" s="11">
        <f t="shared" si="1"/>
        <v>13.503</v>
      </c>
      <c r="R5" s="40">
        <f t="shared" ref="R5:R10" si="2">IF(D$5-B$5 &lt;&gt; 0,(EXP(LN(D7/B7)/(D$5-B$5))-1)*100,0)</f>
        <v>4.7432821342158205</v>
      </c>
      <c r="S5" s="40">
        <f t="shared" si="0"/>
        <v>0.26266503082956749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36.290999999999968</v>
      </c>
      <c r="N6" s="11">
        <f t="shared" si="1"/>
        <v>38.033000000000001</v>
      </c>
      <c r="O6" s="11">
        <f t="shared" si="1"/>
        <v>37.871999999999986</v>
      </c>
      <c r="P6" s="11">
        <f t="shared" si="1"/>
        <v>35.920000000000016</v>
      </c>
      <c r="Q6" s="11">
        <f t="shared" si="1"/>
        <v>32.996999999999986</v>
      </c>
      <c r="R6" s="40">
        <f t="shared" si="2"/>
        <v>0.85649261057882953</v>
      </c>
      <c r="S6" s="40">
        <f t="shared" si="0"/>
        <v>-0.91442946028745808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10.297000000000011</v>
      </c>
      <c r="C7" s="11">
        <f t="array" ref="C7:C12">MMULT(aggregation!$B$3:$W$8,'Ind T2'!C5:C26)</f>
        <v>10.638999999999992</v>
      </c>
      <c r="D7" s="11">
        <f t="array" ref="D7:D12">MMULT(aggregation!$B$3:$W$8,'Ind T2'!D5:D26)</f>
        <v>12.982000000000017</v>
      </c>
      <c r="E7" s="11">
        <f t="array" ref="E7:E12">MMULT(aggregation!$B$3:$W$8,'Ind T2'!E5:E26)</f>
        <v>13.19400000000001</v>
      </c>
      <c r="F7" s="11">
        <f t="array" ref="F7:F12">MMULT(aggregation!$B$3:$W$8,'Ind T2'!F5:F26)</f>
        <v>13.503</v>
      </c>
      <c r="G7" s="11"/>
      <c r="H7" s="11">
        <f>F7-D7</f>
        <v>0.52099999999998303</v>
      </c>
      <c r="I7" s="11">
        <f t="array" ref="I7:I12">MMULT(aggregation!$B$3:$W$8,'RD T1'!AB7:AB28)</f>
        <v>6.175367877349963</v>
      </c>
      <c r="J7" s="11">
        <f>SUM(H7:I7)</f>
        <v>6.696367877349946</v>
      </c>
      <c r="K7" s="11"/>
      <c r="L7" t="str">
        <f t="shared" si="1"/>
        <v>Construction</v>
      </c>
      <c r="M7" s="11">
        <f t="shared" si="1"/>
        <v>23.862000000000037</v>
      </c>
      <c r="N7" s="11">
        <f t="shared" si="1"/>
        <v>28.658000000000037</v>
      </c>
      <c r="O7" s="11">
        <f t="shared" si="1"/>
        <v>28.149999999999977</v>
      </c>
      <c r="P7" s="11">
        <f t="shared" si="1"/>
        <v>30.85799999999999</v>
      </c>
      <c r="Q7" s="11">
        <f t="shared" si="1"/>
        <v>34.622000000000057</v>
      </c>
      <c r="R7" s="40">
        <f>IF(D$5-B$5 &lt;&gt; 0,(EXP(LN(D9/B9)/(D$5-B$5))-1)*100,0)</f>
        <v>3.3604309893818352</v>
      </c>
      <c r="S7" s="40">
        <f t="shared" si="0"/>
        <v>1.3891736675867516</v>
      </c>
    </row>
    <row r="8" spans="1:19" x14ac:dyDescent="0.2">
      <c r="A8" t="str">
        <f>name!C5</f>
        <v>Manufacturing</v>
      </c>
      <c r="B8" s="11">
        <v>36.290999999999968</v>
      </c>
      <c r="C8" s="11">
        <v>38.033000000000001</v>
      </c>
      <c r="D8" s="11">
        <v>37.871999999999986</v>
      </c>
      <c r="E8" s="11">
        <v>35.920000000000016</v>
      </c>
      <c r="F8" s="11">
        <v>32.996999999999986</v>
      </c>
      <c r="G8" s="11"/>
      <c r="H8" s="11">
        <f t="shared" ref="H8:H12" si="3">F8-D8</f>
        <v>-4.875</v>
      </c>
      <c r="I8" s="11">
        <v>15.026612153345184</v>
      </c>
      <c r="J8" s="11">
        <f t="shared" ref="J8:J12" si="4">SUM(H8:I8)</f>
        <v>10.151612153345184</v>
      </c>
      <c r="K8" s="11"/>
      <c r="L8" t="str">
        <f t="shared" si="1"/>
        <v>Trade, accomod. and transport</v>
      </c>
      <c r="M8" s="11">
        <f t="shared" si="1"/>
        <v>80.773999999999859</v>
      </c>
      <c r="N8" s="11">
        <f t="shared" si="1"/>
        <v>87.563999999999908</v>
      </c>
      <c r="O8" s="11">
        <f t="shared" si="1"/>
        <v>87.188999999999893</v>
      </c>
      <c r="P8" s="11">
        <f t="shared" si="1"/>
        <v>89.888000000000005</v>
      </c>
      <c r="Q8" s="11">
        <f t="shared" si="1"/>
        <v>93.798999999999978</v>
      </c>
      <c r="R8" s="40">
        <f t="shared" si="2"/>
        <v>1.5402015966427651</v>
      </c>
      <c r="S8" s="40">
        <f t="shared" si="0"/>
        <v>0.48836207802822607</v>
      </c>
    </row>
    <row r="9" spans="1:19" x14ac:dyDescent="0.2">
      <c r="A9" t="str">
        <f>name!C6</f>
        <v>Construction</v>
      </c>
      <c r="B9" s="11">
        <v>23.862000000000037</v>
      </c>
      <c r="C9" s="11">
        <v>28.658000000000037</v>
      </c>
      <c r="D9" s="11">
        <v>28.149999999999977</v>
      </c>
      <c r="E9" s="11">
        <v>30.85799999999999</v>
      </c>
      <c r="F9" s="11">
        <v>34.622000000000057</v>
      </c>
      <c r="G9" s="11"/>
      <c r="H9" s="11">
        <f t="shared" si="3"/>
        <v>6.4720000000000795</v>
      </c>
      <c r="I9" s="11">
        <v>13.089082695241625</v>
      </c>
      <c r="J9" s="11">
        <f t="shared" si="4"/>
        <v>19.561082695241705</v>
      </c>
      <c r="K9" s="11"/>
      <c r="L9" t="str">
        <f t="shared" si="1"/>
        <v>Business and other services</v>
      </c>
      <c r="M9" s="11">
        <f t="shared" si="1"/>
        <v>97.948000000000022</v>
      </c>
      <c r="N9" s="11">
        <f t="shared" si="1"/>
        <v>103.13200000000009</v>
      </c>
      <c r="O9" s="11">
        <f t="shared" si="1"/>
        <v>100.63400000000003</v>
      </c>
      <c r="P9" s="11">
        <f t="shared" si="1"/>
        <v>106.9469999999999</v>
      </c>
      <c r="Q9" s="11">
        <f t="shared" si="1"/>
        <v>114.20299999999999</v>
      </c>
      <c r="R9" s="40">
        <f t="shared" si="2"/>
        <v>0.54253536422901316</v>
      </c>
      <c r="S9" s="40">
        <f t="shared" si="0"/>
        <v>0.84681465373521725</v>
      </c>
    </row>
    <row r="10" spans="1:19" x14ac:dyDescent="0.2">
      <c r="A10" t="str">
        <f>name!C7</f>
        <v>Trade, accomod. and transport</v>
      </c>
      <c r="B10" s="11">
        <v>80.773999999999859</v>
      </c>
      <c r="C10" s="11">
        <v>87.563999999999908</v>
      </c>
      <c r="D10" s="11">
        <v>87.188999999999893</v>
      </c>
      <c r="E10" s="11">
        <v>89.888000000000005</v>
      </c>
      <c r="F10" s="11">
        <v>93.798999999999978</v>
      </c>
      <c r="G10" s="11"/>
      <c r="H10" s="11">
        <f t="shared" si="3"/>
        <v>6.6100000000000847</v>
      </c>
      <c r="I10" s="11">
        <v>42.79048095849987</v>
      </c>
      <c r="J10" s="11">
        <f t="shared" si="4"/>
        <v>49.400480958499955</v>
      </c>
      <c r="K10" s="11"/>
      <c r="L10" t="str">
        <f t="shared" si="1"/>
        <v>Non-marketed services</v>
      </c>
      <c r="M10" s="11">
        <f t="shared" si="1"/>
        <v>87.897999999999968</v>
      </c>
      <c r="N10" s="11">
        <f t="shared" si="1"/>
        <v>83.132000000000033</v>
      </c>
      <c r="O10" s="11">
        <f t="shared" si="1"/>
        <v>80.565999999999988</v>
      </c>
      <c r="P10" s="11">
        <f t="shared" si="1"/>
        <v>86.836999999999932</v>
      </c>
      <c r="Q10" s="11">
        <f t="shared" si="1"/>
        <v>97.04800000000003</v>
      </c>
      <c r="R10" s="40">
        <f t="shared" si="2"/>
        <v>-1.7269213285509455</v>
      </c>
      <c r="S10" s="40">
        <f t="shared" si="0"/>
        <v>1.2485904559378369</v>
      </c>
    </row>
    <row r="11" spans="1:19" x14ac:dyDescent="0.2">
      <c r="A11" t="str">
        <f>name!C8</f>
        <v>Business and other services</v>
      </c>
      <c r="B11" s="11">
        <v>97.948000000000022</v>
      </c>
      <c r="C11" s="11">
        <v>103.13200000000009</v>
      </c>
      <c r="D11" s="11">
        <v>100.63400000000003</v>
      </c>
      <c r="E11" s="11">
        <v>106.9469999999999</v>
      </c>
      <c r="F11" s="11">
        <v>114.20299999999999</v>
      </c>
      <c r="G11" s="11"/>
      <c r="H11" s="11">
        <f t="shared" si="3"/>
        <v>13.56899999999996</v>
      </c>
      <c r="I11" s="11">
        <v>52.245602190488157</v>
      </c>
      <c r="J11" s="11">
        <f t="shared" si="4"/>
        <v>65.814602190488117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87.897999999999968</v>
      </c>
      <c r="C12" s="11">
        <v>83.132000000000033</v>
      </c>
      <c r="D12" s="11">
        <v>80.565999999999988</v>
      </c>
      <c r="E12" s="11">
        <v>86.836999999999932</v>
      </c>
      <c r="F12" s="11">
        <v>97.04800000000003</v>
      </c>
      <c r="G12" s="11"/>
      <c r="H12" s="11">
        <f t="shared" si="3"/>
        <v>16.482000000000042</v>
      </c>
      <c r="I12" s="11">
        <v>47.552768057057165</v>
      </c>
      <c r="J12" s="11">
        <f t="shared" si="4"/>
        <v>64.034768057057207</v>
      </c>
      <c r="K12" s="11"/>
      <c r="L12" s="24" t="str">
        <f t="shared" ref="L12:Q12" si="5">A14</f>
        <v>All industries</v>
      </c>
      <c r="M12" s="34">
        <f t="shared" si="5"/>
        <v>337.06999999999988</v>
      </c>
      <c r="N12" s="34">
        <f t="shared" si="5"/>
        <v>351.15800000000013</v>
      </c>
      <c r="O12" s="34">
        <f t="shared" si="5"/>
        <v>347.39299999999986</v>
      </c>
      <c r="P12" s="34">
        <f t="shared" si="5"/>
        <v>363.64399999999983</v>
      </c>
      <c r="Q12" s="34">
        <f t="shared" si="5"/>
        <v>386.17200000000003</v>
      </c>
      <c r="R12" s="43">
        <f>IF(D$5-B$5 &lt;&gt; 0,(EXP(LN(D14/B14)/(D$5-B$5))-1)*100,0)</f>
        <v>0.60514525050419099</v>
      </c>
      <c r="S12" s="43">
        <f>F41</f>
        <v>0.70800231659025048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337.06999999999988</v>
      </c>
      <c r="C14" s="34">
        <f t="shared" ref="C14:F14" si="6">SUM(C7:C12)</f>
        <v>351.15800000000013</v>
      </c>
      <c r="D14" s="34">
        <f t="shared" si="6"/>
        <v>347.39299999999986</v>
      </c>
      <c r="E14" s="34">
        <f t="shared" si="6"/>
        <v>363.64399999999983</v>
      </c>
      <c r="F14" s="34">
        <f t="shared" si="6"/>
        <v>386.17200000000003</v>
      </c>
      <c r="G14" s="34"/>
      <c r="H14" s="34">
        <f>SUM(H7:H12)</f>
        <v>38.779000000000153</v>
      </c>
      <c r="I14" s="34">
        <f>SUM(I7:I12)</f>
        <v>176.87991393198195</v>
      </c>
      <c r="J14" s="34">
        <f t="shared" ref="J14" si="7">SUM(J7:J12)</f>
        <v>215.65891393198211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3.0548550746135863</v>
      </c>
      <c r="C20" s="18">
        <f t="shared" si="8"/>
        <v>3.0296903388218372</v>
      </c>
      <c r="D20" s="18">
        <f t="shared" si="8"/>
        <v>3.7369780047381562</v>
      </c>
      <c r="E20" s="18">
        <f t="shared" si="8"/>
        <v>3.628273806250073</v>
      </c>
      <c r="F20" s="18">
        <f t="shared" si="8"/>
        <v>3.4966284453559551</v>
      </c>
      <c r="G20" s="351"/>
      <c r="H20" s="40">
        <f>IF(D7&gt;0,(H7/D7)*100,0)</f>
        <v>4.0132491141579285</v>
      </c>
      <c r="I20" s="40">
        <f>IF(D7&gt;0,(I7/D7)*100,0)</f>
        <v>47.56869417154487</v>
      </c>
      <c r="J20" s="40">
        <f>IF(D7&gt;0,(J7/D7)*100,0)</f>
        <v>51.581943285702806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10.766606342896129</v>
      </c>
      <c r="C21" s="18">
        <f t="shared" si="8"/>
        <v>10.830737161050008</v>
      </c>
      <c r="D21" s="18">
        <f t="shared" si="8"/>
        <v>10.901774071440704</v>
      </c>
      <c r="E21" s="18">
        <f t="shared" si="8"/>
        <v>9.8777925663561152</v>
      </c>
      <c r="F21" s="18">
        <f t="shared" si="8"/>
        <v>8.5446381405176925</v>
      </c>
      <c r="G21" s="351"/>
      <c r="H21" s="40">
        <f t="shared" ref="H21:H25" si="9">IF(D8&gt;0,(H8/D8)*100,0)</f>
        <v>-12.872306717363758</v>
      </c>
      <c r="I21" s="40">
        <f t="shared" ref="I21:I25" si="10">IF(D8&gt;0,(I8/D8)*100,0)</f>
        <v>39.677366268866685</v>
      </c>
      <c r="J21" s="40">
        <f t="shared" ref="J21:J27" si="11">IF(D8&gt;0,(J8/D8)*100,0)</f>
        <v>26.805059551502925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7.0792417005369934</v>
      </c>
      <c r="C22" s="18">
        <f t="shared" si="8"/>
        <v>8.1609987526982231</v>
      </c>
      <c r="D22" s="18">
        <f t="shared" si="8"/>
        <v>8.1032145149729526</v>
      </c>
      <c r="E22" s="18">
        <f t="shared" si="8"/>
        <v>8.4857717987922268</v>
      </c>
      <c r="F22" s="18">
        <f t="shared" si="8"/>
        <v>8.9654350910993159</v>
      </c>
      <c r="G22" s="351"/>
      <c r="H22" s="40">
        <f t="shared" si="9"/>
        <v>22.991119005328898</v>
      </c>
      <c r="I22" s="40">
        <f t="shared" si="10"/>
        <v>46.497629467998706</v>
      </c>
      <c r="J22" s="40">
        <f t="shared" si="11"/>
        <v>69.488748473327604</v>
      </c>
      <c r="K22" s="351"/>
    </row>
    <row r="23" spans="1:12" x14ac:dyDescent="0.2">
      <c r="A23" t="str">
        <f>$A$10</f>
        <v>Trade, accomod. and transport</v>
      </c>
      <c r="B23" s="18">
        <f t="shared" si="8"/>
        <v>23.963568398255521</v>
      </c>
      <c r="C23" s="18">
        <f t="shared" si="8"/>
        <v>24.935783892151075</v>
      </c>
      <c r="D23" s="18">
        <f t="shared" si="8"/>
        <v>25.098087756517813</v>
      </c>
      <c r="E23" s="18">
        <f t="shared" si="8"/>
        <v>24.71868090770095</v>
      </c>
      <c r="F23" s="18">
        <f t="shared" si="8"/>
        <v>24.289435795448654</v>
      </c>
      <c r="G23" s="351"/>
      <c r="H23" s="40">
        <f t="shared" si="9"/>
        <v>7.5812315773779861</v>
      </c>
      <c r="I23" s="40">
        <f t="shared" si="10"/>
        <v>49.077843487710517</v>
      </c>
      <c r="J23" s="40">
        <f t="shared" si="11"/>
        <v>56.659075065088501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29.058652505414322</v>
      </c>
      <c r="C24" s="18">
        <f t="shared" si="8"/>
        <v>29.36911589654801</v>
      </c>
      <c r="D24" s="18">
        <f t="shared" si="8"/>
        <v>28.968344209583979</v>
      </c>
      <c r="E24" s="18">
        <f t="shared" si="8"/>
        <v>29.409807394044712</v>
      </c>
      <c r="F24" s="18">
        <f t="shared" si="8"/>
        <v>29.573091782936096</v>
      </c>
      <c r="G24" s="351"/>
      <c r="H24" s="40">
        <f t="shared" si="9"/>
        <v>13.483514517956113</v>
      </c>
      <c r="I24" s="40">
        <f t="shared" si="10"/>
        <v>51.916451885533853</v>
      </c>
      <c r="J24" s="40">
        <f t="shared" si="11"/>
        <v>65.399966403489969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26.077075978283442</v>
      </c>
      <c r="C25" s="18">
        <f t="shared" si="8"/>
        <v>23.673673958730827</v>
      </c>
      <c r="D25" s="18">
        <f t="shared" si="8"/>
        <v>23.191601442746407</v>
      </c>
      <c r="E25" s="18">
        <f t="shared" si="8"/>
        <v>23.879673526855928</v>
      </c>
      <c r="F25" s="18">
        <f t="shared" si="8"/>
        <v>25.130770744642287</v>
      </c>
      <c r="G25" s="351"/>
      <c r="H25" s="40">
        <f t="shared" si="9"/>
        <v>20.457761338529956</v>
      </c>
      <c r="I25" s="40">
        <f t="shared" si="10"/>
        <v>59.023369730478322</v>
      </c>
      <c r="J25" s="40">
        <f t="shared" si="11"/>
        <v>79.481131069008285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11.162861658122118</v>
      </c>
      <c r="I27" s="43">
        <f>IF(D14&gt;0,(I14/D14)*100,0)</f>
        <v>50.916372503758581</v>
      </c>
      <c r="J27" s="43">
        <f t="shared" si="11"/>
        <v>62.079234161880692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Gloucestershire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0.82019289894030845</v>
      </c>
      <c r="C34" s="18">
        <f t="shared" si="12"/>
        <v>22.022746498731326</v>
      </c>
      <c r="D34" s="18">
        <f t="shared" si="12"/>
        <v>0.32449330715738078</v>
      </c>
      <c r="E34" s="18">
        <f t="shared" si="12"/>
        <v>0.2317651830262335</v>
      </c>
      <c r="F34" s="18">
        <f t="shared" ref="F34:F39" si="13">IF(F$5-D$5 &lt;&gt; 0,(EXP(LN(F7/D7)/(F$5-D$5))-1)*100,0)</f>
        <v>0.26266503082956749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1.1790068162021772</v>
      </c>
      <c r="C35" s="18">
        <f t="shared" si="12"/>
        <v>-0.42331659348464612</v>
      </c>
      <c r="D35" s="18">
        <f t="shared" si="12"/>
        <v>-1.0527753035555532</v>
      </c>
      <c r="E35" s="18">
        <f t="shared" si="12"/>
        <v>-0.84518401849940084</v>
      </c>
      <c r="F35" s="18">
        <f t="shared" si="13"/>
        <v>-0.91442946028745808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4.6850727624931032</v>
      </c>
      <c r="C36" s="18">
        <f t="shared" si="12"/>
        <v>-1.7726289343291901</v>
      </c>
      <c r="D36" s="18">
        <f t="shared" si="12"/>
        <v>1.8539497790795556</v>
      </c>
      <c r="E36" s="18">
        <f t="shared" si="12"/>
        <v>1.1575815360633568</v>
      </c>
      <c r="F36" s="18">
        <f t="shared" si="13"/>
        <v>1.3891736675867516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2.0383672165231959</v>
      </c>
      <c r="C37" s="18">
        <f t="shared" si="12"/>
        <v>-0.42825818829658191</v>
      </c>
      <c r="D37" s="18">
        <f>IF(E$5-D$5 &lt;&gt; 0,(EXP(LN(E10/D10)/(E$5-D$5))-1)*100,0)</f>
        <v>0.61158810463552982</v>
      </c>
      <c r="E37" s="18">
        <f t="shared" si="12"/>
        <v>0.42680567259760771</v>
      </c>
      <c r="F37" s="18">
        <f t="shared" si="13"/>
        <v>0.48836207802822607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1.2976725192344274</v>
      </c>
      <c r="C38" s="18">
        <f t="shared" si="12"/>
        <v>-2.4221386184695937</v>
      </c>
      <c r="D38" s="18">
        <f t="shared" si="12"/>
        <v>1.2242981540475872</v>
      </c>
      <c r="E38" s="18">
        <f t="shared" si="12"/>
        <v>0.65860112092839262</v>
      </c>
      <c r="F38" s="18">
        <f t="shared" si="13"/>
        <v>0.84681465373521725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-1.3840168236761485</v>
      </c>
      <c r="C39" s="18">
        <f t="shared" si="12"/>
        <v>-3.0866573641919359</v>
      </c>
      <c r="D39" s="18">
        <f t="shared" si="12"/>
        <v>1.5104146650089856</v>
      </c>
      <c r="E39" s="18">
        <f t="shared" si="12"/>
        <v>1.1179317050151516</v>
      </c>
      <c r="F39" s="18">
        <f t="shared" si="13"/>
        <v>1.2485904559378369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1.0288981452978962</v>
      </c>
      <c r="C41" s="18">
        <f>IF(D$5-C$5 &lt;&gt; 0,(EXP(LN(D14/C14)/(D$5-C$5))-1)*100,0)</f>
        <v>-1.0721669447941617</v>
      </c>
      <c r="D41" s="18">
        <f>IF(E$5-D$5 &lt;&gt; 0,(EXP(LN(E14/D14)/(E$5-D$5))-1)*100,0)</f>
        <v>0.91856642621594986</v>
      </c>
      <c r="E41" s="18">
        <f>IF(F$5-E$5 &lt;&gt; 0,(EXP(LN(F14/E14)/(F$5-E$5))-1)*100,0)</f>
        <v>0.60288507042958184</v>
      </c>
      <c r="F41" s="18">
        <f>IF(F$5-D$5 &lt;&gt; 0,(EXP(LN(F14/D14)/(F$5-D$5))-1)*100,0)</f>
        <v>0.70800231659025048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0.34199999999998099</v>
      </c>
      <c r="C45" s="27">
        <f>D7-C7</f>
        <v>2.3430000000000248</v>
      </c>
      <c r="D45" s="27">
        <f>E7-D7</f>
        <v>0.21199999999999264</v>
      </c>
      <c r="E45" s="27">
        <f>F7-E7</f>
        <v>0.30899999999999039</v>
      </c>
      <c r="F45" s="27">
        <f>F7-D7</f>
        <v>0.52099999999998303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1.7420000000000329</v>
      </c>
      <c r="C46" s="27">
        <f>D8-C8</f>
        <v>-0.16100000000001558</v>
      </c>
      <c r="D46" s="27">
        <f t="shared" si="14"/>
        <v>-1.9519999999999698</v>
      </c>
      <c r="E46" s="27">
        <f t="shared" si="14"/>
        <v>-2.9230000000000302</v>
      </c>
      <c r="F46" s="27">
        <f t="shared" ref="F46:F52" si="15">F8-D8</f>
        <v>-4.875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4.7959999999999994</v>
      </c>
      <c r="C47" s="27">
        <f t="shared" ref="C47:C50" si="16">D9-C9</f>
        <v>-0.50800000000005952</v>
      </c>
      <c r="D47" s="27">
        <f t="shared" si="14"/>
        <v>2.7080000000000126</v>
      </c>
      <c r="E47" s="27">
        <f t="shared" si="14"/>
        <v>3.7640000000000668</v>
      </c>
      <c r="F47" s="27">
        <f t="shared" si="15"/>
        <v>6.4720000000000795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6.7900000000000489</v>
      </c>
      <c r="C48" s="27">
        <f t="shared" si="16"/>
        <v>-0.37500000000001421</v>
      </c>
      <c r="D48" s="27">
        <f t="shared" si="14"/>
        <v>2.6990000000001118</v>
      </c>
      <c r="E48" s="27">
        <f t="shared" si="14"/>
        <v>3.9109999999999729</v>
      </c>
      <c r="F48" s="27">
        <f t="shared" si="15"/>
        <v>6.6100000000000847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5.1840000000000686</v>
      </c>
      <c r="C49" s="27">
        <f t="shared" si="16"/>
        <v>-2.4980000000000615</v>
      </c>
      <c r="D49" s="27">
        <f t="shared" si="14"/>
        <v>6.3129999999998745</v>
      </c>
      <c r="E49" s="27">
        <f t="shared" si="14"/>
        <v>7.2560000000000855</v>
      </c>
      <c r="F49" s="27">
        <f t="shared" si="15"/>
        <v>13.56899999999996</v>
      </c>
    </row>
    <row r="50" spans="1:6" x14ac:dyDescent="0.2">
      <c r="A50" t="str">
        <f>$A$12</f>
        <v>Non-marketed services</v>
      </c>
      <c r="B50" s="27">
        <f t="shared" si="14"/>
        <v>-4.7659999999999343</v>
      </c>
      <c r="C50" s="27">
        <f t="shared" si="16"/>
        <v>-2.5660000000000451</v>
      </c>
      <c r="D50" s="27">
        <f t="shared" si="14"/>
        <v>6.270999999999944</v>
      </c>
      <c r="E50" s="27">
        <f t="shared" si="14"/>
        <v>10.211000000000098</v>
      </c>
      <c r="F50" s="27">
        <f t="shared" si="15"/>
        <v>16.482000000000042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14.08800000000025</v>
      </c>
      <c r="C52" s="29">
        <f>D14-C14</f>
        <v>-3.7650000000002706</v>
      </c>
      <c r="D52" s="29">
        <f t="shared" si="14"/>
        <v>16.250999999999976</v>
      </c>
      <c r="E52" s="29">
        <f t="shared" si="14"/>
        <v>22.528000000000191</v>
      </c>
      <c r="F52" s="29">
        <f t="shared" si="15"/>
        <v>38.779000000000167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Gloucestershire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5.9210000000000118</v>
      </c>
      <c r="C5" s="11">
        <v>5.612999999999996</v>
      </c>
      <c r="D5" s="11">
        <v>7.0630000000000148</v>
      </c>
      <c r="E5" s="11">
        <v>7.3389999999999995</v>
      </c>
      <c r="F5" s="11">
        <v>7.5660000000000016</v>
      </c>
      <c r="G5" s="10"/>
    </row>
    <row r="6" spans="1:7" x14ac:dyDescent="0.2">
      <c r="A6" s="10" t="str">
        <f>name!B5</f>
        <v>Mining and quarrying</v>
      </c>
      <c r="B6" s="11">
        <v>0.49899999999999856</v>
      </c>
      <c r="C6" s="11">
        <v>0.29700000000000021</v>
      </c>
      <c r="D6" s="11">
        <v>0.29999999999999971</v>
      </c>
      <c r="E6" s="11">
        <v>0.26300000000000001</v>
      </c>
      <c r="F6" s="11">
        <v>0.21899999999999928</v>
      </c>
    </row>
    <row r="7" spans="1:7" x14ac:dyDescent="0.2">
      <c r="A7" s="10" t="str">
        <f>name!B6</f>
        <v>Food drink and tobacco</v>
      </c>
      <c r="B7" s="11">
        <v>3.5599999999999938</v>
      </c>
      <c r="C7" s="11">
        <v>3.8240000000000021</v>
      </c>
      <c r="D7" s="11">
        <v>3.8929999999999989</v>
      </c>
      <c r="E7" s="11">
        <v>3.6659999999999946</v>
      </c>
      <c r="F7" s="11">
        <v>3.1190000000000024</v>
      </c>
      <c r="G7" s="11"/>
    </row>
    <row r="8" spans="1:7" x14ac:dyDescent="0.2">
      <c r="A8" s="10" t="str">
        <f>name!B7</f>
        <v>Engineering</v>
      </c>
      <c r="B8" s="11">
        <v>10.675000000000015</v>
      </c>
      <c r="C8" s="11">
        <v>10.562000000000014</v>
      </c>
      <c r="D8" s="11">
        <v>10.444999999999988</v>
      </c>
      <c r="E8" s="11">
        <v>10.099999999999987</v>
      </c>
      <c r="F8" s="11">
        <v>8.1149999999999807</v>
      </c>
      <c r="G8" s="11"/>
    </row>
    <row r="9" spans="1:7" x14ac:dyDescent="0.2">
      <c r="A9" s="10" t="str">
        <f>name!B8</f>
        <v>Rest of manufacturing</v>
      </c>
      <c r="B9" s="11">
        <v>22.055999999999962</v>
      </c>
      <c r="C9" s="11">
        <v>23.646999999999988</v>
      </c>
      <c r="D9" s="11">
        <v>23.534000000000002</v>
      </c>
      <c r="E9" s="11">
        <v>22.154000000000035</v>
      </c>
      <c r="F9" s="11">
        <v>21.763000000000002</v>
      </c>
      <c r="G9" s="11"/>
    </row>
    <row r="10" spans="1:7" x14ac:dyDescent="0.2">
      <c r="A10" s="10" t="str">
        <f>name!B9</f>
        <v>Electricity and gas</v>
      </c>
      <c r="B10" s="11">
        <v>1.9030000000000018</v>
      </c>
      <c r="C10" s="11">
        <v>2.2979999999999987</v>
      </c>
      <c r="D10" s="11">
        <v>3.3730000000000069</v>
      </c>
      <c r="E10" s="11">
        <v>3.2080000000000042</v>
      </c>
      <c r="F10" s="11">
        <v>3.1119999999999988</v>
      </c>
      <c r="G10" s="11"/>
    </row>
    <row r="11" spans="1:7" x14ac:dyDescent="0.2">
      <c r="A11" s="10" t="str">
        <f>name!B10</f>
        <v>Water and sewerage</v>
      </c>
      <c r="B11" s="11">
        <v>1.9739999999999991</v>
      </c>
      <c r="C11" s="11">
        <v>2.4309999999999969</v>
      </c>
      <c r="D11" s="11">
        <v>2.2459999999999956</v>
      </c>
      <c r="E11" s="11">
        <v>2.3840000000000048</v>
      </c>
      <c r="F11" s="11">
        <v>2.605999999999999</v>
      </c>
      <c r="G11" s="11"/>
    </row>
    <row r="12" spans="1:7" x14ac:dyDescent="0.2">
      <c r="A12" s="10" t="str">
        <f>name!B11</f>
        <v>Construction</v>
      </c>
      <c r="B12" s="11">
        <v>23.862000000000037</v>
      </c>
      <c r="C12" s="11">
        <v>28.658000000000037</v>
      </c>
      <c r="D12" s="11">
        <v>28.149999999999977</v>
      </c>
      <c r="E12" s="11">
        <v>30.85799999999999</v>
      </c>
      <c r="F12" s="11">
        <v>34.622000000000057</v>
      </c>
      <c r="G12" s="11"/>
    </row>
    <row r="13" spans="1:7" x14ac:dyDescent="0.2">
      <c r="A13" s="10" t="str">
        <f>name!B12</f>
        <v>Wholesale and retail trade</v>
      </c>
      <c r="B13" s="11">
        <v>47.056999999999896</v>
      </c>
      <c r="C13" s="11">
        <v>49.020999999999937</v>
      </c>
      <c r="D13" s="11">
        <v>49.968999999999859</v>
      </c>
      <c r="E13" s="11">
        <v>50.209999999999994</v>
      </c>
      <c r="F13" s="11">
        <v>50.532999999999973</v>
      </c>
      <c r="G13" s="11"/>
    </row>
    <row r="14" spans="1:7" x14ac:dyDescent="0.2">
      <c r="A14" s="10" t="str">
        <f>name!B13</f>
        <v>Transport and storage</v>
      </c>
      <c r="B14" s="11">
        <v>10.929000000000016</v>
      </c>
      <c r="C14" s="11">
        <v>10.362999999999985</v>
      </c>
      <c r="D14" s="11">
        <v>10.150000000000016</v>
      </c>
      <c r="E14" s="11">
        <v>10.297000000000004</v>
      </c>
      <c r="F14" s="11">
        <v>10.230999999999984</v>
      </c>
      <c r="G14" s="11"/>
    </row>
    <row r="15" spans="1:7" x14ac:dyDescent="0.2">
      <c r="A15" s="10" t="str">
        <f>name!B14</f>
        <v>Accommodation and food</v>
      </c>
      <c r="B15" s="11">
        <v>22.787999999999954</v>
      </c>
      <c r="C15" s="11">
        <v>28.179999999999989</v>
      </c>
      <c r="D15" s="11">
        <v>27.070000000000022</v>
      </c>
      <c r="E15" s="11">
        <v>29.381000000000007</v>
      </c>
      <c r="F15" s="11">
        <v>33.035000000000018</v>
      </c>
      <c r="G15" s="11"/>
    </row>
    <row r="16" spans="1:7" x14ac:dyDescent="0.2">
      <c r="A16" s="10" t="str">
        <f>name!B15</f>
        <v>Media</v>
      </c>
      <c r="B16" s="11">
        <v>1.7819999999999998</v>
      </c>
      <c r="C16" s="11">
        <v>2.5949999999999975</v>
      </c>
      <c r="D16" s="11">
        <v>2.3910000000000049</v>
      </c>
      <c r="E16" s="11">
        <v>2.3159999999999976</v>
      </c>
      <c r="F16" s="11">
        <v>2.2580000000000049</v>
      </c>
      <c r="G16" s="11"/>
    </row>
    <row r="17" spans="1:7" x14ac:dyDescent="0.2">
      <c r="A17" s="10" t="str">
        <f>name!B16</f>
        <v>Information technology</v>
      </c>
      <c r="B17" s="11">
        <v>10.287999999999995</v>
      </c>
      <c r="C17" s="11">
        <v>10.696000000000003</v>
      </c>
      <c r="D17" s="11">
        <v>10.364999999999991</v>
      </c>
      <c r="E17" s="11">
        <v>11.092999999999998</v>
      </c>
      <c r="F17" s="11">
        <v>11.894999999999964</v>
      </c>
      <c r="G17" s="11"/>
    </row>
    <row r="18" spans="1:7" x14ac:dyDescent="0.2">
      <c r="A18" s="10" t="str">
        <f>name!B17</f>
        <v>Finance and insurance</v>
      </c>
      <c r="B18" s="11">
        <v>10.820999999999987</v>
      </c>
      <c r="C18" s="11">
        <v>9.7710000000000097</v>
      </c>
      <c r="D18" s="11">
        <v>11.017999999999988</v>
      </c>
      <c r="E18" s="11">
        <v>11.008000000000008</v>
      </c>
      <c r="F18" s="11">
        <v>10.544000000000029</v>
      </c>
      <c r="G18" s="11"/>
    </row>
    <row r="19" spans="1:7" x14ac:dyDescent="0.2">
      <c r="A19" s="10" t="str">
        <f>name!B18</f>
        <v>Real estate</v>
      </c>
      <c r="B19" s="11">
        <v>5.846000000000001</v>
      </c>
      <c r="C19" s="11">
        <v>6.1529999999999951</v>
      </c>
      <c r="D19" s="11">
        <v>6.3639999999999946</v>
      </c>
      <c r="E19" s="11">
        <v>5.7669999999999995</v>
      </c>
      <c r="F19" s="11">
        <v>5.8019999999999925</v>
      </c>
      <c r="G19" s="11"/>
    </row>
    <row r="20" spans="1:7" x14ac:dyDescent="0.2">
      <c r="A20" s="10" t="str">
        <f>name!B19</f>
        <v>Professional services</v>
      </c>
      <c r="B20" s="11">
        <v>27.522000000000038</v>
      </c>
      <c r="C20" s="11">
        <v>30.492000000000047</v>
      </c>
      <c r="D20" s="11">
        <v>29.821999999999967</v>
      </c>
      <c r="E20" s="11">
        <v>31.212999999999937</v>
      </c>
      <c r="F20" s="11">
        <v>33.291000000000068</v>
      </c>
      <c r="G20" s="11"/>
    </row>
    <row r="21" spans="1:7" x14ac:dyDescent="0.2">
      <c r="A21" s="10" t="str">
        <f>name!B20</f>
        <v>Support services</v>
      </c>
      <c r="B21" s="11">
        <v>24.515000000000008</v>
      </c>
      <c r="C21" s="11">
        <v>23.793000000000038</v>
      </c>
      <c r="D21" s="11">
        <v>22.918000000000035</v>
      </c>
      <c r="E21" s="11">
        <v>25.728999999999978</v>
      </c>
      <c r="F21" s="11">
        <v>28.524999999999938</v>
      </c>
      <c r="G21" s="11"/>
    </row>
    <row r="22" spans="1:7" x14ac:dyDescent="0.2">
      <c r="A22" s="10" t="str">
        <f>name!B21</f>
        <v>Public admin. and defence</v>
      </c>
      <c r="B22" s="11">
        <v>15.500999999999987</v>
      </c>
      <c r="C22" s="11">
        <v>11.085999999999984</v>
      </c>
      <c r="D22" s="11">
        <v>11.798999999999984</v>
      </c>
      <c r="E22" s="11">
        <v>12.06799999999998</v>
      </c>
      <c r="F22" s="11">
        <v>12.135000000000003</v>
      </c>
      <c r="G22" s="11"/>
    </row>
    <row r="23" spans="1:7" x14ac:dyDescent="0.2">
      <c r="A23" s="10" t="str">
        <f>name!B22</f>
        <v>Education</v>
      </c>
      <c r="B23" s="11">
        <v>26.998000000000037</v>
      </c>
      <c r="C23" s="11">
        <v>27.534000000000013</v>
      </c>
      <c r="D23" s="11">
        <v>26.294999999999973</v>
      </c>
      <c r="E23" s="11">
        <v>26.925999999999963</v>
      </c>
      <c r="F23" s="11">
        <v>28.692000000000011</v>
      </c>
      <c r="G23" s="11"/>
    </row>
    <row r="24" spans="1:7" x14ac:dyDescent="0.2">
      <c r="A24" s="10" t="str">
        <f>name!B23</f>
        <v>Health and social work</v>
      </c>
      <c r="B24" s="11">
        <v>45.398999999999937</v>
      </c>
      <c r="C24" s="11">
        <v>44.512000000000029</v>
      </c>
      <c r="D24" s="11">
        <v>42.47200000000003</v>
      </c>
      <c r="E24" s="11">
        <v>47.842999999999982</v>
      </c>
      <c r="F24" s="11">
        <v>56.221000000000018</v>
      </c>
      <c r="G24" s="11"/>
    </row>
    <row r="25" spans="1:7" x14ac:dyDescent="0.2">
      <c r="A25" s="10" t="str">
        <f>name!B24</f>
        <v>Arts and entertainment</v>
      </c>
      <c r="B25" s="11">
        <v>8.8310000000000031</v>
      </c>
      <c r="C25" s="11">
        <v>10.281000000000011</v>
      </c>
      <c r="D25" s="11">
        <v>9.2150000000000176</v>
      </c>
      <c r="E25" s="11">
        <v>10.914999999999997</v>
      </c>
      <c r="F25" s="11">
        <v>12.724</v>
      </c>
      <c r="G25" s="11"/>
    </row>
    <row r="26" spans="1:7" x14ac:dyDescent="0.2">
      <c r="A26" s="10" t="str">
        <f>name!B25</f>
        <v>Other services</v>
      </c>
      <c r="B26" s="11">
        <v>8.342999999999984</v>
      </c>
      <c r="C26" s="11">
        <v>9.3510000000000026</v>
      </c>
      <c r="D26" s="11">
        <v>8.5410000000000235</v>
      </c>
      <c r="E26" s="11">
        <v>8.9059999999999953</v>
      </c>
      <c r="F26" s="11">
        <v>9.1639999999999837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337.06999999999988</v>
      </c>
      <c r="C28" s="11">
        <f t="shared" ref="C28:F28" si="0">SUM(C5:C26)</f>
        <v>351.15800000000007</v>
      </c>
      <c r="D28" s="11">
        <f t="shared" si="0"/>
        <v>347.39299999999986</v>
      </c>
      <c r="E28" s="11">
        <f t="shared" si="0"/>
        <v>363.64399999999989</v>
      </c>
      <c r="F28" s="11">
        <f t="shared" si="0"/>
        <v>386.17200000000003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1.7566084196161076</v>
      </c>
      <c r="C32" s="18">
        <f t="shared" ref="C32:E32" si="1">C5/C$28*100</f>
        <v>1.5984257798483856</v>
      </c>
      <c r="D32" s="18">
        <f t="shared" si="1"/>
        <v>2.0331440184459728</v>
      </c>
      <c r="E32" s="18">
        <f t="shared" si="1"/>
        <v>2.0181826181650191</v>
      </c>
      <c r="F32" s="18">
        <f>F5/F$28*100</f>
        <v>1.9592306019079586</v>
      </c>
    </row>
    <row r="33" spans="1:6" x14ac:dyDescent="0.2">
      <c r="A33" t="str">
        <f>$A$6</f>
        <v>Mining and quarrying</v>
      </c>
      <c r="B33" s="18">
        <f t="shared" ref="B33:F53" si="2">B6/B$28*100</f>
        <v>0.14804046637196983</v>
      </c>
      <c r="C33" s="18">
        <f t="shared" si="2"/>
        <v>8.4577312776584937E-2</v>
      </c>
      <c r="D33" s="18">
        <f t="shared" si="2"/>
        <v>8.6357525914454183E-2</v>
      </c>
      <c r="E33" s="18">
        <f t="shared" si="2"/>
        <v>7.2323481206894677E-2</v>
      </c>
      <c r="F33" s="18">
        <f t="shared" si="2"/>
        <v>5.6710481339920876E-2</v>
      </c>
    </row>
    <row r="34" spans="1:6" x14ac:dyDescent="0.2">
      <c r="A34" t="str">
        <f>$A$7</f>
        <v>Food drink and tobacco</v>
      </c>
      <c r="B34" s="18">
        <f t="shared" si="2"/>
        <v>1.056160441451329</v>
      </c>
      <c r="C34" s="18">
        <f t="shared" si="2"/>
        <v>1.0889684985106425</v>
      </c>
      <c r="D34" s="18">
        <f t="shared" si="2"/>
        <v>1.1206328279499012</v>
      </c>
      <c r="E34" s="18">
        <f t="shared" si="2"/>
        <v>1.0081288292945836</v>
      </c>
      <c r="F34" s="18">
        <f t="shared" si="2"/>
        <v>0.80767119314709568</v>
      </c>
    </row>
    <row r="35" spans="1:6" x14ac:dyDescent="0.2">
      <c r="A35" t="str">
        <f>$A$8</f>
        <v>Engineering</v>
      </c>
      <c r="B35" s="18">
        <f t="shared" si="2"/>
        <v>3.1669979529474643</v>
      </c>
      <c r="C35" s="18">
        <f t="shared" si="2"/>
        <v>3.0077628873612481</v>
      </c>
      <c r="D35" s="18">
        <f t="shared" si="2"/>
        <v>3.0066811939215796</v>
      </c>
      <c r="E35" s="18">
        <f t="shared" si="2"/>
        <v>2.7774416737248493</v>
      </c>
      <c r="F35" s="18">
        <f t="shared" si="2"/>
        <v>2.1013952332121386</v>
      </c>
    </row>
    <row r="36" spans="1:6" x14ac:dyDescent="0.2">
      <c r="A36" t="str">
        <f>$A$9</f>
        <v>Rest of manufacturing</v>
      </c>
      <c r="B36" s="18">
        <f t="shared" si="2"/>
        <v>6.5434479484973354</v>
      </c>
      <c r="C36" s="18">
        <f t="shared" si="2"/>
        <v>6.7340057751781206</v>
      </c>
      <c r="D36" s="18">
        <f t="shared" si="2"/>
        <v>6.7744600495692238</v>
      </c>
      <c r="E36" s="18">
        <f t="shared" si="2"/>
        <v>6.0922220633366813</v>
      </c>
      <c r="F36" s="18">
        <f t="shared" si="2"/>
        <v>5.6355717141584574</v>
      </c>
    </row>
    <row r="37" spans="1:6" x14ac:dyDescent="0.2">
      <c r="A37" t="str">
        <f>$A$10</f>
        <v>Electricity and gas</v>
      </c>
      <c r="B37" s="18">
        <f t="shared" si="2"/>
        <v>0.5645711573263722</v>
      </c>
      <c r="C37" s="18">
        <f t="shared" si="2"/>
        <v>0.65440627865519174</v>
      </c>
      <c r="D37" s="18">
        <f t="shared" si="2"/>
        <v>0.97094644969818278</v>
      </c>
      <c r="E37" s="18">
        <f t="shared" si="2"/>
        <v>0.88218147418904347</v>
      </c>
      <c r="F37" s="18">
        <f t="shared" si="2"/>
        <v>0.80585852935997404</v>
      </c>
    </row>
    <row r="38" spans="1:6" x14ac:dyDescent="0.2">
      <c r="A38" t="str">
        <f>$A$11</f>
        <v>Water and sewerage</v>
      </c>
      <c r="B38" s="18">
        <f t="shared" si="2"/>
        <v>0.58563503129913663</v>
      </c>
      <c r="C38" s="18">
        <f t="shared" si="2"/>
        <v>0.69228096754167545</v>
      </c>
      <c r="D38" s="18">
        <f t="shared" si="2"/>
        <v>0.6465300106795463</v>
      </c>
      <c r="E38" s="18">
        <f t="shared" si="2"/>
        <v>0.65558623268911509</v>
      </c>
      <c r="F38" s="18">
        <f t="shared" si="2"/>
        <v>0.67482883274810157</v>
      </c>
    </row>
    <row r="39" spans="1:6" x14ac:dyDescent="0.2">
      <c r="A39" t="str">
        <f>$A$12</f>
        <v>Construction</v>
      </c>
      <c r="B39" s="18">
        <f t="shared" si="2"/>
        <v>7.0792417005369934</v>
      </c>
      <c r="C39" s="18">
        <f t="shared" si="2"/>
        <v>8.1609987526982248</v>
      </c>
      <c r="D39" s="18">
        <f t="shared" si="2"/>
        <v>8.1032145149729526</v>
      </c>
      <c r="E39" s="18">
        <f t="shared" si="2"/>
        <v>8.485771798792225</v>
      </c>
      <c r="F39" s="18">
        <f t="shared" si="2"/>
        <v>8.9654350910993159</v>
      </c>
    </row>
    <row r="40" spans="1:6" x14ac:dyDescent="0.2">
      <c r="A40" t="str">
        <f>$A$13</f>
        <v>Wholesale and retail trade</v>
      </c>
      <c r="B40" s="18">
        <f t="shared" si="2"/>
        <v>13.960601655442465</v>
      </c>
      <c r="C40" s="18">
        <f t="shared" si="2"/>
        <v>13.95981296168674</v>
      </c>
      <c r="D40" s="18">
        <f t="shared" si="2"/>
        <v>14.383997374731178</v>
      </c>
      <c r="E40" s="18">
        <f t="shared" si="2"/>
        <v>13.807460043339093</v>
      </c>
      <c r="F40" s="18">
        <f t="shared" si="2"/>
        <v>13.085619879224794</v>
      </c>
    </row>
    <row r="41" spans="1:6" x14ac:dyDescent="0.2">
      <c r="A41" t="str">
        <f>$A$14</f>
        <v>Transport and storage</v>
      </c>
      <c r="B41" s="18">
        <f t="shared" si="2"/>
        <v>3.2423532203993291</v>
      </c>
      <c r="C41" s="18">
        <f t="shared" si="2"/>
        <v>2.9510932400799592</v>
      </c>
      <c r="D41" s="18">
        <f t="shared" si="2"/>
        <v>2.9217629601057076</v>
      </c>
      <c r="E41" s="18">
        <f t="shared" si="2"/>
        <v>2.8316155360737447</v>
      </c>
      <c r="F41" s="18">
        <f t="shared" si="2"/>
        <v>2.6493376008617879</v>
      </c>
    </row>
    <row r="42" spans="1:6" x14ac:dyDescent="0.2">
      <c r="A42" t="str">
        <f>$A$15</f>
        <v>Accommodation and food</v>
      </c>
      <c r="B42" s="18">
        <f t="shared" si="2"/>
        <v>6.7606135224137303</v>
      </c>
      <c r="C42" s="18">
        <f t="shared" si="2"/>
        <v>8.024877690384379</v>
      </c>
      <c r="D42" s="18">
        <f t="shared" si="2"/>
        <v>7.7923274216809295</v>
      </c>
      <c r="E42" s="18">
        <f t="shared" si="2"/>
        <v>8.0796053282881104</v>
      </c>
      <c r="F42" s="18">
        <f t="shared" si="2"/>
        <v>8.554478315362072</v>
      </c>
    </row>
    <row r="43" spans="1:6" x14ac:dyDescent="0.2">
      <c r="A43" t="str">
        <f>$A$16</f>
        <v>Media</v>
      </c>
      <c r="B43" s="18">
        <f t="shared" si="2"/>
        <v>0.52867356928827847</v>
      </c>
      <c r="C43" s="18">
        <f t="shared" si="2"/>
        <v>0.73898359143177628</v>
      </c>
      <c r="D43" s="18">
        <f t="shared" si="2"/>
        <v>0.688269481538202</v>
      </c>
      <c r="E43" s="18">
        <f t="shared" si="2"/>
        <v>0.63688662538086649</v>
      </c>
      <c r="F43" s="18">
        <f t="shared" si="2"/>
        <v>0.58471354733124226</v>
      </c>
    </row>
    <row r="44" spans="1:6" x14ac:dyDescent="0.2">
      <c r="A44" t="str">
        <f>$A$17</f>
        <v>Information technology</v>
      </c>
      <c r="B44" s="18">
        <f t="shared" si="2"/>
        <v>3.0521850060818223</v>
      </c>
      <c r="C44" s="18">
        <f t="shared" si="2"/>
        <v>3.0459223483446198</v>
      </c>
      <c r="D44" s="18">
        <f t="shared" si="2"/>
        <v>2.9836525203443922</v>
      </c>
      <c r="E44" s="18">
        <f t="shared" si="2"/>
        <v>3.0505109392702758</v>
      </c>
      <c r="F44" s="18">
        <f t="shared" si="2"/>
        <v>3.0802336782573474</v>
      </c>
    </row>
    <row r="45" spans="1:6" x14ac:dyDescent="0.2">
      <c r="A45" t="str">
        <f>$A$18</f>
        <v>Finance and insurance</v>
      </c>
      <c r="B45" s="18">
        <f t="shared" si="2"/>
        <v>3.2103123980182136</v>
      </c>
      <c r="C45" s="18">
        <f t="shared" si="2"/>
        <v>2.782508158720578</v>
      </c>
      <c r="D45" s="18">
        <f t="shared" si="2"/>
        <v>3.1716240684181871</v>
      </c>
      <c r="E45" s="18">
        <f t="shared" si="2"/>
        <v>3.0271364301349704</v>
      </c>
      <c r="F45" s="18">
        <f t="shared" si="2"/>
        <v>2.7303895673430567</v>
      </c>
    </row>
    <row r="46" spans="1:6" x14ac:dyDescent="0.2">
      <c r="A46" t="str">
        <f>$A$19</f>
        <v>Real estate</v>
      </c>
      <c r="B46" s="18">
        <f t="shared" si="2"/>
        <v>1.734357848518113</v>
      </c>
      <c r="C46" s="18">
        <f t="shared" si="2"/>
        <v>1.752202712169449</v>
      </c>
      <c r="D46" s="18">
        <f t="shared" si="2"/>
        <v>1.8319309830652881</v>
      </c>
      <c r="E46" s="18">
        <f t="shared" si="2"/>
        <v>1.5858916962743785</v>
      </c>
      <c r="F46" s="18">
        <f t="shared" si="2"/>
        <v>1.5024393275535235</v>
      </c>
    </row>
    <row r="47" spans="1:6" x14ac:dyDescent="0.2">
      <c r="A47" s="10" t="str">
        <f>$A$20</f>
        <v>Professional services</v>
      </c>
      <c r="B47" s="18">
        <f t="shared" si="2"/>
        <v>8.1650695701189804</v>
      </c>
      <c r="C47" s="18">
        <f t="shared" si="2"/>
        <v>8.6832707783960608</v>
      </c>
      <c r="D47" s="18">
        <f t="shared" si="2"/>
        <v>8.5845137927361748</v>
      </c>
      <c r="E47" s="18">
        <f t="shared" si="2"/>
        <v>8.5833947487102638</v>
      </c>
      <c r="F47" s="18">
        <f t="shared" si="2"/>
        <v>8.6207700195767867</v>
      </c>
    </row>
    <row r="48" spans="1:6" x14ac:dyDescent="0.2">
      <c r="A48" s="10" t="str">
        <f>$A$21</f>
        <v>Support services</v>
      </c>
      <c r="B48" s="18">
        <f t="shared" si="2"/>
        <v>7.2729700062301648</v>
      </c>
      <c r="C48" s="18">
        <f t="shared" si="2"/>
        <v>6.7755825013241999</v>
      </c>
      <c r="D48" s="18">
        <f t="shared" si="2"/>
        <v>6.5971392630248875</v>
      </c>
      <c r="E48" s="18">
        <f t="shared" si="2"/>
        <v>7.0753264181452158</v>
      </c>
      <c r="F48" s="18">
        <f t="shared" si="2"/>
        <v>7.3866049325171002</v>
      </c>
    </row>
    <row r="49" spans="1:9" x14ac:dyDescent="0.2">
      <c r="A49" s="10" t="str">
        <f>$A$22</f>
        <v>Public admin. and defence</v>
      </c>
      <c r="B49" s="18">
        <f t="shared" si="2"/>
        <v>4.5987480345328837</v>
      </c>
      <c r="C49" s="18">
        <f t="shared" si="2"/>
        <v>3.1569834661320497</v>
      </c>
      <c r="D49" s="18">
        <f t="shared" si="2"/>
        <v>3.3964414942154817</v>
      </c>
      <c r="E49" s="18">
        <f t="shared" si="2"/>
        <v>3.3186303087635114</v>
      </c>
      <c r="F49" s="18">
        <f t="shared" si="2"/>
        <v>3.1423821509586407</v>
      </c>
    </row>
    <row r="50" spans="1:9" x14ac:dyDescent="0.2">
      <c r="A50" s="10" t="str">
        <f>$A$23</f>
        <v>Education</v>
      </c>
      <c r="B50" s="18">
        <f t="shared" si="2"/>
        <v>8.0096122467143456</v>
      </c>
      <c r="C50" s="18">
        <f t="shared" si="2"/>
        <v>7.8409149157928928</v>
      </c>
      <c r="D50" s="18">
        <f t="shared" si="2"/>
        <v>7.5692371464019095</v>
      </c>
      <c r="E50" s="18">
        <f t="shared" si="2"/>
        <v>7.4044945056153733</v>
      </c>
      <c r="F50" s="18">
        <f t="shared" si="2"/>
        <v>7.4298499114384287</v>
      </c>
    </row>
    <row r="51" spans="1:9" x14ac:dyDescent="0.2">
      <c r="A51" s="10" t="str">
        <f>$A$24</f>
        <v>Health and social work</v>
      </c>
      <c r="B51" s="18">
        <f t="shared" si="2"/>
        <v>13.46871569703621</v>
      </c>
      <c r="C51" s="18">
        <f t="shared" si="2"/>
        <v>12.675775576805886</v>
      </c>
      <c r="D51" s="18">
        <f t="shared" si="2"/>
        <v>12.225922802129014</v>
      </c>
      <c r="E51" s="18">
        <f t="shared" si="2"/>
        <v>13.156548712477036</v>
      </c>
      <c r="F51" s="18">
        <f t="shared" si="2"/>
        <v>14.558538682245221</v>
      </c>
    </row>
    <row r="52" spans="1:9" x14ac:dyDescent="0.2">
      <c r="A52" s="10" t="str">
        <f>$A$25</f>
        <v>Arts and entertainment</v>
      </c>
      <c r="B52" s="18">
        <f t="shared" si="2"/>
        <v>2.6199305782181761</v>
      </c>
      <c r="C52" s="18">
        <f t="shared" si="2"/>
        <v>2.9277419281349162</v>
      </c>
      <c r="D52" s="18">
        <f t="shared" si="2"/>
        <v>2.6526153376723252</v>
      </c>
      <c r="E52" s="18">
        <f t="shared" si="2"/>
        <v>3.0015619671986888</v>
      </c>
      <c r="F52" s="18">
        <f t="shared" si="2"/>
        <v>3.2949048610463731</v>
      </c>
    </row>
    <row r="53" spans="1:9" x14ac:dyDescent="0.2">
      <c r="A53" s="10" t="str">
        <f>$A$26</f>
        <v>Other services</v>
      </c>
      <c r="B53" s="18">
        <f t="shared" si="2"/>
        <v>2.4751535289405724</v>
      </c>
      <c r="C53" s="18">
        <f t="shared" si="2"/>
        <v>2.6629038780264156</v>
      </c>
      <c r="D53" s="18">
        <f t="shared" si="2"/>
        <v>2.4585987627845198</v>
      </c>
      <c r="E53" s="18">
        <f t="shared" si="2"/>
        <v>2.4490985689300517</v>
      </c>
      <c r="F53" s="18">
        <f t="shared" si="2"/>
        <v>2.3730358493106656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Gloucestershire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-1.3266221995423155</v>
      </c>
      <c r="C63" s="18">
        <f>IF(AND(D$3-C$3 &lt;&gt; 0,C5&lt;&gt;0,D5&lt;&gt;0),(EXP(LN(D5/C5)/(D$3-C$3))-1)*100,0)</f>
        <v>25.832887938714055</v>
      </c>
      <c r="D63" s="18">
        <f t="shared" ref="B63:E78" si="3">IF(AND(E$3-D$3 &lt;&gt; 0,D5&lt;&gt;0,E5&lt;&gt;0),(EXP(LN(E5/D5)/(E$3-D$3))-1)*100,0)</f>
        <v>0.76960037952189531</v>
      </c>
      <c r="E63" s="18">
        <f t="shared" si="3"/>
        <v>0.30508376261710879</v>
      </c>
      <c r="F63" s="18">
        <f>IF(AND(F$3-D$3 &lt;&gt; 0,D5&lt;&gt;0,F5&lt;&gt;0),(EXP(LN(F5/D5)/(F$3-D$3))-1)*100,0)</f>
        <v>0.45968422643305473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-12.165734096781799</v>
      </c>
      <c r="C64" s="18">
        <f t="shared" ref="C64:C78" si="4">IF(AND(D$3-C$3 &lt;&gt; 0,C6&lt;&gt;0,D6&lt;&gt;0),(EXP(LN(D6/C6)/(D$3-C$3))-1)*100,0)</f>
        <v>1.010101010100839</v>
      </c>
      <c r="D64" s="18">
        <f t="shared" si="3"/>
        <v>-2.5982188451168953</v>
      </c>
      <c r="E64" s="18">
        <f t="shared" si="3"/>
        <v>-1.8141652717874823</v>
      </c>
      <c r="F64" s="18">
        <f t="shared" ref="F64:F84" si="5">IF(AND(F$3-D$3 &lt;&gt; 0,D6&lt;&gt;0,F6&lt;&gt;0),(EXP(LN(F6/D6)/(F$3-D$3))-1)*100,0)</f>
        <v>-2.076215230590206</v>
      </c>
    </row>
    <row r="65" spans="1:6" x14ac:dyDescent="0.2">
      <c r="A65" t="str">
        <f>$A$7</f>
        <v>Food drink and tobacco</v>
      </c>
      <c r="B65" s="18">
        <f t="shared" si="3"/>
        <v>1.8044990947294837</v>
      </c>
      <c r="C65" s="18">
        <f t="shared" si="4"/>
        <v>1.8043933054392447</v>
      </c>
      <c r="D65" s="18">
        <f t="shared" si="3"/>
        <v>-1.1943882582950982</v>
      </c>
      <c r="E65" s="18">
        <f t="shared" si="3"/>
        <v>-1.6029016993465262</v>
      </c>
      <c r="F65" s="18">
        <f t="shared" si="5"/>
        <v>-1.4669185653027106</v>
      </c>
    </row>
    <row r="66" spans="1:6" x14ac:dyDescent="0.2">
      <c r="A66" t="str">
        <f>$A$8</f>
        <v>Engineering</v>
      </c>
      <c r="B66" s="18">
        <f t="shared" si="3"/>
        <v>-0.26569402771093875</v>
      </c>
      <c r="C66" s="18">
        <f t="shared" si="4"/>
        <v>-1.1077447453136324</v>
      </c>
      <c r="D66" s="18">
        <f t="shared" si="3"/>
        <v>-0.66950816345009434</v>
      </c>
      <c r="E66" s="18">
        <f t="shared" si="3"/>
        <v>-2.1644445431493464</v>
      </c>
      <c r="F66" s="18">
        <f t="shared" si="5"/>
        <v>-1.6686491731793485</v>
      </c>
    </row>
    <row r="67" spans="1:6" x14ac:dyDescent="0.2">
      <c r="A67" t="str">
        <f>$A$9</f>
        <v>Rest of manufacturing</v>
      </c>
      <c r="B67" s="18">
        <f t="shared" si="3"/>
        <v>1.756538409105679</v>
      </c>
      <c r="C67" s="18">
        <f t="shared" si="4"/>
        <v>-0.47786188522850326</v>
      </c>
      <c r="D67" s="18">
        <f t="shared" si="3"/>
        <v>-1.2012885565240161</v>
      </c>
      <c r="E67" s="18">
        <f t="shared" si="3"/>
        <v>-0.17790942285870193</v>
      </c>
      <c r="F67" s="18">
        <f t="shared" si="5"/>
        <v>-0.52020823209065759</v>
      </c>
    </row>
    <row r="68" spans="1:6" x14ac:dyDescent="0.2">
      <c r="A68" t="str">
        <f>$A$10</f>
        <v>Electricity and gas</v>
      </c>
      <c r="B68" s="18">
        <f t="shared" si="3"/>
        <v>4.8281228576289692</v>
      </c>
      <c r="C68" s="18">
        <f t="shared" si="4"/>
        <v>46.779808529156178</v>
      </c>
      <c r="D68" s="18">
        <f t="shared" si="3"/>
        <v>-0.99808308023496828</v>
      </c>
      <c r="E68" s="18">
        <f t="shared" si="3"/>
        <v>-0.30335976843549606</v>
      </c>
      <c r="F68" s="18">
        <f t="shared" si="5"/>
        <v>-0.53547419677252295</v>
      </c>
    </row>
    <row r="69" spans="1:6" x14ac:dyDescent="0.2">
      <c r="A69" t="str">
        <f>$A$11</f>
        <v>Water and sewerage</v>
      </c>
      <c r="B69" s="18">
        <f t="shared" si="3"/>
        <v>5.3439145612275141</v>
      </c>
      <c r="C69" s="18">
        <f t="shared" si="4"/>
        <v>-7.6100370218017961</v>
      </c>
      <c r="D69" s="18">
        <f t="shared" si="3"/>
        <v>1.1997174208587813</v>
      </c>
      <c r="E69" s="18">
        <f t="shared" si="3"/>
        <v>0.89434285486400533</v>
      </c>
      <c r="F69" s="18">
        <f t="shared" si="5"/>
        <v>0.99603185251864179</v>
      </c>
    </row>
    <row r="70" spans="1:6" x14ac:dyDescent="0.2">
      <c r="A70" t="str">
        <f>$A$12</f>
        <v>Construction</v>
      </c>
      <c r="B70" s="18">
        <f t="shared" si="3"/>
        <v>4.6850727624931032</v>
      </c>
      <c r="C70" s="18">
        <f t="shared" si="4"/>
        <v>-1.7726289343291901</v>
      </c>
      <c r="D70" s="18">
        <f t="shared" si="3"/>
        <v>1.8539497790795556</v>
      </c>
      <c r="E70" s="18">
        <f t="shared" si="3"/>
        <v>1.1575815360633568</v>
      </c>
      <c r="F70" s="18">
        <f t="shared" si="5"/>
        <v>1.3891736675867516</v>
      </c>
    </row>
    <row r="71" spans="1:6" x14ac:dyDescent="0.2">
      <c r="A71" t="str">
        <f>$A$13</f>
        <v>Wholesale and retail trade</v>
      </c>
      <c r="B71" s="18">
        <f t="shared" si="3"/>
        <v>1.0274712270460284</v>
      </c>
      <c r="C71" s="18">
        <f t="shared" si="4"/>
        <v>1.9338650782316114</v>
      </c>
      <c r="D71" s="18">
        <f t="shared" si="3"/>
        <v>9.6274251893690987E-2</v>
      </c>
      <c r="E71" s="18">
        <f t="shared" si="3"/>
        <v>6.4144345349270715E-2</v>
      </c>
      <c r="F71" s="18">
        <f t="shared" si="5"/>
        <v>7.48531681028064E-2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-1.3206527459280859</v>
      </c>
      <c r="C72" s="18">
        <f t="shared" si="4"/>
        <v>-2.0553893660134048</v>
      </c>
      <c r="D72" s="18">
        <f t="shared" si="3"/>
        <v>0.28799160508230504</v>
      </c>
      <c r="E72" s="18">
        <f t="shared" si="3"/>
        <v>-6.4281968062629424E-2</v>
      </c>
      <c r="F72" s="18">
        <f t="shared" si="5"/>
        <v>5.3004852003080138E-2</v>
      </c>
    </row>
    <row r="73" spans="1:6" x14ac:dyDescent="0.2">
      <c r="A73" t="str">
        <f>$A$15</f>
        <v>Accommodation and food</v>
      </c>
      <c r="B73" s="18">
        <f t="shared" si="6"/>
        <v>5.4529405433956013</v>
      </c>
      <c r="C73" s="18">
        <f>IF(AND(D$3-C$3 &lt;&gt; 0,C15&lt;&gt;0,D15&lt;&gt;0),(EXP(LN(D15/C15)/(D$3-C$3))-1)*100,0)</f>
        <v>-3.93896380411628</v>
      </c>
      <c r="D73" s="18">
        <f t="shared" si="3"/>
        <v>1.6519381356966623</v>
      </c>
      <c r="E73" s="18">
        <f t="shared" si="3"/>
        <v>1.1790911021052564</v>
      </c>
      <c r="F73" s="18">
        <f t="shared" si="5"/>
        <v>1.3364618834946551</v>
      </c>
    </row>
    <row r="74" spans="1:6" x14ac:dyDescent="0.2">
      <c r="A74" t="str">
        <f>$A$16</f>
        <v>Media</v>
      </c>
      <c r="B74" s="18">
        <f t="shared" si="6"/>
        <v>9.8518602211188799</v>
      </c>
      <c r="C74" s="18">
        <f>IF(AND(D$3-C$3 &lt;&gt; 0,C16&lt;&gt;0,D16&lt;&gt;0),(EXP(LN(D16/C16)/(D$3-C$3))-1)*100,0)</f>
        <v>-7.8612716763002961</v>
      </c>
      <c r="D74" s="18">
        <f t="shared" si="3"/>
        <v>-0.63537547431183894</v>
      </c>
      <c r="E74" s="18">
        <f t="shared" si="3"/>
        <v>-0.25329959365162358</v>
      </c>
      <c r="F74" s="18">
        <f t="shared" si="5"/>
        <v>-0.38082118157215517</v>
      </c>
    </row>
    <row r="75" spans="1:6" x14ac:dyDescent="0.2">
      <c r="A75" t="str">
        <f>$A$17</f>
        <v>Information technology</v>
      </c>
      <c r="B75" s="18">
        <f t="shared" si="6"/>
        <v>0.97703392100447761</v>
      </c>
      <c r="C75" s="18">
        <f t="shared" si="4"/>
        <v>-3.0946148092746095</v>
      </c>
      <c r="D75" s="18">
        <f t="shared" si="3"/>
        <v>1.3668477631059828</v>
      </c>
      <c r="E75" s="18">
        <f t="shared" si="3"/>
        <v>0.70048061842276077</v>
      </c>
      <c r="F75" s="18">
        <f t="shared" si="5"/>
        <v>0.92211484177042724</v>
      </c>
    </row>
    <row r="76" spans="1:6" x14ac:dyDescent="0.2">
      <c r="A76" t="str">
        <f>$A$18</f>
        <v>Finance and insurance</v>
      </c>
      <c r="B76" s="18">
        <f t="shared" si="6"/>
        <v>-2.5194649966829963</v>
      </c>
      <c r="C76" s="18">
        <f t="shared" si="4"/>
        <v>12.762255654487543</v>
      </c>
      <c r="D76" s="18">
        <f t="shared" si="3"/>
        <v>-1.8158708297655313E-2</v>
      </c>
      <c r="E76" s="18">
        <f t="shared" si="3"/>
        <v>-0.42972705385975196</v>
      </c>
      <c r="F76" s="18">
        <f t="shared" si="5"/>
        <v>-0.29272619419518087</v>
      </c>
    </row>
    <row r="77" spans="1:6" x14ac:dyDescent="0.2">
      <c r="A77" t="str">
        <f>$A$19</f>
        <v>Real estate</v>
      </c>
      <c r="B77" s="18">
        <f t="shared" si="6"/>
        <v>1.2877738279431616</v>
      </c>
      <c r="C77" s="18">
        <f t="shared" si="4"/>
        <v>3.4292215179587027</v>
      </c>
      <c r="D77" s="18">
        <f t="shared" si="3"/>
        <v>-1.9508222264698505</v>
      </c>
      <c r="E77" s="18">
        <f t="shared" si="3"/>
        <v>6.0525019662072133E-2</v>
      </c>
      <c r="F77" s="18">
        <f t="shared" si="5"/>
        <v>-0.61446721276987581</v>
      </c>
    </row>
    <row r="78" spans="1:6" x14ac:dyDescent="0.2">
      <c r="A78" t="str">
        <f>$A$20</f>
        <v>Professional services</v>
      </c>
      <c r="B78" s="18">
        <f t="shared" si="6"/>
        <v>2.5950671692880567</v>
      </c>
      <c r="C78" s="18">
        <f t="shared" si="4"/>
        <v>-2.1972976518433662</v>
      </c>
      <c r="D78" s="18">
        <f t="shared" si="3"/>
        <v>0.91593521819139934</v>
      </c>
      <c r="E78" s="18">
        <f t="shared" si="3"/>
        <v>0.64660568136729601</v>
      </c>
      <c r="F78" s="18">
        <f t="shared" si="5"/>
        <v>0.73630223206553325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-0.74455821278023304</v>
      </c>
      <c r="C79" s="18">
        <f t="shared" ref="C79:C84" si="8">IF(AND(D$3-C$3 &lt;&gt; 0,C21&lt;&gt;0,D21&lt;&gt;0),(EXP(LN(D21/C21)/(D$3-C$3))-1)*100,0)</f>
        <v>-3.6775522212415535</v>
      </c>
      <c r="D79" s="18">
        <f t="shared" ref="D79:D84" si="9">IF(AND(E$3-D$3 &lt;&gt; 0,D21&lt;&gt;0,E21&lt;&gt;0),(EXP(LN(E21/D21)/(E$3-D$3))-1)*100,0)</f>
        <v>2.340901526279926</v>
      </c>
      <c r="E79" s="18">
        <f t="shared" ref="E79:E84" si="10">IF(AND(F$3-E$3 &lt;&gt; 0,E21&lt;&gt;0,F21&lt;&gt;0),(EXP(LN(F21/E21)/(F$3-E$3))-1)*100,0)</f>
        <v>1.0369609121085421</v>
      </c>
      <c r="F79" s="18">
        <f t="shared" si="5"/>
        <v>1.4697512851609584</v>
      </c>
    </row>
    <row r="80" spans="1:6" x14ac:dyDescent="0.2">
      <c r="A80" s="10" t="str">
        <f>$A$22</f>
        <v>Public admin. and defence</v>
      </c>
      <c r="B80" s="18">
        <f t="shared" si="7"/>
        <v>-8.0389779187654558</v>
      </c>
      <c r="C80" s="18">
        <f t="shared" si="8"/>
        <v>6.4315352697095429</v>
      </c>
      <c r="D80" s="18">
        <f t="shared" si="9"/>
        <v>0.45186864482951172</v>
      </c>
      <c r="E80" s="18">
        <f t="shared" si="10"/>
        <v>5.5380508161562148E-2</v>
      </c>
      <c r="F80" s="18">
        <f t="shared" si="5"/>
        <v>0.18736903054783483</v>
      </c>
    </row>
    <row r="81" spans="1:6" x14ac:dyDescent="0.2">
      <c r="A81" s="10" t="str">
        <f>$A$23</f>
        <v>Education</v>
      </c>
      <c r="B81" s="18">
        <f t="shared" si="7"/>
        <v>0.49268008301122101</v>
      </c>
      <c r="C81" s="18">
        <f t="shared" si="8"/>
        <v>-4.4998910438005302</v>
      </c>
      <c r="D81" s="18">
        <f t="shared" si="9"/>
        <v>0.47539755584296017</v>
      </c>
      <c r="E81" s="18">
        <f t="shared" si="10"/>
        <v>0.63728181136430972</v>
      </c>
      <c r="F81" s="18">
        <f t="shared" si="5"/>
        <v>0.58329143301623088</v>
      </c>
    </row>
    <row r="82" spans="1:6" x14ac:dyDescent="0.2">
      <c r="A82" s="10" t="str">
        <f>$A$24</f>
        <v>Health and social work</v>
      </c>
      <c r="B82" s="18">
        <f t="shared" si="7"/>
        <v>-0.49206693029504311</v>
      </c>
      <c r="C82" s="18">
        <f t="shared" si="8"/>
        <v>-4.5830337886412558</v>
      </c>
      <c r="D82" s="18">
        <f t="shared" si="9"/>
        <v>2.4101821041635718</v>
      </c>
      <c r="E82" s="18">
        <f t="shared" si="10"/>
        <v>1.6267450898017621</v>
      </c>
      <c r="F82" s="18">
        <f t="shared" si="5"/>
        <v>1.887222566257063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3.8738834620353435</v>
      </c>
      <c r="C83" s="18">
        <f t="shared" si="8"/>
        <v>-10.368641182764248</v>
      </c>
      <c r="D83" s="18">
        <f t="shared" si="9"/>
        <v>3.4440891985501931</v>
      </c>
      <c r="E83" s="18">
        <f t="shared" si="10"/>
        <v>1.5453385913511308</v>
      </c>
      <c r="F83" s="18">
        <f t="shared" si="5"/>
        <v>2.1743510602404426</v>
      </c>
    </row>
    <row r="84" spans="1:6" x14ac:dyDescent="0.2">
      <c r="A84" s="10" t="str">
        <f>$A$26</f>
        <v>Other services</v>
      </c>
      <c r="B84" s="18">
        <f t="shared" si="7"/>
        <v>2.8925554060974301</v>
      </c>
      <c r="C84" s="18">
        <f t="shared" si="8"/>
        <v>-8.6621751684309629</v>
      </c>
      <c r="D84" s="18">
        <f t="shared" si="9"/>
        <v>0.84045435132134028</v>
      </c>
      <c r="E84" s="18">
        <f t="shared" si="10"/>
        <v>0.28598373240633634</v>
      </c>
      <c r="F84" s="18">
        <f t="shared" si="5"/>
        <v>0.47046769118412879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1.0288981452978962</v>
      </c>
      <c r="C86" s="18">
        <f>IF(AND(D$3-C$3 &lt;&gt; 0,C28&lt;&gt;0,D28&lt;&gt;0),(EXP(LN(D28/C28)/(D$3-C$3))-1)*100,0)</f>
        <v>-1.0721669447941395</v>
      </c>
      <c r="D86" s="18">
        <f>IF(AND(E$3-D$3 &lt;&gt; 0,D28&lt;&gt;0,E28&lt;&gt;0),(EXP(LN(E28/D28)/(E$3-D$3))-1)*100,0)</f>
        <v>0.91856642621594986</v>
      </c>
      <c r="E86" s="18">
        <f>IF(AND(F$3-E$3 &lt;&gt; 0,E28&lt;&gt;0,F28&lt;&gt;0),(EXP(LN(F28/E28)/(F$3-E$3))-1)*100,0)</f>
        <v>0.60288507042958184</v>
      </c>
      <c r="F86" s="18">
        <f>IF(AND(F$3-D$3 &lt;&gt; 0,D28&lt;&gt;0,F28&lt;&gt;0),(EXP(LN(F28/D28)/(F$3-D$3))-1)*100,0)</f>
        <v>0.70800231659025048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-0.30800000000001582</v>
      </c>
      <c r="C90" s="27">
        <f>D5-C5</f>
        <v>1.4500000000000188</v>
      </c>
      <c r="D90" s="27">
        <f t="shared" si="11"/>
        <v>0.2759999999999847</v>
      </c>
      <c r="E90" s="27">
        <f t="shared" si="11"/>
        <v>0.22700000000000209</v>
      </c>
      <c r="F90" s="27">
        <f>F5-D5</f>
        <v>0.50299999999998679</v>
      </c>
    </row>
    <row r="91" spans="1:6" x14ac:dyDescent="0.2">
      <c r="A91" t="str">
        <f>$A$6</f>
        <v>Mining and quarrying</v>
      </c>
      <c r="B91" s="27">
        <f t="shared" si="11"/>
        <v>-0.20199999999999835</v>
      </c>
      <c r="C91" s="27">
        <f t="shared" ref="C91:C105" si="12">D6-C6</f>
        <v>2.9999999999995031E-3</v>
      </c>
      <c r="D91" s="27">
        <f t="shared" si="11"/>
        <v>-3.69999999999997E-2</v>
      </c>
      <c r="E91" s="27">
        <f t="shared" si="11"/>
        <v>-4.4000000000000733E-2</v>
      </c>
      <c r="F91" s="27">
        <f t="shared" ref="F91:F111" si="13">F6-D6</f>
        <v>-8.1000000000000433E-2</v>
      </c>
    </row>
    <row r="92" spans="1:6" x14ac:dyDescent="0.2">
      <c r="A92" t="str">
        <f>$A$7</f>
        <v>Food drink and tobacco</v>
      </c>
      <c r="B92" s="27">
        <f t="shared" si="11"/>
        <v>0.26400000000000823</v>
      </c>
      <c r="C92" s="27">
        <f t="shared" si="12"/>
        <v>6.8999999999996842E-2</v>
      </c>
      <c r="D92" s="27">
        <f t="shared" si="11"/>
        <v>-0.22700000000000431</v>
      </c>
      <c r="E92" s="27">
        <f t="shared" si="11"/>
        <v>-0.54699999999999216</v>
      </c>
      <c r="F92" s="27">
        <f t="shared" si="13"/>
        <v>-0.77399999999999647</v>
      </c>
    </row>
    <row r="93" spans="1:6" x14ac:dyDescent="0.2">
      <c r="A93" t="str">
        <f>$A$8</f>
        <v>Engineering</v>
      </c>
      <c r="B93" s="27">
        <f t="shared" si="11"/>
        <v>-0.11300000000000132</v>
      </c>
      <c r="C93" s="27">
        <f t="shared" si="12"/>
        <v>-0.11700000000002575</v>
      </c>
      <c r="D93" s="27">
        <f t="shared" si="11"/>
        <v>-0.34500000000000064</v>
      </c>
      <c r="E93" s="27">
        <f t="shared" si="11"/>
        <v>-1.9850000000000065</v>
      </c>
      <c r="F93" s="27">
        <f t="shared" si="13"/>
        <v>-2.3300000000000072</v>
      </c>
    </row>
    <row r="94" spans="1:6" x14ac:dyDescent="0.2">
      <c r="A94" t="str">
        <f>$A$9</f>
        <v>Rest of manufacturing</v>
      </c>
      <c r="B94" s="27">
        <f t="shared" si="11"/>
        <v>1.5910000000000259</v>
      </c>
      <c r="C94" s="27">
        <f t="shared" si="12"/>
        <v>-0.11299999999998533</v>
      </c>
      <c r="D94" s="27">
        <f t="shared" si="11"/>
        <v>-1.379999999999967</v>
      </c>
      <c r="E94" s="27">
        <f t="shared" si="11"/>
        <v>-0.39100000000003376</v>
      </c>
      <c r="F94" s="27">
        <f t="shared" si="13"/>
        <v>-1.7710000000000008</v>
      </c>
    </row>
    <row r="95" spans="1:6" x14ac:dyDescent="0.2">
      <c r="A95" t="str">
        <f>$A$10</f>
        <v>Electricity and gas</v>
      </c>
      <c r="B95" s="27">
        <f t="shared" si="11"/>
        <v>0.39499999999999691</v>
      </c>
      <c r="C95" s="27">
        <f t="shared" si="12"/>
        <v>1.0750000000000082</v>
      </c>
      <c r="D95" s="27">
        <f t="shared" si="11"/>
        <v>-0.1650000000000027</v>
      </c>
      <c r="E95" s="27">
        <f t="shared" si="11"/>
        <v>-9.6000000000005414E-2</v>
      </c>
      <c r="F95" s="27">
        <f t="shared" si="13"/>
        <v>-0.26100000000000811</v>
      </c>
    </row>
    <row r="96" spans="1:6" x14ac:dyDescent="0.2">
      <c r="A96" t="str">
        <f>$A$11</f>
        <v>Water and sewerage</v>
      </c>
      <c r="B96" s="27">
        <f t="shared" si="11"/>
        <v>0.45699999999999785</v>
      </c>
      <c r="C96" s="27">
        <f t="shared" si="12"/>
        <v>-0.18500000000000139</v>
      </c>
      <c r="D96" s="27">
        <f t="shared" si="11"/>
        <v>0.13800000000000923</v>
      </c>
      <c r="E96" s="27">
        <f t="shared" si="11"/>
        <v>0.2219999999999942</v>
      </c>
      <c r="F96" s="27">
        <f t="shared" si="13"/>
        <v>0.36000000000000343</v>
      </c>
    </row>
    <row r="97" spans="1:6" x14ac:dyDescent="0.2">
      <c r="A97" t="str">
        <f>$A$12</f>
        <v>Construction</v>
      </c>
      <c r="B97" s="27">
        <f t="shared" si="11"/>
        <v>4.7959999999999994</v>
      </c>
      <c r="C97" s="27">
        <f t="shared" si="12"/>
        <v>-0.50800000000005952</v>
      </c>
      <c r="D97" s="27">
        <f t="shared" si="11"/>
        <v>2.7080000000000126</v>
      </c>
      <c r="E97" s="27">
        <f t="shared" si="11"/>
        <v>3.7640000000000668</v>
      </c>
      <c r="F97" s="27">
        <f t="shared" si="13"/>
        <v>6.4720000000000795</v>
      </c>
    </row>
    <row r="98" spans="1:6" x14ac:dyDescent="0.2">
      <c r="A98" t="str">
        <f>$A$13</f>
        <v>Wholesale and retail trade</v>
      </c>
      <c r="B98" s="27">
        <f t="shared" si="11"/>
        <v>1.9640000000000413</v>
      </c>
      <c r="C98" s="27">
        <f t="shared" si="12"/>
        <v>0.94799999999992224</v>
      </c>
      <c r="D98" s="27">
        <f t="shared" si="11"/>
        <v>0.24100000000013466</v>
      </c>
      <c r="E98" s="27">
        <f t="shared" si="11"/>
        <v>0.32299999999997908</v>
      </c>
      <c r="F98" s="27">
        <f t="shared" si="13"/>
        <v>0.56400000000011374</v>
      </c>
    </row>
    <row r="99" spans="1:6" x14ac:dyDescent="0.2">
      <c r="A99" t="str">
        <f>$A$14</f>
        <v>Transport and storage</v>
      </c>
      <c r="B99" s="27">
        <f t="shared" si="11"/>
        <v>-0.56600000000003092</v>
      </c>
      <c r="C99" s="27">
        <f t="shared" si="12"/>
        <v>-0.21299999999996899</v>
      </c>
      <c r="D99" s="27">
        <f t="shared" si="11"/>
        <v>0.14699999999998781</v>
      </c>
      <c r="E99" s="27">
        <f t="shared" si="11"/>
        <v>-6.6000000000020265E-2</v>
      </c>
      <c r="F99" s="27">
        <f t="shared" si="13"/>
        <v>8.0999999999967542E-2</v>
      </c>
    </row>
    <row r="100" spans="1:6" x14ac:dyDescent="0.2">
      <c r="A100" t="str">
        <f>$A$15</f>
        <v>Accommodation and food</v>
      </c>
      <c r="B100" s="27">
        <f t="shared" si="11"/>
        <v>5.392000000000035</v>
      </c>
      <c r="C100" s="27">
        <f t="shared" si="12"/>
        <v>-1.1099999999999675</v>
      </c>
      <c r="D100" s="27">
        <f t="shared" si="11"/>
        <v>2.3109999999999857</v>
      </c>
      <c r="E100" s="27">
        <f t="shared" si="11"/>
        <v>3.6540000000000106</v>
      </c>
      <c r="F100" s="27">
        <f t="shared" si="13"/>
        <v>5.9649999999999963</v>
      </c>
    </row>
    <row r="101" spans="1:6" x14ac:dyDescent="0.2">
      <c r="A101" t="str">
        <f>$A$16</f>
        <v>Media</v>
      </c>
      <c r="B101" s="27">
        <f t="shared" si="11"/>
        <v>0.81299999999999772</v>
      </c>
      <c r="C101" s="27">
        <f t="shared" si="12"/>
        <v>-0.20399999999999263</v>
      </c>
      <c r="D101" s="27">
        <f t="shared" si="11"/>
        <v>-7.5000000000007283E-2</v>
      </c>
      <c r="E101" s="27">
        <f t="shared" si="11"/>
        <v>-5.7999999999992724E-2</v>
      </c>
      <c r="F101" s="27">
        <f t="shared" si="13"/>
        <v>-0.13300000000000001</v>
      </c>
    </row>
    <row r="102" spans="1:6" x14ac:dyDescent="0.2">
      <c r="A102" t="str">
        <f>$A$17</f>
        <v>Information technology</v>
      </c>
      <c r="B102" s="27">
        <f t="shared" si="11"/>
        <v>0.40800000000000836</v>
      </c>
      <c r="C102" s="27">
        <f t="shared" si="12"/>
        <v>-0.33100000000001195</v>
      </c>
      <c r="D102" s="27">
        <f t="shared" si="11"/>
        <v>0.72800000000000686</v>
      </c>
      <c r="E102" s="27">
        <f t="shared" si="11"/>
        <v>0.80199999999996585</v>
      </c>
      <c r="F102" s="27">
        <f t="shared" si="13"/>
        <v>1.5299999999999727</v>
      </c>
    </row>
    <row r="103" spans="1:6" x14ac:dyDescent="0.2">
      <c r="A103" t="str">
        <f>$A$18</f>
        <v>Finance and insurance</v>
      </c>
      <c r="B103" s="27">
        <f t="shared" si="11"/>
        <v>-1.0499999999999776</v>
      </c>
      <c r="C103" s="27">
        <f t="shared" si="12"/>
        <v>1.2469999999999786</v>
      </c>
      <c r="D103" s="27">
        <f t="shared" si="11"/>
        <v>-9.9999999999802469E-3</v>
      </c>
      <c r="E103" s="27">
        <f t="shared" si="11"/>
        <v>-0.4639999999999791</v>
      </c>
      <c r="F103" s="27">
        <f t="shared" si="13"/>
        <v>-0.47399999999995934</v>
      </c>
    </row>
    <row r="104" spans="1:6" x14ac:dyDescent="0.2">
      <c r="A104" t="str">
        <f>$A$19</f>
        <v>Real estate</v>
      </c>
      <c r="B104" s="27">
        <f t="shared" si="11"/>
        <v>0.30699999999999417</v>
      </c>
      <c r="C104" s="27">
        <f t="shared" si="12"/>
        <v>0.21099999999999941</v>
      </c>
      <c r="D104" s="27">
        <f t="shared" si="11"/>
        <v>-0.59699999999999509</v>
      </c>
      <c r="E104" s="27">
        <f t="shared" si="11"/>
        <v>3.4999999999993037E-2</v>
      </c>
      <c r="F104" s="27">
        <f t="shared" si="13"/>
        <v>-0.56200000000000205</v>
      </c>
    </row>
    <row r="105" spans="1:6" x14ac:dyDescent="0.2">
      <c r="A105" t="str">
        <f>$A$20</f>
        <v>Professional services</v>
      </c>
      <c r="B105" s="27">
        <f t="shared" si="11"/>
        <v>2.9700000000000095</v>
      </c>
      <c r="C105" s="27">
        <f t="shared" si="12"/>
        <v>-0.67000000000007987</v>
      </c>
      <c r="D105" s="27">
        <f t="shared" si="11"/>
        <v>1.3909999999999698</v>
      </c>
      <c r="E105" s="27">
        <f t="shared" si="11"/>
        <v>2.0780000000001309</v>
      </c>
      <c r="F105" s="27">
        <f t="shared" si="13"/>
        <v>3.4690000000001007</v>
      </c>
    </row>
    <row r="106" spans="1:6" x14ac:dyDescent="0.2">
      <c r="A106" s="10" t="str">
        <f>$A$21</f>
        <v>Support services</v>
      </c>
      <c r="B106" s="27">
        <f t="shared" ref="B106:B111" si="14">C21-B21</f>
        <v>-0.72199999999996933</v>
      </c>
      <c r="C106" s="27">
        <f t="shared" ref="C106:C111" si="15">D21-C21</f>
        <v>-0.87500000000000355</v>
      </c>
      <c r="D106" s="27">
        <f t="shared" ref="D106:D111" si="16">E21-D21</f>
        <v>2.8109999999999431</v>
      </c>
      <c r="E106" s="27">
        <f t="shared" ref="E106:E111" si="17">F21-E21</f>
        <v>2.7959999999999603</v>
      </c>
      <c r="F106" s="27">
        <f t="shared" si="13"/>
        <v>5.6069999999999034</v>
      </c>
    </row>
    <row r="107" spans="1:6" x14ac:dyDescent="0.2">
      <c r="A107" s="10" t="str">
        <f>$A$22</f>
        <v>Public admin. and defence</v>
      </c>
      <c r="B107" s="27">
        <f t="shared" si="14"/>
        <v>-4.4150000000000027</v>
      </c>
      <c r="C107" s="27">
        <f t="shared" si="15"/>
        <v>0.71299999999999919</v>
      </c>
      <c r="D107" s="27">
        <f t="shared" si="16"/>
        <v>0.26899999999999658</v>
      </c>
      <c r="E107" s="27">
        <f t="shared" si="17"/>
        <v>6.7000000000023263E-2</v>
      </c>
      <c r="F107" s="27">
        <f t="shared" si="13"/>
        <v>0.33600000000001984</v>
      </c>
    </row>
    <row r="108" spans="1:6" x14ac:dyDescent="0.2">
      <c r="A108" s="10" t="str">
        <f>$A$23</f>
        <v>Education</v>
      </c>
      <c r="B108" s="27">
        <f t="shared" si="14"/>
        <v>0.5359999999999765</v>
      </c>
      <c r="C108" s="27">
        <f t="shared" si="15"/>
        <v>-1.2390000000000398</v>
      </c>
      <c r="D108" s="27">
        <f t="shared" si="16"/>
        <v>0.63099999999998957</v>
      </c>
      <c r="E108" s="27">
        <f t="shared" si="17"/>
        <v>1.766000000000048</v>
      </c>
      <c r="F108" s="27">
        <f t="shared" si="13"/>
        <v>2.3970000000000375</v>
      </c>
    </row>
    <row r="109" spans="1:6" x14ac:dyDescent="0.2">
      <c r="A109" s="10" t="str">
        <f>$A$24</f>
        <v>Health and social work</v>
      </c>
      <c r="B109" s="27">
        <f t="shared" si="14"/>
        <v>-0.88699999999990808</v>
      </c>
      <c r="C109" s="27">
        <f t="shared" si="15"/>
        <v>-2.0399999999999991</v>
      </c>
      <c r="D109" s="27">
        <f t="shared" si="16"/>
        <v>5.3709999999999525</v>
      </c>
      <c r="E109" s="27">
        <f t="shared" si="17"/>
        <v>8.3780000000000356</v>
      </c>
      <c r="F109" s="27">
        <f t="shared" si="13"/>
        <v>13.748999999999988</v>
      </c>
    </row>
    <row r="110" spans="1:6" x14ac:dyDescent="0.2">
      <c r="A110" s="10" t="str">
        <f>$A$25</f>
        <v>Arts and entertainment</v>
      </c>
      <c r="B110" s="27">
        <f t="shared" si="14"/>
        <v>1.4500000000000082</v>
      </c>
      <c r="C110" s="27">
        <f t="shared" si="15"/>
        <v>-1.0659999999999936</v>
      </c>
      <c r="D110" s="27">
        <f t="shared" si="16"/>
        <v>1.6999999999999797</v>
      </c>
      <c r="E110" s="27">
        <f t="shared" si="17"/>
        <v>1.8090000000000028</v>
      </c>
      <c r="F110" s="27">
        <f t="shared" si="13"/>
        <v>3.5089999999999826</v>
      </c>
    </row>
    <row r="111" spans="1:6" x14ac:dyDescent="0.2">
      <c r="A111" s="10" t="str">
        <f>$A$26</f>
        <v>Other services</v>
      </c>
      <c r="B111" s="27">
        <f t="shared" si="14"/>
        <v>1.0080000000000187</v>
      </c>
      <c r="C111" s="27">
        <f t="shared" si="15"/>
        <v>-0.80999999999997918</v>
      </c>
      <c r="D111" s="27">
        <f t="shared" si="16"/>
        <v>0.36499999999997179</v>
      </c>
      <c r="E111" s="27">
        <f t="shared" si="17"/>
        <v>0.25799999999998846</v>
      </c>
      <c r="F111" s="27">
        <f t="shared" si="13"/>
        <v>0.62299999999996025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14.088000000000193</v>
      </c>
      <c r="C113" s="29">
        <f>D28-C28</f>
        <v>-3.7650000000002137</v>
      </c>
      <c r="D113" s="29">
        <f>E28-D28</f>
        <v>16.251000000000033</v>
      </c>
      <c r="E113" s="29">
        <f>F28-E28</f>
        <v>22.528000000000134</v>
      </c>
      <c r="F113" s="29">
        <f>F28-D28</f>
        <v>38.779000000000167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Gloucestershire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10.297000000000011</v>
      </c>
      <c r="C7" s="31">
        <f>'Ind T1'!C7</f>
        <v>10.638999999999992</v>
      </c>
      <c r="D7" s="31">
        <f>'Ind T1'!D7</f>
        <v>12.982000000000017</v>
      </c>
      <c r="E7" s="31">
        <f>'Ind T1'!E7</f>
        <v>13.19400000000001</v>
      </c>
      <c r="F7" s="31">
        <f>'Ind T1'!F7</f>
        <v>13.503</v>
      </c>
      <c r="H7" s="31">
        <f>C7-B7</f>
        <v>0.34199999999998099</v>
      </c>
      <c r="I7" s="31">
        <f>D7-C7</f>
        <v>2.3430000000000248</v>
      </c>
      <c r="J7" s="31">
        <f>E7-D7</f>
        <v>0.21199999999999264</v>
      </c>
      <c r="K7" s="31">
        <f>F7-E7</f>
        <v>0.30899999999999039</v>
      </c>
      <c r="L7" s="31">
        <f>F7-D7</f>
        <v>0.52099999999998303</v>
      </c>
    </row>
    <row r="8" spans="1:12" x14ac:dyDescent="0.2">
      <c r="A8" t="str">
        <f>'Ind T2'!A5</f>
        <v>Agriculture</v>
      </c>
      <c r="B8" s="32">
        <f>'Ind T2'!B5</f>
        <v>5.9210000000000118</v>
      </c>
      <c r="C8" s="32">
        <f>'Ind T2'!C5</f>
        <v>5.612999999999996</v>
      </c>
      <c r="D8" s="32">
        <f>'Ind T2'!D5</f>
        <v>7.0630000000000148</v>
      </c>
      <c r="E8" s="32">
        <f>'Ind T2'!E5</f>
        <v>7.3389999999999995</v>
      </c>
      <c r="F8" s="32">
        <f>'Ind T2'!F5</f>
        <v>7.5660000000000016</v>
      </c>
      <c r="H8" s="11">
        <f t="shared" ref="H8:H40" si="0">C8-B8</f>
        <v>-0.30800000000001582</v>
      </c>
      <c r="I8" s="31">
        <f t="shared" ref="I8:I38" si="1">D8-C8</f>
        <v>1.4500000000000188</v>
      </c>
      <c r="J8" s="11">
        <f t="shared" ref="J8:J38" si="2">E8-D8</f>
        <v>0.2759999999999847</v>
      </c>
      <c r="K8" s="11">
        <f t="shared" ref="K8:K38" si="3">F8-E8</f>
        <v>0.22700000000000209</v>
      </c>
      <c r="L8" s="31">
        <f t="shared" ref="L8:L40" si="4">F8-D8</f>
        <v>0.50299999999998679</v>
      </c>
    </row>
    <row r="9" spans="1:12" x14ac:dyDescent="0.2">
      <c r="A9" t="str">
        <f>'Ind T2'!A6</f>
        <v>Mining and quarrying</v>
      </c>
      <c r="B9" s="32">
        <f>'Ind T2'!B6</f>
        <v>0.49899999999999856</v>
      </c>
      <c r="C9" s="32">
        <f>'Ind T2'!C6</f>
        <v>0.29700000000000021</v>
      </c>
      <c r="D9" s="32">
        <f>'Ind T2'!D6</f>
        <v>0.29999999999999971</v>
      </c>
      <c r="E9" s="32">
        <f>'Ind T2'!E6</f>
        <v>0.26300000000000001</v>
      </c>
      <c r="F9" s="32">
        <f>'Ind T2'!F6</f>
        <v>0.21899999999999928</v>
      </c>
      <c r="H9" s="11">
        <f t="shared" si="0"/>
        <v>-0.20199999999999835</v>
      </c>
      <c r="I9" s="31">
        <f t="shared" si="1"/>
        <v>2.9999999999995031E-3</v>
      </c>
      <c r="J9" s="11">
        <f t="shared" si="2"/>
        <v>-3.69999999999997E-2</v>
      </c>
      <c r="K9" s="11">
        <f t="shared" si="3"/>
        <v>-4.4000000000000733E-2</v>
      </c>
      <c r="L9" s="31">
        <f t="shared" si="4"/>
        <v>-8.1000000000000433E-2</v>
      </c>
    </row>
    <row r="10" spans="1:12" x14ac:dyDescent="0.2">
      <c r="A10" t="str">
        <f>'Ind T2'!A10</f>
        <v>Electricity and gas</v>
      </c>
      <c r="B10" s="32">
        <f>'Ind T2'!B10</f>
        <v>1.9030000000000018</v>
      </c>
      <c r="C10" s="32">
        <f>'Ind T2'!C10</f>
        <v>2.2979999999999987</v>
      </c>
      <c r="D10" s="32">
        <f>'Ind T2'!D10</f>
        <v>3.3730000000000069</v>
      </c>
      <c r="E10" s="32">
        <f>'Ind T2'!E10</f>
        <v>3.2080000000000042</v>
      </c>
      <c r="F10" s="32">
        <f>'Ind T2'!F10</f>
        <v>3.1119999999999988</v>
      </c>
      <c r="H10" s="11">
        <f t="shared" si="0"/>
        <v>0.39499999999999691</v>
      </c>
      <c r="I10" s="31">
        <f t="shared" si="1"/>
        <v>1.0750000000000082</v>
      </c>
      <c r="J10" s="11">
        <f t="shared" si="2"/>
        <v>-0.1650000000000027</v>
      </c>
      <c r="K10" s="11">
        <f t="shared" si="3"/>
        <v>-9.6000000000005414E-2</v>
      </c>
      <c r="L10" s="31">
        <f t="shared" si="4"/>
        <v>-0.26100000000000811</v>
      </c>
    </row>
    <row r="11" spans="1:12" x14ac:dyDescent="0.2">
      <c r="A11" t="str">
        <f>'Ind T2'!A11</f>
        <v>Water and sewerage</v>
      </c>
      <c r="B11" s="32">
        <f>'Ind T2'!B11</f>
        <v>1.9739999999999991</v>
      </c>
      <c r="C11" s="32">
        <f>'Ind T2'!C11</f>
        <v>2.4309999999999969</v>
      </c>
      <c r="D11" s="32">
        <f>'Ind T2'!D11</f>
        <v>2.2459999999999956</v>
      </c>
      <c r="E11" s="32">
        <f>'Ind T2'!E11</f>
        <v>2.3840000000000048</v>
      </c>
      <c r="F11" s="32">
        <f>'Ind T2'!F11</f>
        <v>2.605999999999999</v>
      </c>
      <c r="H11" s="11">
        <f t="shared" ref="H11" si="5">C11-B11</f>
        <v>0.45699999999999785</v>
      </c>
      <c r="I11" s="31">
        <f t="shared" ref="I11" si="6">D11-C11</f>
        <v>-0.18500000000000139</v>
      </c>
      <c r="J11" s="11">
        <f t="shared" ref="J11" si="7">E11-D11</f>
        <v>0.13800000000000923</v>
      </c>
      <c r="K11" s="11">
        <f t="shared" ref="K11" si="8">F11-E11</f>
        <v>0.2219999999999942</v>
      </c>
      <c r="L11" s="31">
        <f t="shared" si="4"/>
        <v>0.36000000000000343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36.290999999999968</v>
      </c>
      <c r="C13" s="31">
        <f>'Ind T1'!C8</f>
        <v>38.033000000000001</v>
      </c>
      <c r="D13" s="31">
        <f>'Ind T1'!D8</f>
        <v>37.871999999999986</v>
      </c>
      <c r="E13" s="31">
        <f>'Ind T1'!E8</f>
        <v>35.920000000000016</v>
      </c>
      <c r="F13" s="31">
        <f>'Ind T1'!F8</f>
        <v>32.996999999999986</v>
      </c>
      <c r="H13" s="31">
        <f t="shared" si="0"/>
        <v>1.7420000000000329</v>
      </c>
      <c r="I13" s="31">
        <f t="shared" si="1"/>
        <v>-0.16100000000001558</v>
      </c>
      <c r="J13" s="31">
        <f t="shared" si="2"/>
        <v>-1.9519999999999698</v>
      </c>
      <c r="K13" s="31">
        <f t="shared" si="3"/>
        <v>-2.9230000000000302</v>
      </c>
      <c r="L13" s="31">
        <f t="shared" si="4"/>
        <v>-4.875</v>
      </c>
    </row>
    <row r="14" spans="1:12" x14ac:dyDescent="0.2">
      <c r="A14" t="str">
        <f>'Ind T2'!A7</f>
        <v>Food drink and tobacco</v>
      </c>
      <c r="B14" s="32">
        <f>'Ind T2'!B7</f>
        <v>3.5599999999999938</v>
      </c>
      <c r="C14" s="32">
        <f>'Ind T2'!C7</f>
        <v>3.8240000000000021</v>
      </c>
      <c r="D14" s="32">
        <f>'Ind T2'!D7</f>
        <v>3.8929999999999989</v>
      </c>
      <c r="E14" s="32">
        <f>'Ind T2'!E7</f>
        <v>3.6659999999999946</v>
      </c>
      <c r="F14" s="32">
        <f>'Ind T2'!F7</f>
        <v>3.1190000000000024</v>
      </c>
      <c r="H14" s="11">
        <f t="shared" si="0"/>
        <v>0.26400000000000823</v>
      </c>
      <c r="I14" s="31">
        <f t="shared" si="1"/>
        <v>6.8999999999996842E-2</v>
      </c>
      <c r="J14" s="11">
        <f t="shared" si="2"/>
        <v>-0.22700000000000431</v>
      </c>
      <c r="K14" s="11">
        <f t="shared" si="3"/>
        <v>-0.54699999999999216</v>
      </c>
      <c r="L14" s="31">
        <f t="shared" si="4"/>
        <v>-0.77399999999999647</v>
      </c>
    </row>
    <row r="15" spans="1:12" x14ac:dyDescent="0.2">
      <c r="A15" t="str">
        <f>'Ind T2'!A8</f>
        <v>Engineering</v>
      </c>
      <c r="B15" s="32">
        <f>'Ind T2'!B8</f>
        <v>10.675000000000015</v>
      </c>
      <c r="C15" s="32">
        <f>'Ind T2'!C8</f>
        <v>10.562000000000014</v>
      </c>
      <c r="D15" s="32">
        <f>'Ind T2'!D8</f>
        <v>10.444999999999988</v>
      </c>
      <c r="E15" s="32">
        <f>'Ind T2'!E8</f>
        <v>10.099999999999987</v>
      </c>
      <c r="F15" s="32">
        <f>'Ind T2'!F8</f>
        <v>8.1149999999999807</v>
      </c>
      <c r="H15" s="11">
        <f t="shared" si="0"/>
        <v>-0.11300000000000132</v>
      </c>
      <c r="I15" s="31">
        <f t="shared" si="1"/>
        <v>-0.11700000000002575</v>
      </c>
      <c r="J15" s="11">
        <f t="shared" si="2"/>
        <v>-0.34500000000000064</v>
      </c>
      <c r="K15" s="11">
        <f t="shared" si="3"/>
        <v>-1.9850000000000065</v>
      </c>
      <c r="L15" s="31">
        <f t="shared" si="4"/>
        <v>-2.3300000000000072</v>
      </c>
    </row>
    <row r="16" spans="1:12" x14ac:dyDescent="0.2">
      <c r="A16" t="str">
        <f>'Ind T2'!A9</f>
        <v>Rest of manufacturing</v>
      </c>
      <c r="B16" s="32">
        <f>'Ind T2'!B9</f>
        <v>22.055999999999962</v>
      </c>
      <c r="C16" s="32">
        <f>'Ind T2'!C9</f>
        <v>23.646999999999988</v>
      </c>
      <c r="D16" s="32">
        <f>'Ind T2'!D9</f>
        <v>23.534000000000002</v>
      </c>
      <c r="E16" s="32">
        <f>'Ind T2'!E9</f>
        <v>22.154000000000035</v>
      </c>
      <c r="F16" s="32">
        <f>'Ind T2'!F9</f>
        <v>21.763000000000002</v>
      </c>
      <c r="H16" s="11">
        <f t="shared" si="0"/>
        <v>1.5910000000000259</v>
      </c>
      <c r="I16" s="31">
        <f t="shared" si="1"/>
        <v>-0.11299999999998533</v>
      </c>
      <c r="J16" s="11">
        <f t="shared" si="2"/>
        <v>-1.379999999999967</v>
      </c>
      <c r="K16" s="11">
        <f t="shared" si="3"/>
        <v>-0.39100000000003376</v>
      </c>
      <c r="L16" s="31">
        <f t="shared" si="4"/>
        <v>-1.7710000000000008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23.862000000000037</v>
      </c>
      <c r="C18" s="31">
        <f>'Ind T1'!C9</f>
        <v>28.658000000000037</v>
      </c>
      <c r="D18" s="31">
        <f>'Ind T1'!D9</f>
        <v>28.149999999999977</v>
      </c>
      <c r="E18" s="31">
        <f>'Ind T1'!E9</f>
        <v>30.85799999999999</v>
      </c>
      <c r="F18" s="31">
        <f>'Ind T1'!F9</f>
        <v>34.622000000000057</v>
      </c>
      <c r="H18" s="31">
        <f t="shared" si="0"/>
        <v>4.7959999999999994</v>
      </c>
      <c r="I18" s="31">
        <f t="shared" si="1"/>
        <v>-0.50800000000005952</v>
      </c>
      <c r="J18" s="31">
        <f t="shared" si="2"/>
        <v>2.7080000000000126</v>
      </c>
      <c r="K18" s="31">
        <f t="shared" si="3"/>
        <v>3.7640000000000668</v>
      </c>
      <c r="L18" s="31">
        <f t="shared" si="4"/>
        <v>6.4720000000000795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80.773999999999859</v>
      </c>
      <c r="C20" s="31">
        <f>'Ind T1'!C10</f>
        <v>87.563999999999908</v>
      </c>
      <c r="D20" s="31">
        <f>'Ind T1'!D10</f>
        <v>87.188999999999893</v>
      </c>
      <c r="E20" s="31">
        <f>'Ind T1'!E10</f>
        <v>89.888000000000005</v>
      </c>
      <c r="F20" s="31">
        <f>'Ind T1'!F10</f>
        <v>93.798999999999978</v>
      </c>
      <c r="H20" s="31">
        <f t="shared" si="0"/>
        <v>6.7900000000000489</v>
      </c>
      <c r="I20" s="31">
        <f t="shared" si="1"/>
        <v>-0.37500000000001421</v>
      </c>
      <c r="J20" s="31">
        <f t="shared" si="2"/>
        <v>2.6990000000001118</v>
      </c>
      <c r="K20" s="31">
        <f t="shared" si="3"/>
        <v>3.9109999999999729</v>
      </c>
      <c r="L20" s="31">
        <f t="shared" si="4"/>
        <v>6.6100000000000847</v>
      </c>
    </row>
    <row r="21" spans="1:12" x14ac:dyDescent="0.2">
      <c r="A21" s="10" t="str">
        <f>'Ind T2'!A13</f>
        <v>Wholesale and retail trade</v>
      </c>
      <c r="B21" s="32">
        <f>'Ind T2'!B13</f>
        <v>47.056999999999896</v>
      </c>
      <c r="C21" s="32">
        <f>'Ind T2'!C13</f>
        <v>49.020999999999937</v>
      </c>
      <c r="D21" s="32">
        <f>'Ind T2'!D13</f>
        <v>49.968999999999859</v>
      </c>
      <c r="E21" s="32">
        <f>'Ind T2'!E13</f>
        <v>50.209999999999994</v>
      </c>
      <c r="F21" s="32">
        <f>'Ind T2'!F13</f>
        <v>50.532999999999973</v>
      </c>
      <c r="H21" s="11">
        <f t="shared" si="0"/>
        <v>1.9640000000000413</v>
      </c>
      <c r="I21" s="31">
        <f t="shared" si="1"/>
        <v>0.94799999999992224</v>
      </c>
      <c r="J21" s="11">
        <f t="shared" si="2"/>
        <v>0.24100000000013466</v>
      </c>
      <c r="K21" s="11">
        <f t="shared" si="3"/>
        <v>0.32299999999997908</v>
      </c>
      <c r="L21" s="31">
        <f t="shared" si="4"/>
        <v>0.56400000000011374</v>
      </c>
    </row>
    <row r="22" spans="1:12" x14ac:dyDescent="0.2">
      <c r="A22" s="10" t="str">
        <f>'Ind T2'!A14</f>
        <v>Transport and storage</v>
      </c>
      <c r="B22" s="32">
        <f>'Ind T2'!B14</f>
        <v>10.929000000000016</v>
      </c>
      <c r="C22" s="32">
        <f>'Ind T2'!C14</f>
        <v>10.362999999999985</v>
      </c>
      <c r="D22" s="32">
        <f>'Ind T2'!D14</f>
        <v>10.150000000000016</v>
      </c>
      <c r="E22" s="32">
        <f>'Ind T2'!E14</f>
        <v>10.297000000000004</v>
      </c>
      <c r="F22" s="32">
        <f>'Ind T2'!F14</f>
        <v>10.230999999999984</v>
      </c>
      <c r="H22" s="11">
        <f t="shared" si="0"/>
        <v>-0.56600000000003092</v>
      </c>
      <c r="I22" s="31">
        <f t="shared" si="1"/>
        <v>-0.21299999999996899</v>
      </c>
      <c r="J22" s="11">
        <f t="shared" si="2"/>
        <v>0.14699999999998781</v>
      </c>
      <c r="K22" s="11">
        <f t="shared" si="3"/>
        <v>-6.6000000000020265E-2</v>
      </c>
      <c r="L22" s="31">
        <f t="shared" si="4"/>
        <v>8.0999999999967542E-2</v>
      </c>
    </row>
    <row r="23" spans="1:12" x14ac:dyDescent="0.2">
      <c r="A23" s="10" t="str">
        <f>'Ind T2'!A15</f>
        <v>Accommodation and food</v>
      </c>
      <c r="B23" s="32">
        <f>'Ind T2'!B15</f>
        <v>22.787999999999954</v>
      </c>
      <c r="C23" s="32">
        <f>'Ind T2'!C15</f>
        <v>28.179999999999989</v>
      </c>
      <c r="D23" s="32">
        <f>'Ind T2'!D15</f>
        <v>27.070000000000022</v>
      </c>
      <c r="E23" s="32">
        <f>'Ind T2'!E15</f>
        <v>29.381000000000007</v>
      </c>
      <c r="F23" s="32">
        <f>'Ind T2'!F15</f>
        <v>33.035000000000018</v>
      </c>
      <c r="H23" s="11">
        <f t="shared" si="0"/>
        <v>5.392000000000035</v>
      </c>
      <c r="I23" s="31">
        <f t="shared" si="1"/>
        <v>-1.1099999999999675</v>
      </c>
      <c r="J23" s="11">
        <f t="shared" si="2"/>
        <v>2.3109999999999857</v>
      </c>
      <c r="K23" s="11">
        <f t="shared" si="3"/>
        <v>3.6540000000000106</v>
      </c>
      <c r="L23" s="31">
        <f t="shared" si="4"/>
        <v>5.9649999999999963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97.948000000000022</v>
      </c>
      <c r="C25" s="31">
        <f>'Ind T1'!C11</f>
        <v>103.13200000000009</v>
      </c>
      <c r="D25" s="31">
        <f>'Ind T1'!D11</f>
        <v>100.63400000000003</v>
      </c>
      <c r="E25" s="31">
        <f>'Ind T1'!E11</f>
        <v>106.9469999999999</v>
      </c>
      <c r="F25" s="31">
        <f>'Ind T1'!F11</f>
        <v>114.20299999999999</v>
      </c>
      <c r="H25" s="31">
        <f t="shared" si="0"/>
        <v>5.1840000000000686</v>
      </c>
      <c r="I25" s="31">
        <f t="shared" si="1"/>
        <v>-2.4980000000000615</v>
      </c>
      <c r="J25" s="31">
        <f t="shared" si="2"/>
        <v>6.3129999999998745</v>
      </c>
      <c r="K25" s="31">
        <f t="shared" si="3"/>
        <v>7.2560000000000855</v>
      </c>
      <c r="L25" s="31">
        <f t="shared" si="4"/>
        <v>13.56899999999996</v>
      </c>
    </row>
    <row r="26" spans="1:12" x14ac:dyDescent="0.2">
      <c r="A26" s="10" t="str">
        <f>'Ind T2'!A16</f>
        <v>Media</v>
      </c>
      <c r="B26" s="11">
        <f>'Ind T2'!B16</f>
        <v>1.7819999999999998</v>
      </c>
      <c r="C26" s="11">
        <f>'Ind T2'!C16</f>
        <v>2.5949999999999975</v>
      </c>
      <c r="D26" s="11">
        <f>'Ind T2'!D16</f>
        <v>2.3910000000000049</v>
      </c>
      <c r="E26" s="11">
        <f>'Ind T2'!E16</f>
        <v>2.3159999999999976</v>
      </c>
      <c r="F26" s="11">
        <f>'Ind T2'!F16</f>
        <v>2.2580000000000049</v>
      </c>
      <c r="H26" s="11">
        <f t="shared" si="0"/>
        <v>0.81299999999999772</v>
      </c>
      <c r="I26" s="31">
        <f t="shared" si="1"/>
        <v>-0.20399999999999263</v>
      </c>
      <c r="J26" s="11">
        <f t="shared" si="2"/>
        <v>-7.5000000000007283E-2</v>
      </c>
      <c r="K26" s="11">
        <f t="shared" si="3"/>
        <v>-5.7999999999992724E-2</v>
      </c>
      <c r="L26" s="31">
        <f t="shared" si="4"/>
        <v>-0.13300000000000001</v>
      </c>
    </row>
    <row r="27" spans="1:12" x14ac:dyDescent="0.2">
      <c r="A27" s="10" t="str">
        <f>'Ind T2'!A17</f>
        <v>Information technology</v>
      </c>
      <c r="B27" s="11">
        <f>'Ind T2'!B17</f>
        <v>10.287999999999995</v>
      </c>
      <c r="C27" s="11">
        <f>'Ind T2'!C17</f>
        <v>10.696000000000003</v>
      </c>
      <c r="D27" s="11">
        <f>'Ind T2'!D17</f>
        <v>10.364999999999991</v>
      </c>
      <c r="E27" s="11">
        <f>'Ind T2'!E17</f>
        <v>11.092999999999998</v>
      </c>
      <c r="F27" s="11">
        <f>'Ind T2'!F17</f>
        <v>11.894999999999964</v>
      </c>
      <c r="H27" s="11">
        <f t="shared" si="0"/>
        <v>0.40800000000000836</v>
      </c>
      <c r="I27" s="31">
        <f t="shared" si="1"/>
        <v>-0.33100000000001195</v>
      </c>
      <c r="J27" s="11">
        <f t="shared" si="2"/>
        <v>0.72800000000000686</v>
      </c>
      <c r="K27" s="11">
        <f t="shared" si="3"/>
        <v>0.80199999999996585</v>
      </c>
      <c r="L27" s="31">
        <f t="shared" si="4"/>
        <v>1.5299999999999727</v>
      </c>
    </row>
    <row r="28" spans="1:12" x14ac:dyDescent="0.2">
      <c r="A28" s="10" t="str">
        <f>'Ind T2'!A18</f>
        <v>Finance and insurance</v>
      </c>
      <c r="B28" s="11">
        <f>'Ind T2'!B18</f>
        <v>10.820999999999987</v>
      </c>
      <c r="C28" s="11">
        <f>'Ind T2'!C18</f>
        <v>9.7710000000000097</v>
      </c>
      <c r="D28" s="11">
        <f>'Ind T2'!D18</f>
        <v>11.017999999999988</v>
      </c>
      <c r="E28" s="11">
        <f>'Ind T2'!E18</f>
        <v>11.008000000000008</v>
      </c>
      <c r="F28" s="11">
        <f>'Ind T2'!F18</f>
        <v>10.544000000000029</v>
      </c>
      <c r="H28" s="11">
        <f t="shared" si="0"/>
        <v>-1.0499999999999776</v>
      </c>
      <c r="I28" s="31">
        <f t="shared" si="1"/>
        <v>1.2469999999999786</v>
      </c>
      <c r="J28" s="11">
        <f t="shared" si="2"/>
        <v>-9.9999999999802469E-3</v>
      </c>
      <c r="K28" s="11">
        <f t="shared" si="3"/>
        <v>-0.4639999999999791</v>
      </c>
      <c r="L28" s="31">
        <f t="shared" si="4"/>
        <v>-0.47399999999995934</v>
      </c>
    </row>
    <row r="29" spans="1:12" x14ac:dyDescent="0.2">
      <c r="A29" s="10" t="str">
        <f>'Ind T2'!A19</f>
        <v>Real estate</v>
      </c>
      <c r="B29" s="11">
        <f>'Ind T2'!B19</f>
        <v>5.846000000000001</v>
      </c>
      <c r="C29" s="11">
        <f>'Ind T2'!C19</f>
        <v>6.1529999999999951</v>
      </c>
      <c r="D29" s="11">
        <f>'Ind T2'!D19</f>
        <v>6.3639999999999946</v>
      </c>
      <c r="E29" s="11">
        <f>'Ind T2'!E19</f>
        <v>5.7669999999999995</v>
      </c>
      <c r="F29" s="11">
        <f>'Ind T2'!F19</f>
        <v>5.8019999999999925</v>
      </c>
      <c r="H29" s="11">
        <f t="shared" ref="H29:H31" si="9">C29-B29</f>
        <v>0.30699999999999417</v>
      </c>
      <c r="I29" s="31">
        <f t="shared" ref="I29:I31" si="10">D29-C29</f>
        <v>0.21099999999999941</v>
      </c>
      <c r="J29" s="11">
        <f t="shared" ref="J29:J31" si="11">E29-D29</f>
        <v>-0.59699999999999509</v>
      </c>
      <c r="K29" s="11">
        <f t="shared" ref="K29:K31" si="12">F29-E29</f>
        <v>3.4999999999993037E-2</v>
      </c>
      <c r="L29" s="31">
        <f t="shared" si="4"/>
        <v>-0.56200000000000205</v>
      </c>
    </row>
    <row r="30" spans="1:12" x14ac:dyDescent="0.2">
      <c r="A30" s="10" t="str">
        <f>'Ind T2'!A20</f>
        <v>Professional services</v>
      </c>
      <c r="B30" s="11">
        <f>'Ind T2'!B20</f>
        <v>27.522000000000038</v>
      </c>
      <c r="C30" s="11">
        <f>'Ind T2'!C20</f>
        <v>30.492000000000047</v>
      </c>
      <c r="D30" s="11">
        <f>'Ind T2'!D20</f>
        <v>29.821999999999967</v>
      </c>
      <c r="E30" s="11">
        <f>'Ind T2'!E20</f>
        <v>31.212999999999937</v>
      </c>
      <c r="F30" s="11">
        <f>'Ind T2'!F20</f>
        <v>33.291000000000068</v>
      </c>
      <c r="H30" s="11">
        <f t="shared" si="9"/>
        <v>2.9700000000000095</v>
      </c>
      <c r="I30" s="31">
        <f t="shared" si="10"/>
        <v>-0.67000000000007987</v>
      </c>
      <c r="J30" s="11">
        <f t="shared" si="11"/>
        <v>1.3909999999999698</v>
      </c>
      <c r="K30" s="11">
        <f t="shared" si="12"/>
        <v>2.0780000000001309</v>
      </c>
      <c r="L30" s="31">
        <f t="shared" si="4"/>
        <v>3.4690000000001007</v>
      </c>
    </row>
    <row r="31" spans="1:12" x14ac:dyDescent="0.2">
      <c r="A31" s="10" t="str">
        <f>'Ind T2'!A21</f>
        <v>Support services</v>
      </c>
      <c r="B31" s="11">
        <f>'Ind T2'!B21</f>
        <v>24.515000000000008</v>
      </c>
      <c r="C31" s="11">
        <f>'Ind T2'!C21</f>
        <v>23.793000000000038</v>
      </c>
      <c r="D31" s="11">
        <f>'Ind T2'!D21</f>
        <v>22.918000000000035</v>
      </c>
      <c r="E31" s="11">
        <f>'Ind T2'!E21</f>
        <v>25.728999999999978</v>
      </c>
      <c r="F31" s="11">
        <f>'Ind T2'!F21</f>
        <v>28.524999999999938</v>
      </c>
      <c r="H31" s="11">
        <f t="shared" si="9"/>
        <v>-0.72199999999996933</v>
      </c>
      <c r="I31" s="31">
        <f t="shared" si="10"/>
        <v>-0.87500000000000355</v>
      </c>
      <c r="J31" s="11">
        <f t="shared" si="11"/>
        <v>2.8109999999999431</v>
      </c>
      <c r="K31" s="11">
        <f t="shared" si="12"/>
        <v>2.7959999999999603</v>
      </c>
      <c r="L31" s="31">
        <f t="shared" si="4"/>
        <v>5.6069999999999034</v>
      </c>
    </row>
    <row r="32" spans="1:12" x14ac:dyDescent="0.2">
      <c r="A32" s="10" t="str">
        <f>'Ind T2'!A25</f>
        <v>Arts and entertainment</v>
      </c>
      <c r="B32" s="11">
        <f>'Ind T2'!B25</f>
        <v>8.8310000000000031</v>
      </c>
      <c r="C32" s="11">
        <f>'Ind T2'!C25</f>
        <v>10.281000000000011</v>
      </c>
      <c r="D32" s="11">
        <f>'Ind T2'!D25</f>
        <v>9.2150000000000176</v>
      </c>
      <c r="E32" s="11">
        <f>'Ind T2'!E25</f>
        <v>10.914999999999997</v>
      </c>
      <c r="F32" s="11">
        <f>'Ind T2'!F25</f>
        <v>12.724</v>
      </c>
      <c r="H32" s="11">
        <f t="shared" ref="H32" si="13">C32-B32</f>
        <v>1.4500000000000082</v>
      </c>
      <c r="I32" s="31">
        <f t="shared" ref="I32:I33" si="14">D32-C32</f>
        <v>-1.0659999999999936</v>
      </c>
      <c r="J32" s="11">
        <f t="shared" ref="J32:J33" si="15">E32-D32</f>
        <v>1.6999999999999797</v>
      </c>
      <c r="K32" s="11">
        <f t="shared" ref="K32:K33" si="16">F32-E32</f>
        <v>1.8090000000000028</v>
      </c>
      <c r="L32" s="31">
        <f t="shared" si="4"/>
        <v>3.5089999999999826</v>
      </c>
    </row>
    <row r="33" spans="1:12" x14ac:dyDescent="0.2">
      <c r="A33" s="10" t="str">
        <f>'Ind T2'!A26</f>
        <v>Other services</v>
      </c>
      <c r="B33" s="11">
        <f>'Ind T2'!B26</f>
        <v>8.342999999999984</v>
      </c>
      <c r="C33" s="11">
        <f>'Ind T2'!C26</f>
        <v>9.3510000000000026</v>
      </c>
      <c r="D33" s="11">
        <f>'Ind T2'!D26</f>
        <v>8.5410000000000235</v>
      </c>
      <c r="E33" s="11">
        <f>'Ind T2'!E26</f>
        <v>8.9059999999999953</v>
      </c>
      <c r="F33" s="11">
        <f>'Ind T2'!F26</f>
        <v>9.1639999999999837</v>
      </c>
      <c r="H33" s="11">
        <f>C33-B33</f>
        <v>1.0080000000000187</v>
      </c>
      <c r="I33" s="31">
        <f t="shared" si="14"/>
        <v>-0.80999999999997918</v>
      </c>
      <c r="J33" s="11">
        <f t="shared" si="15"/>
        <v>0.36499999999997179</v>
      </c>
      <c r="K33" s="11">
        <f t="shared" si="16"/>
        <v>0.25799999999998846</v>
      </c>
      <c r="L33" s="31">
        <f t="shared" si="4"/>
        <v>0.62299999999996025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87.897999999999968</v>
      </c>
      <c r="C35" s="31">
        <f>'Ind T1'!C12</f>
        <v>83.132000000000033</v>
      </c>
      <c r="D35" s="31">
        <f>'Ind T1'!D12</f>
        <v>80.565999999999988</v>
      </c>
      <c r="E35" s="31">
        <f>'Ind T1'!E12</f>
        <v>86.836999999999932</v>
      </c>
      <c r="F35" s="31">
        <f>'Ind T1'!F12</f>
        <v>97.04800000000003</v>
      </c>
      <c r="H35" s="31">
        <f t="shared" si="0"/>
        <v>-4.7659999999999343</v>
      </c>
      <c r="I35" s="31">
        <f t="shared" si="1"/>
        <v>-2.5660000000000451</v>
      </c>
      <c r="J35" s="31">
        <f t="shared" si="2"/>
        <v>6.270999999999944</v>
      </c>
      <c r="K35" s="31">
        <f t="shared" si="3"/>
        <v>10.211000000000098</v>
      </c>
      <c r="L35" s="31">
        <f t="shared" si="4"/>
        <v>16.482000000000042</v>
      </c>
    </row>
    <row r="36" spans="1:12" x14ac:dyDescent="0.2">
      <c r="A36" s="10" t="str">
        <f>'Ind T2'!A22</f>
        <v>Public admin. and defence</v>
      </c>
      <c r="B36" s="32">
        <f>'Ind T2'!B22</f>
        <v>15.500999999999987</v>
      </c>
      <c r="C36" s="32">
        <f>'Ind T2'!C22</f>
        <v>11.085999999999984</v>
      </c>
      <c r="D36" s="32">
        <f>'Ind T2'!D22</f>
        <v>11.798999999999984</v>
      </c>
      <c r="E36" s="32">
        <f>'Ind T2'!E22</f>
        <v>12.06799999999998</v>
      </c>
      <c r="F36" s="32">
        <f>'Ind T2'!F22</f>
        <v>12.135000000000003</v>
      </c>
      <c r="H36" s="11">
        <f t="shared" si="0"/>
        <v>-4.4150000000000027</v>
      </c>
      <c r="I36" s="31">
        <f t="shared" si="1"/>
        <v>0.71299999999999919</v>
      </c>
      <c r="J36" s="11">
        <f t="shared" si="2"/>
        <v>0.26899999999999658</v>
      </c>
      <c r="K36" s="11">
        <f t="shared" si="3"/>
        <v>6.7000000000023263E-2</v>
      </c>
      <c r="L36" s="31">
        <f t="shared" si="4"/>
        <v>0.33600000000001984</v>
      </c>
    </row>
    <row r="37" spans="1:12" x14ac:dyDescent="0.2">
      <c r="A37" s="10" t="str">
        <f>'Ind T2'!A23</f>
        <v>Education</v>
      </c>
      <c r="B37" s="32">
        <f>'Ind T2'!B23</f>
        <v>26.998000000000037</v>
      </c>
      <c r="C37" s="32">
        <f>'Ind T2'!C23</f>
        <v>27.534000000000013</v>
      </c>
      <c r="D37" s="32">
        <f>'Ind T2'!D23</f>
        <v>26.294999999999973</v>
      </c>
      <c r="E37" s="32">
        <f>'Ind T2'!E23</f>
        <v>26.925999999999963</v>
      </c>
      <c r="F37" s="32">
        <f>'Ind T2'!F23</f>
        <v>28.692000000000011</v>
      </c>
      <c r="H37" s="11">
        <f t="shared" si="0"/>
        <v>0.5359999999999765</v>
      </c>
      <c r="I37" s="31">
        <f t="shared" si="1"/>
        <v>-1.2390000000000398</v>
      </c>
      <c r="J37" s="11">
        <f t="shared" si="2"/>
        <v>0.63099999999998957</v>
      </c>
      <c r="K37" s="11">
        <f t="shared" si="3"/>
        <v>1.766000000000048</v>
      </c>
      <c r="L37" s="31">
        <f t="shared" si="4"/>
        <v>2.3970000000000375</v>
      </c>
    </row>
    <row r="38" spans="1:12" x14ac:dyDescent="0.2">
      <c r="A38" s="10" t="str">
        <f>'Ind T2'!A24</f>
        <v>Health and social work</v>
      </c>
      <c r="B38" s="32">
        <f>'Ind T2'!B24</f>
        <v>45.398999999999937</v>
      </c>
      <c r="C38" s="32">
        <f>'Ind T2'!C24</f>
        <v>44.512000000000029</v>
      </c>
      <c r="D38" s="32">
        <f>'Ind T2'!D24</f>
        <v>42.47200000000003</v>
      </c>
      <c r="E38" s="32">
        <f>'Ind T2'!E24</f>
        <v>47.842999999999982</v>
      </c>
      <c r="F38" s="32">
        <f>'Ind T2'!F24</f>
        <v>56.221000000000018</v>
      </c>
      <c r="H38" s="11">
        <f t="shared" si="0"/>
        <v>-0.88699999999990808</v>
      </c>
      <c r="I38" s="31">
        <f t="shared" si="1"/>
        <v>-2.0399999999999991</v>
      </c>
      <c r="J38" s="11">
        <f t="shared" si="2"/>
        <v>5.3709999999999525</v>
      </c>
      <c r="K38" s="11">
        <f t="shared" si="3"/>
        <v>8.3780000000000356</v>
      </c>
      <c r="L38" s="31">
        <f t="shared" si="4"/>
        <v>13.748999999999988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337.06999999999988</v>
      </c>
      <c r="C40" s="33">
        <f>'Ind T1'!C14</f>
        <v>351.15800000000013</v>
      </c>
      <c r="D40" s="33">
        <f>'Ind T1'!D14</f>
        <v>347.39299999999986</v>
      </c>
      <c r="E40" s="33">
        <f>'Ind T1'!E14</f>
        <v>363.64399999999983</v>
      </c>
      <c r="F40" s="33">
        <f>'Ind T1'!F14</f>
        <v>386.17200000000003</v>
      </c>
      <c r="G40" s="24"/>
      <c r="H40" s="34">
        <f t="shared" si="0"/>
        <v>14.08800000000025</v>
      </c>
      <c r="I40" s="34">
        <f>D40-C40</f>
        <v>-3.7650000000002706</v>
      </c>
      <c r="J40" s="34">
        <f>E40-D40</f>
        <v>16.250999999999976</v>
      </c>
      <c r="K40" s="34">
        <f>F40-E40</f>
        <v>22.528000000000191</v>
      </c>
      <c r="L40" s="205">
        <f t="shared" si="4"/>
        <v>38.779000000000167</v>
      </c>
    </row>
    <row r="44" spans="1:12" ht="15.75" x14ac:dyDescent="0.25">
      <c r="A44" s="19" t="str">
        <f>CONCATENATE(A1," (Continued)")</f>
        <v>Industry Table 4  Employment by Industry Group in Sector (SIC 2007), 2015-2035, Gloucestershire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0.82019289894030845</v>
      </c>
      <c r="C50" s="44">
        <f t="shared" ref="B50:E54" si="17">IF(AND(D$5-C$5 &lt;&gt; 0,C7&lt;&gt;0,D7&lt;&gt;0),(EXP(LN(D7/C7)/(D$5-C$5))-1)*100,0)</f>
        <v>22.022746498731326</v>
      </c>
      <c r="D50" s="44">
        <f t="shared" si="17"/>
        <v>0.32449330715738078</v>
      </c>
      <c r="E50" s="44">
        <f t="shared" si="17"/>
        <v>0.2317651830262335</v>
      </c>
      <c r="F50" s="44">
        <f>IF(AND(F$5-D$5 &lt;&gt; 0,D7&lt;&gt;0,F7&lt;&gt;0),(EXP(LN(F7/D7)/(F$5-D$5))-1)*100,0)</f>
        <v>0.26266503082956749</v>
      </c>
      <c r="H50" s="44">
        <f>(B7/B$40)*100</f>
        <v>3.0548550746135863</v>
      </c>
      <c r="I50" s="44">
        <f>(C7/C$40)*100</f>
        <v>3.0296903388218372</v>
      </c>
      <c r="J50" s="44">
        <f>(D7/D$40)*100</f>
        <v>3.7369780047381562</v>
      </c>
      <c r="K50" s="44">
        <f>(E7/E$40)*100</f>
        <v>3.628273806250073</v>
      </c>
      <c r="L50" s="44">
        <f>(F7/F$40)*100</f>
        <v>3.4966284453559551</v>
      </c>
    </row>
    <row r="51" spans="1:12" x14ac:dyDescent="0.2">
      <c r="A51" t="str">
        <f>A8</f>
        <v>Agriculture</v>
      </c>
      <c r="B51" s="40">
        <f t="shared" si="17"/>
        <v>-1.3266221995423155</v>
      </c>
      <c r="C51" s="44">
        <f t="shared" si="17"/>
        <v>25.832887938714055</v>
      </c>
      <c r="D51" s="40">
        <f t="shared" si="17"/>
        <v>0.76960037952189531</v>
      </c>
      <c r="E51" s="40">
        <f t="shared" si="17"/>
        <v>0.30508376261710879</v>
      </c>
      <c r="F51" s="44">
        <f t="shared" ref="F51:F83" si="18">IF(AND(F$5-D$5 &lt;&gt; 0,D8&lt;&gt;0,F8&lt;&gt;0),(EXP(LN(F8/D8)/(F$5-D$5))-1)*100,0)</f>
        <v>0.45968422643305473</v>
      </c>
      <c r="H51" s="40">
        <f t="shared" ref="H51:L54" si="19">(B8/B$7)*100</f>
        <v>57.502185102457084</v>
      </c>
      <c r="I51" s="40">
        <f t="shared" si="19"/>
        <v>52.758717924616974</v>
      </c>
      <c r="J51" s="40">
        <f t="shared" si="19"/>
        <v>54.406100754891426</v>
      </c>
      <c r="K51" s="40">
        <f t="shared" si="19"/>
        <v>55.623768379566428</v>
      </c>
      <c r="L51" s="40">
        <f t="shared" si="19"/>
        <v>56.031992890468793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-12.165734096781799</v>
      </c>
      <c r="C52" s="44">
        <f t="shared" si="17"/>
        <v>1.010101010100839</v>
      </c>
      <c r="D52" s="40">
        <f t="shared" si="17"/>
        <v>-2.5982188451168953</v>
      </c>
      <c r="E52" s="40">
        <f t="shared" si="17"/>
        <v>-1.8141652717874823</v>
      </c>
      <c r="F52" s="44">
        <f t="shared" si="18"/>
        <v>-2.076215230590206</v>
      </c>
      <c r="H52" s="40">
        <f t="shared" si="19"/>
        <v>4.8460716713605709</v>
      </c>
      <c r="I52" s="40">
        <f t="shared" si="19"/>
        <v>2.7916157533602823</v>
      </c>
      <c r="J52" s="40">
        <f t="shared" si="19"/>
        <v>2.3108920043136596</v>
      </c>
      <c r="K52" s="40">
        <f t="shared" si="19"/>
        <v>1.9933303016522648</v>
      </c>
      <c r="L52" s="40">
        <f t="shared" si="19"/>
        <v>1.6218618084869976</v>
      </c>
    </row>
    <row r="53" spans="1:12" x14ac:dyDescent="0.2">
      <c r="A53" t="str">
        <f>A10</f>
        <v>Electricity and gas</v>
      </c>
      <c r="B53" s="40">
        <f t="shared" si="17"/>
        <v>4.8281228576289692</v>
      </c>
      <c r="C53" s="44">
        <f t="shared" si="17"/>
        <v>46.779808529156178</v>
      </c>
      <c r="D53" s="40">
        <f t="shared" si="17"/>
        <v>-0.99808308023496828</v>
      </c>
      <c r="E53" s="40">
        <f t="shared" si="17"/>
        <v>-0.30335976843549606</v>
      </c>
      <c r="F53" s="44">
        <f t="shared" si="18"/>
        <v>-0.53547419677252295</v>
      </c>
      <c r="H53" s="40">
        <f t="shared" si="19"/>
        <v>18.481111003204813</v>
      </c>
      <c r="I53" s="40">
        <f t="shared" si="19"/>
        <v>21.599774414888621</v>
      </c>
      <c r="J53" s="40">
        <f t="shared" si="19"/>
        <v>25.98212910183333</v>
      </c>
      <c r="K53" s="40">
        <f t="shared" si="19"/>
        <v>24.314082158556932</v>
      </c>
      <c r="L53" s="40">
        <f t="shared" si="19"/>
        <v>23.046730356217125</v>
      </c>
    </row>
    <row r="54" spans="1:12" x14ac:dyDescent="0.2">
      <c r="A54" t="str">
        <f>A11</f>
        <v>Water and sewerage</v>
      </c>
      <c r="B54" s="40">
        <f t="shared" si="17"/>
        <v>5.3439145612275141</v>
      </c>
      <c r="C54" s="44">
        <f t="shared" si="17"/>
        <v>-7.6100370218017961</v>
      </c>
      <c r="D54" s="40">
        <f t="shared" si="17"/>
        <v>1.1997174208587813</v>
      </c>
      <c r="E54" s="40">
        <f t="shared" si="17"/>
        <v>0.89434285486400533</v>
      </c>
      <c r="F54" s="44">
        <f t="shared" si="18"/>
        <v>0.99603185251864179</v>
      </c>
      <c r="H54" s="40">
        <f t="shared" si="19"/>
        <v>19.170632222977538</v>
      </c>
      <c r="I54" s="40">
        <f t="shared" si="19"/>
        <v>22.849891907134118</v>
      </c>
      <c r="J54" s="40">
        <f t="shared" si="19"/>
        <v>17.300878138961583</v>
      </c>
      <c r="K54" s="40">
        <f t="shared" si="19"/>
        <v>18.068819160224368</v>
      </c>
      <c r="L54" s="40">
        <f t="shared" si="19"/>
        <v>19.299414944827067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1.1790068162021772</v>
      </c>
      <c r="C56" s="44">
        <f t="shared" si="20"/>
        <v>-0.42331659348464612</v>
      </c>
      <c r="D56" s="44">
        <f t="shared" si="20"/>
        <v>-1.0527753035555532</v>
      </c>
      <c r="E56" s="44">
        <f t="shared" si="20"/>
        <v>-0.84518401849940084</v>
      </c>
      <c r="F56" s="44">
        <f t="shared" si="18"/>
        <v>-0.91442946028745808</v>
      </c>
      <c r="H56" s="44">
        <f>(B13/B$40)*100</f>
        <v>10.766606342896129</v>
      </c>
      <c r="I56" s="44">
        <f>(C13/C$40)*100</f>
        <v>10.830737161050008</v>
      </c>
      <c r="J56" s="44">
        <f>(D13/D$40)*100</f>
        <v>10.901774071440704</v>
      </c>
      <c r="K56" s="44">
        <f>(E13/E$40)*100</f>
        <v>9.8777925663561152</v>
      </c>
      <c r="L56" s="44">
        <f>(F13/F$40)*100</f>
        <v>8.5446381405176925</v>
      </c>
    </row>
    <row r="57" spans="1:12" x14ac:dyDescent="0.2">
      <c r="A57" t="str">
        <f>A14</f>
        <v>Food drink and tobacco</v>
      </c>
      <c r="B57" s="40">
        <f t="shared" si="20"/>
        <v>1.8044990947294837</v>
      </c>
      <c r="C57" s="44">
        <f t="shared" si="20"/>
        <v>1.8043933054392447</v>
      </c>
      <c r="D57" s="40">
        <f t="shared" si="20"/>
        <v>-1.1943882582950982</v>
      </c>
      <c r="E57" s="40">
        <f t="shared" si="20"/>
        <v>-1.6029016993465262</v>
      </c>
      <c r="F57" s="44">
        <f t="shared" si="18"/>
        <v>-1.4669185653027106</v>
      </c>
      <c r="H57" s="40">
        <f t="shared" ref="H57:L59" si="21">(B14/B$13)*100</f>
        <v>9.8095946653440169</v>
      </c>
      <c r="I57" s="40">
        <f t="shared" si="21"/>
        <v>10.054426419162311</v>
      </c>
      <c r="J57" s="40">
        <f t="shared" si="21"/>
        <v>10.279362061681455</v>
      </c>
      <c r="K57" s="40">
        <f t="shared" si="21"/>
        <v>10.206013363028934</v>
      </c>
      <c r="L57" s="40">
        <f t="shared" si="21"/>
        <v>9.4523744582840976</v>
      </c>
    </row>
    <row r="58" spans="1:12" x14ac:dyDescent="0.2">
      <c r="A58" t="str">
        <f>A15</f>
        <v>Engineering</v>
      </c>
      <c r="B58" s="40">
        <f t="shared" si="20"/>
        <v>-0.26569402771093875</v>
      </c>
      <c r="C58" s="44">
        <f t="shared" si="20"/>
        <v>-1.1077447453136324</v>
      </c>
      <c r="D58" s="40">
        <f t="shared" si="20"/>
        <v>-0.66950816345009434</v>
      </c>
      <c r="E58" s="40">
        <f t="shared" si="20"/>
        <v>-2.1644445431493464</v>
      </c>
      <c r="F58" s="44">
        <f t="shared" si="18"/>
        <v>-1.6686491731793485</v>
      </c>
      <c r="H58" s="40">
        <f t="shared" si="21"/>
        <v>29.415006475434748</v>
      </c>
      <c r="I58" s="40">
        <f t="shared" si="21"/>
        <v>27.770620250834838</v>
      </c>
      <c r="J58" s="40">
        <f t="shared" si="21"/>
        <v>27.579742289818316</v>
      </c>
      <c r="K58" s="40">
        <f t="shared" si="21"/>
        <v>28.118040089086811</v>
      </c>
      <c r="L58" s="40">
        <f t="shared" si="21"/>
        <v>24.593144831348258</v>
      </c>
    </row>
    <row r="59" spans="1:12" x14ac:dyDescent="0.2">
      <c r="A59" t="str">
        <f>A16</f>
        <v>Rest of manufacturing</v>
      </c>
      <c r="B59" s="40">
        <f t="shared" si="20"/>
        <v>1.756538409105679</v>
      </c>
      <c r="C59" s="44">
        <f t="shared" si="20"/>
        <v>-0.47786188522850326</v>
      </c>
      <c r="D59" s="40">
        <f t="shared" si="20"/>
        <v>-1.2012885565240161</v>
      </c>
      <c r="E59" s="40">
        <f t="shared" si="20"/>
        <v>-0.17790942285870193</v>
      </c>
      <c r="F59" s="44">
        <f t="shared" si="18"/>
        <v>-0.52020823209065759</v>
      </c>
      <c r="H59" s="40">
        <f t="shared" si="21"/>
        <v>60.775398859221241</v>
      </c>
      <c r="I59" s="40">
        <f t="shared" si="21"/>
        <v>62.174953330002857</v>
      </c>
      <c r="J59" s="40">
        <f t="shared" si="21"/>
        <v>62.140895648500241</v>
      </c>
      <c r="K59" s="40">
        <f t="shared" si="21"/>
        <v>61.675946547884266</v>
      </c>
      <c r="L59" s="40">
        <f t="shared" si="21"/>
        <v>65.954480710367648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4.6850727624931032</v>
      </c>
      <c r="C61" s="44">
        <f>IF(AND(D$5-C$5 &lt;&gt; 0,C18&lt;&gt;0,D18&lt;&gt;0),(EXP(LN(D18/C18)/(D$5-C$5))-1)*100,0)</f>
        <v>-1.7726289343291901</v>
      </c>
      <c r="D61" s="44">
        <f>IF(AND(E$5-D$5 &lt;&gt; 0,D18&lt;&gt;0,E18&lt;&gt;0),(EXP(LN(E18/D18)/(E$5-D$5))-1)*100,0)</f>
        <v>1.8539497790795556</v>
      </c>
      <c r="E61" s="44">
        <f>IF(AND(F$5-E$5 &lt;&gt; 0,E18&lt;&gt;0,F18&lt;&gt;0),(EXP(LN(F18/E18)/(F$5-E$5))-1)*100,0)</f>
        <v>1.1575815360633568</v>
      </c>
      <c r="F61" s="44">
        <f t="shared" si="18"/>
        <v>1.3891736675867516</v>
      </c>
      <c r="H61" s="44">
        <f>(B18/B$40)*100</f>
        <v>7.0792417005369934</v>
      </c>
      <c r="I61" s="44">
        <f>(C18/C$40)*100</f>
        <v>8.1609987526982231</v>
      </c>
      <c r="J61" s="44">
        <f>(D18/D$40)*100</f>
        <v>8.1032145149729526</v>
      </c>
      <c r="K61" s="44">
        <f>(E18/E$40)*100</f>
        <v>8.4857717987922268</v>
      </c>
      <c r="L61" s="44">
        <f>(F18/F$40)*100</f>
        <v>8.9654350910993159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2.0383672165231959</v>
      </c>
      <c r="C63" s="44">
        <f t="shared" si="22"/>
        <v>-0.42825818829658191</v>
      </c>
      <c r="D63" s="44">
        <f t="shared" si="22"/>
        <v>0.61158810463552982</v>
      </c>
      <c r="E63" s="44">
        <f t="shared" si="22"/>
        <v>0.42680567259760771</v>
      </c>
      <c r="F63" s="44">
        <f t="shared" si="18"/>
        <v>0.48836207802822607</v>
      </c>
      <c r="H63" s="44">
        <f>(B20/B$40)*100</f>
        <v>23.963568398255521</v>
      </c>
      <c r="I63" s="44">
        <f>(C20/C$40)*100</f>
        <v>24.935783892151075</v>
      </c>
      <c r="J63" s="44">
        <f>(D20/D$40)*100</f>
        <v>25.098087756517813</v>
      </c>
      <c r="K63" s="44">
        <f>(E20/E$40)*100</f>
        <v>24.71868090770095</v>
      </c>
      <c r="L63" s="44">
        <f>(F20/F$40)*100</f>
        <v>24.289435795448654</v>
      </c>
    </row>
    <row r="64" spans="1:12" x14ac:dyDescent="0.2">
      <c r="A64" t="str">
        <f>A21</f>
        <v>Wholesale and retail trade</v>
      </c>
      <c r="B64" s="40">
        <f t="shared" si="22"/>
        <v>1.0274712270460284</v>
      </c>
      <c r="C64" s="44">
        <f t="shared" si="22"/>
        <v>1.9338650782316114</v>
      </c>
      <c r="D64" s="40">
        <f t="shared" si="22"/>
        <v>9.6274251893690987E-2</v>
      </c>
      <c r="E64" s="40">
        <f t="shared" si="22"/>
        <v>6.4144345349270715E-2</v>
      </c>
      <c r="F64" s="44">
        <f t="shared" si="18"/>
        <v>7.48531681028064E-2</v>
      </c>
      <c r="H64" s="40">
        <f t="shared" ref="H64:L66" si="23">(B21/B$20)*100</f>
        <v>58.257607646024681</v>
      </c>
      <c r="I64" s="40">
        <f t="shared" si="23"/>
        <v>55.983052395961799</v>
      </c>
      <c r="J64" s="40">
        <f t="shared" si="23"/>
        <v>57.311128697427336</v>
      </c>
      <c r="K64" s="40">
        <f t="shared" si="23"/>
        <v>55.858401566393724</v>
      </c>
      <c r="L64" s="40">
        <f t="shared" si="23"/>
        <v>53.873708674932551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-1.3206527459280859</v>
      </c>
      <c r="C65" s="44">
        <f t="shared" si="22"/>
        <v>-2.0553893660134048</v>
      </c>
      <c r="D65" s="40">
        <f t="shared" si="22"/>
        <v>0.28799160508230504</v>
      </c>
      <c r="E65" s="40">
        <f t="shared" si="22"/>
        <v>-6.4281968062629424E-2</v>
      </c>
      <c r="F65" s="44">
        <f t="shared" si="18"/>
        <v>5.3004852003080138E-2</v>
      </c>
      <c r="H65" s="40">
        <f t="shared" si="23"/>
        <v>13.530343922549379</v>
      </c>
      <c r="I65" s="40">
        <f t="shared" si="23"/>
        <v>11.834772280846005</v>
      </c>
      <c r="J65" s="40">
        <f t="shared" si="23"/>
        <v>11.641376779180893</v>
      </c>
      <c r="K65" s="40">
        <f t="shared" si="23"/>
        <v>11.45536667853329</v>
      </c>
      <c r="L65" s="40">
        <f t="shared" si="23"/>
        <v>10.907365750167898</v>
      </c>
    </row>
    <row r="66" spans="1:12" x14ac:dyDescent="0.2">
      <c r="A66" t="str">
        <f>A23</f>
        <v>Accommodation and food</v>
      </c>
      <c r="B66" s="40">
        <f t="shared" si="22"/>
        <v>5.4529405433956013</v>
      </c>
      <c r="C66" s="44">
        <f t="shared" si="22"/>
        <v>-3.93896380411628</v>
      </c>
      <c r="D66" s="40">
        <f t="shared" si="22"/>
        <v>1.6519381356966623</v>
      </c>
      <c r="E66" s="40">
        <f t="shared" si="22"/>
        <v>1.1790911021052564</v>
      </c>
      <c r="F66" s="44">
        <f t="shared" si="18"/>
        <v>1.3364618834946551</v>
      </c>
      <c r="H66" s="40">
        <f t="shared" si="23"/>
        <v>28.212048431425945</v>
      </c>
      <c r="I66" s="40">
        <f t="shared" si="23"/>
        <v>32.182175323192205</v>
      </c>
      <c r="J66" s="40">
        <f t="shared" si="23"/>
        <v>31.047494523391777</v>
      </c>
      <c r="K66" s="40">
        <f t="shared" si="23"/>
        <v>32.686231755072988</v>
      </c>
      <c r="L66" s="40">
        <f t="shared" si="23"/>
        <v>35.218925574899544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1.2976725192344274</v>
      </c>
      <c r="C68" s="44">
        <f t="shared" si="24"/>
        <v>-2.4221386184695937</v>
      </c>
      <c r="D68" s="44">
        <f t="shared" si="24"/>
        <v>1.2242981540475872</v>
      </c>
      <c r="E68" s="44">
        <f t="shared" si="24"/>
        <v>0.65860112092839262</v>
      </c>
      <c r="F68" s="44">
        <f t="shared" si="18"/>
        <v>0.84681465373521725</v>
      </c>
      <c r="H68" s="44">
        <f>(B25/B$40)*100</f>
        <v>29.058652505414322</v>
      </c>
      <c r="I68" s="44">
        <f>(C25/C$40)*100</f>
        <v>29.36911589654801</v>
      </c>
      <c r="J68" s="44">
        <f>(D25/D$40)*100</f>
        <v>28.968344209583979</v>
      </c>
      <c r="K68" s="44">
        <f>(E25/E$40)*100</f>
        <v>29.409807394044712</v>
      </c>
      <c r="L68" s="44">
        <f>(F25/F$40)*100</f>
        <v>29.573091782936096</v>
      </c>
    </row>
    <row r="69" spans="1:12" x14ac:dyDescent="0.2">
      <c r="A69" t="str">
        <f>A26</f>
        <v>Media</v>
      </c>
      <c r="B69" s="40">
        <f t="shared" si="24"/>
        <v>9.8518602211188799</v>
      </c>
      <c r="C69" s="44">
        <f t="shared" si="24"/>
        <v>-7.8612716763002961</v>
      </c>
      <c r="D69" s="40">
        <f t="shared" si="24"/>
        <v>-0.63537547431183894</v>
      </c>
      <c r="E69" s="40">
        <f t="shared" si="24"/>
        <v>-0.25329959365162358</v>
      </c>
      <c r="F69" s="44">
        <f t="shared" si="18"/>
        <v>-0.38082118157215517</v>
      </c>
      <c r="H69" s="40">
        <f t="shared" ref="H69:L71" si="25">(B26/B$25)*100</f>
        <v>1.8193327071507324</v>
      </c>
      <c r="I69" s="40">
        <f t="shared" si="25"/>
        <v>2.5161928402435669</v>
      </c>
      <c r="J69" s="40">
        <f t="shared" si="25"/>
        <v>2.3759365621956836</v>
      </c>
      <c r="K69" s="40">
        <f t="shared" si="25"/>
        <v>2.1655586411961063</v>
      </c>
      <c r="L69" s="40">
        <f t="shared" si="25"/>
        <v>1.9771809847377082</v>
      </c>
    </row>
    <row r="70" spans="1:12" x14ac:dyDescent="0.2">
      <c r="A70" t="str">
        <f>A27</f>
        <v>Information technology</v>
      </c>
      <c r="B70" s="40">
        <f t="shared" si="24"/>
        <v>0.97703392100447761</v>
      </c>
      <c r="C70" s="44">
        <f t="shared" si="24"/>
        <v>-3.0946148092746095</v>
      </c>
      <c r="D70" s="40">
        <f t="shared" si="24"/>
        <v>1.3668477631059828</v>
      </c>
      <c r="E70" s="40">
        <f t="shared" si="24"/>
        <v>0.70048061842276077</v>
      </c>
      <c r="F70" s="44">
        <f t="shared" si="18"/>
        <v>0.92211484177042724</v>
      </c>
      <c r="H70" s="40">
        <f t="shared" si="25"/>
        <v>10.503532486625549</v>
      </c>
      <c r="I70" s="40">
        <f t="shared" si="25"/>
        <v>10.371174805104133</v>
      </c>
      <c r="J70" s="40">
        <f t="shared" si="25"/>
        <v>10.299699902617395</v>
      </c>
      <c r="K70" s="40">
        <f t="shared" si="25"/>
        <v>10.372427464070997</v>
      </c>
      <c r="L70" s="40">
        <f t="shared" si="25"/>
        <v>10.415663336339644</v>
      </c>
    </row>
    <row r="71" spans="1:12" x14ac:dyDescent="0.2">
      <c r="A71" t="str">
        <f>A28</f>
        <v>Finance and insurance</v>
      </c>
      <c r="B71" s="40">
        <f t="shared" si="24"/>
        <v>-2.5194649966829963</v>
      </c>
      <c r="C71" s="44">
        <f t="shared" si="24"/>
        <v>12.762255654487543</v>
      </c>
      <c r="D71" s="40">
        <f t="shared" si="24"/>
        <v>-1.8158708297655313E-2</v>
      </c>
      <c r="E71" s="40">
        <f t="shared" si="24"/>
        <v>-0.42972705385975196</v>
      </c>
      <c r="F71" s="44">
        <f t="shared" si="18"/>
        <v>-0.29272619419518087</v>
      </c>
      <c r="H71" s="40">
        <f t="shared" si="25"/>
        <v>11.047698778943914</v>
      </c>
      <c r="I71" s="40">
        <f t="shared" si="25"/>
        <v>9.4742659892177041</v>
      </c>
      <c r="J71" s="40">
        <f t="shared" si="25"/>
        <v>10.948585964982</v>
      </c>
      <c r="K71" s="40">
        <f t="shared" si="25"/>
        <v>10.292948843819854</v>
      </c>
      <c r="L71" s="40">
        <f t="shared" si="25"/>
        <v>9.2326821537087724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1.2877738279431616</v>
      </c>
      <c r="C72" s="44">
        <f t="shared" si="27"/>
        <v>3.4292215179587027</v>
      </c>
      <c r="D72" s="40">
        <f t="shared" si="27"/>
        <v>-1.9508222264698505</v>
      </c>
      <c r="E72" s="40">
        <f t="shared" si="27"/>
        <v>6.0525019662072133E-2</v>
      </c>
      <c r="F72" s="44">
        <f t="shared" si="18"/>
        <v>-0.61446721276987581</v>
      </c>
      <c r="H72" s="40">
        <f t="shared" ref="H72:L72" si="28">(B29/B$25)*100</f>
        <v>5.9684730673418551</v>
      </c>
      <c r="I72" s="40">
        <f t="shared" si="28"/>
        <v>5.9661404801613367</v>
      </c>
      <c r="J72" s="40">
        <f t="shared" si="28"/>
        <v>6.3239064332134189</v>
      </c>
      <c r="K72" s="40">
        <f t="shared" si="28"/>
        <v>5.3923906233928998</v>
      </c>
      <c r="L72" s="40">
        <f t="shared" si="28"/>
        <v>5.0804269590115787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2.5950671692880567</v>
      </c>
      <c r="C73" s="44">
        <f t="shared" si="29"/>
        <v>-2.1972976518433662</v>
      </c>
      <c r="D73" s="40">
        <f t="shared" si="29"/>
        <v>0.91593521819139934</v>
      </c>
      <c r="E73" s="40">
        <f t="shared" si="29"/>
        <v>0.64660568136729601</v>
      </c>
      <c r="F73" s="44">
        <f t="shared" si="18"/>
        <v>0.73630223206553325</v>
      </c>
      <c r="H73" s="40">
        <f t="shared" ref="H73:L73" si="30">(B30/B$25)*100</f>
        <v>28.098582921550243</v>
      </c>
      <c r="I73" s="40">
        <f t="shared" si="30"/>
        <v>29.565993096226219</v>
      </c>
      <c r="J73" s="40">
        <f t="shared" si="30"/>
        <v>29.634119681221016</v>
      </c>
      <c r="K73" s="40">
        <f t="shared" si="30"/>
        <v>29.185484398814332</v>
      </c>
      <c r="L73" s="40">
        <f t="shared" si="30"/>
        <v>29.150722835652367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-0.74455821278023304</v>
      </c>
      <c r="C74" s="44">
        <f t="shared" si="31"/>
        <v>-3.6775522212415535</v>
      </c>
      <c r="D74" s="40">
        <f t="shared" si="31"/>
        <v>2.340901526279926</v>
      </c>
      <c r="E74" s="40">
        <f t="shared" si="31"/>
        <v>1.0369609121085421</v>
      </c>
      <c r="F74" s="44">
        <f t="shared" si="18"/>
        <v>1.4697512851609584</v>
      </c>
      <c r="H74" s="40">
        <f>(B31/B$25)*100</f>
        <v>25.02858659696982</v>
      </c>
      <c r="I74" s="40">
        <f t="shared" ref="I74:L74" si="32">(C31/C$25)*100</f>
        <v>23.070434006903788</v>
      </c>
      <c r="J74" s="40">
        <f t="shared" si="32"/>
        <v>22.77361527913034</v>
      </c>
      <c r="K74" s="40">
        <f t="shared" si="32"/>
        <v>24.057710828728247</v>
      </c>
      <c r="L74" s="40">
        <f t="shared" si="32"/>
        <v>24.97745243119703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3.8738834620353435</v>
      </c>
      <c r="C75" s="44">
        <f t="shared" si="33"/>
        <v>-10.368641182764248</v>
      </c>
      <c r="D75" s="40">
        <f t="shared" si="33"/>
        <v>3.4440891985501931</v>
      </c>
      <c r="E75" s="40">
        <f t="shared" si="33"/>
        <v>1.5453385913511308</v>
      </c>
      <c r="F75" s="44">
        <f t="shared" si="18"/>
        <v>2.1743510602404426</v>
      </c>
      <c r="H75" s="40">
        <f t="shared" ref="H75:L75" si="34">(B32/B$25)*100</f>
        <v>9.0160084943031009</v>
      </c>
      <c r="I75" s="40">
        <f t="shared" si="34"/>
        <v>9.968777876895631</v>
      </c>
      <c r="J75" s="40">
        <f t="shared" si="34"/>
        <v>9.1569449688972071</v>
      </c>
      <c r="K75" s="40">
        <f t="shared" si="34"/>
        <v>10.20598988283917</v>
      </c>
      <c r="L75" s="40">
        <f t="shared" si="34"/>
        <v>11.141563706732748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2.8925554060974301</v>
      </c>
      <c r="C76" s="44">
        <f t="shared" si="35"/>
        <v>-8.6621751684309629</v>
      </c>
      <c r="D76" s="40">
        <f t="shared" si="35"/>
        <v>0.84045435132134028</v>
      </c>
      <c r="E76" s="40">
        <f t="shared" si="35"/>
        <v>0.28598373240633634</v>
      </c>
      <c r="F76" s="44">
        <f t="shared" si="18"/>
        <v>0.47046769118412879</v>
      </c>
      <c r="H76" s="40">
        <f t="shared" ref="H76:L76" si="36">(B33/B$25)*100</f>
        <v>8.5177849471147766</v>
      </c>
      <c r="I76" s="40">
        <f t="shared" si="36"/>
        <v>9.067020905247638</v>
      </c>
      <c r="J76" s="40">
        <f t="shared" si="36"/>
        <v>8.4871912077429315</v>
      </c>
      <c r="K76" s="40">
        <f t="shared" si="36"/>
        <v>8.327489317138399</v>
      </c>
      <c r="L76" s="40">
        <f t="shared" si="36"/>
        <v>8.0243075926201453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-1.3840168236761485</v>
      </c>
      <c r="C78" s="44">
        <f t="shared" ref="C78:C83" si="38">IF(AND(D$5-C$5 &lt;&gt; 0,C35&lt;&gt;0,D35&lt;&gt;0),(EXP(LN(D35/C35)/(D$5-C$5))-1)*100,0)</f>
        <v>-3.0866573641919359</v>
      </c>
      <c r="D78" s="44">
        <f t="shared" si="37"/>
        <v>1.5104146650089856</v>
      </c>
      <c r="E78" s="44">
        <f t="shared" si="37"/>
        <v>1.1179317050151516</v>
      </c>
      <c r="F78" s="44">
        <f t="shared" si="18"/>
        <v>1.2485904559378369</v>
      </c>
      <c r="H78" s="44">
        <f>(B35/B$40)*100</f>
        <v>26.077075978283442</v>
      </c>
      <c r="I78" s="44">
        <f>(C35/C$40)*100</f>
        <v>23.673673958730827</v>
      </c>
      <c r="J78" s="44">
        <f>(D35/D$40)*100</f>
        <v>23.191601442746407</v>
      </c>
      <c r="K78" s="44">
        <f>(E35/E$40)*100</f>
        <v>23.879673526855928</v>
      </c>
      <c r="L78" s="44">
        <f>(F35/F$40)*100</f>
        <v>25.130770744642287</v>
      </c>
    </row>
    <row r="79" spans="1:12" x14ac:dyDescent="0.2">
      <c r="A79" t="str">
        <f>A36</f>
        <v>Public admin. and defence</v>
      </c>
      <c r="B79" s="40">
        <f t="shared" si="37"/>
        <v>-8.0389779187654558</v>
      </c>
      <c r="C79" s="44">
        <f t="shared" si="38"/>
        <v>6.4315352697095429</v>
      </c>
      <c r="D79" s="40">
        <f t="shared" si="37"/>
        <v>0.45186864482951172</v>
      </c>
      <c r="E79" s="40">
        <f t="shared" si="37"/>
        <v>5.5380508161562148E-2</v>
      </c>
      <c r="F79" s="44">
        <f t="shared" si="18"/>
        <v>0.18736903054783483</v>
      </c>
      <c r="H79" s="40">
        <f>(B36/B$35)*100</f>
        <v>17.635213542970252</v>
      </c>
      <c r="I79" s="40">
        <f t="shared" ref="I79:L81" si="39">(C36/C$35)*100</f>
        <v>13.335418370783788</v>
      </c>
      <c r="J79" s="40">
        <f t="shared" si="39"/>
        <v>14.645135665168912</v>
      </c>
      <c r="K79" s="40">
        <f t="shared" si="39"/>
        <v>13.897301841380965</v>
      </c>
      <c r="L79" s="40">
        <f t="shared" si="39"/>
        <v>12.504121671750063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0.49268008301122101</v>
      </c>
      <c r="C80" s="44">
        <f t="shared" si="38"/>
        <v>-4.4998910438005302</v>
      </c>
      <c r="D80" s="40">
        <f t="shared" si="40"/>
        <v>0.47539755584296017</v>
      </c>
      <c r="E80" s="40">
        <f t="shared" si="40"/>
        <v>0.63728181136430972</v>
      </c>
      <c r="F80" s="44">
        <f t="shared" si="18"/>
        <v>0.58329143301623088</v>
      </c>
      <c r="H80" s="40">
        <f>(B37/B$35)*100</f>
        <v>30.715147102323197</v>
      </c>
      <c r="I80" s="40">
        <f t="shared" si="39"/>
        <v>33.120819900880527</v>
      </c>
      <c r="J80" s="40">
        <f t="shared" si="39"/>
        <v>32.637837301094727</v>
      </c>
      <c r="K80" s="40">
        <f t="shared" si="39"/>
        <v>31.007519836014584</v>
      </c>
      <c r="L80" s="40">
        <f t="shared" si="39"/>
        <v>29.564751463193474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-0.49206693029504311</v>
      </c>
      <c r="C81" s="44">
        <f t="shared" si="38"/>
        <v>-4.5830337886412558</v>
      </c>
      <c r="D81" s="40">
        <f t="shared" si="40"/>
        <v>2.4101821041635718</v>
      </c>
      <c r="E81" s="40">
        <f t="shared" si="40"/>
        <v>1.6267450898017621</v>
      </c>
      <c r="F81" s="44">
        <f t="shared" si="18"/>
        <v>1.887222566257063</v>
      </c>
      <c r="H81" s="40">
        <f>(B38/B$35)*100</f>
        <v>51.649639354706537</v>
      </c>
      <c r="I81" s="40">
        <f t="shared" si="39"/>
        <v>53.543761728335667</v>
      </c>
      <c r="J81" s="40">
        <f t="shared" si="39"/>
        <v>52.717027033736365</v>
      </c>
      <c r="K81" s="40">
        <f t="shared" si="39"/>
        <v>55.09517832260444</v>
      </c>
      <c r="L81" s="40">
        <f t="shared" si="39"/>
        <v>57.93112686505647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1.0288981452978962</v>
      </c>
      <c r="C83" s="206">
        <f t="shared" si="38"/>
        <v>-1.0721669447941617</v>
      </c>
      <c r="D83" s="43">
        <f>IF(AND(E$5-D$5 &lt;&gt; 0,D40&lt;&gt;0,E40&lt;&gt;0),(EXP(LN(E40/D40)/(E$5-D$5))-1)*100,0)</f>
        <v>0.91856642621594986</v>
      </c>
      <c r="E83" s="43">
        <f>IF(AND(F$5-E$5 &lt;&gt; 0,E40&lt;&gt;0,F40&lt;&gt;0),(EXP(LN(F40/E40)/(F$5-E$5))-1)*100,0)</f>
        <v>0.60288507042958184</v>
      </c>
      <c r="F83" s="206">
        <f t="shared" si="18"/>
        <v>0.70800231659025048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4.7432821342158205</v>
      </c>
      <c r="C89" s="44">
        <f>IF(AND(F$5-D$5 &lt;&gt; 0,D7&lt;&gt;0,F7&lt;&gt;0),(EXP(LN(F7/D7)/(F$5-D$5))-1)*100,0)</f>
        <v>0.26266503082956749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3.590237562547105</v>
      </c>
      <c r="C90" s="44">
        <f t="shared" ref="C90:C122" si="43">IF(AND(F$5-D$5 &lt;&gt; 0,D8&lt;&gt;0,F8&lt;&gt;0),(EXP(LN(F8/D8)/(F$5-D$5))-1)*100,0)</f>
        <v>0.45968422643305473</v>
      </c>
    </row>
    <row r="91" spans="1:12" x14ac:dyDescent="0.2">
      <c r="A91" s="30" t="str">
        <f t="shared" si="41"/>
        <v>Mining and quarrying</v>
      </c>
      <c r="B91" s="44">
        <f t="shared" si="42"/>
        <v>-9.6757962352723155</v>
      </c>
      <c r="C91" s="44">
        <f t="shared" si="43"/>
        <v>-2.076215230590206</v>
      </c>
    </row>
    <row r="92" spans="1:12" x14ac:dyDescent="0.2">
      <c r="A92" s="30" t="str">
        <f t="shared" si="41"/>
        <v>Electricity and gas</v>
      </c>
      <c r="B92" s="44">
        <f t="shared" si="42"/>
        <v>12.12837043422117</v>
      </c>
      <c r="C92" s="44">
        <f t="shared" si="43"/>
        <v>-0.53547419677252295</v>
      </c>
    </row>
    <row r="93" spans="1:12" x14ac:dyDescent="0.2">
      <c r="A93" s="30" t="str">
        <f t="shared" si="41"/>
        <v>Water and sewerage</v>
      </c>
      <c r="B93" s="44">
        <f t="shared" si="42"/>
        <v>2.6153948805203608</v>
      </c>
      <c r="C93" s="44">
        <f t="shared" si="43"/>
        <v>0.99603185251864179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0.85649261057882953</v>
      </c>
      <c r="C95" s="44">
        <f t="shared" si="43"/>
        <v>-0.91442946028745808</v>
      </c>
    </row>
    <row r="96" spans="1:12" x14ac:dyDescent="0.2">
      <c r="A96" s="30" t="str">
        <f t="shared" si="41"/>
        <v>Food drink and tobacco</v>
      </c>
      <c r="B96" s="44">
        <f t="shared" si="42"/>
        <v>1.8044779368626473</v>
      </c>
      <c r="C96" s="44">
        <f t="shared" si="43"/>
        <v>-1.4669185653027106</v>
      </c>
    </row>
    <row r="97" spans="1:3" x14ac:dyDescent="0.2">
      <c r="A97" s="30" t="str">
        <f t="shared" si="41"/>
        <v>Engineering</v>
      </c>
      <c r="B97" s="44">
        <f t="shared" si="42"/>
        <v>-0.43467582019114381</v>
      </c>
      <c r="C97" s="44">
        <f t="shared" si="43"/>
        <v>-1.6686491731793485</v>
      </c>
    </row>
    <row r="98" spans="1:3" x14ac:dyDescent="0.2">
      <c r="A98" s="30" t="str">
        <f t="shared" si="41"/>
        <v>Rest of manufacturing</v>
      </c>
      <c r="B98" s="44">
        <f t="shared" si="42"/>
        <v>1.3056807388643232</v>
      </c>
      <c r="C98" s="44">
        <f t="shared" si="43"/>
        <v>-0.52020823209065759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3.3604309893818352</v>
      </c>
      <c r="C100" s="44">
        <f t="shared" si="43"/>
        <v>1.3891736675867516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1.5402015966427651</v>
      </c>
      <c r="C102" s="44">
        <f t="shared" si="43"/>
        <v>0.48836207802822607</v>
      </c>
    </row>
    <row r="103" spans="1:3" x14ac:dyDescent="0.2">
      <c r="A103" s="30" t="str">
        <f t="shared" si="41"/>
        <v>Wholesale and retail trade</v>
      </c>
      <c r="B103" s="44">
        <f t="shared" si="42"/>
        <v>1.2081029218351302</v>
      </c>
      <c r="C103" s="44">
        <f t="shared" si="43"/>
        <v>7.48531681028064E-2</v>
      </c>
    </row>
    <row r="104" spans="1:3" x14ac:dyDescent="0.2">
      <c r="A104" s="30" t="str">
        <f t="shared" si="41"/>
        <v>Transport and storage</v>
      </c>
      <c r="B104" s="44">
        <f t="shared" si="42"/>
        <v>-1.4680396855195843</v>
      </c>
      <c r="C104" s="44">
        <f t="shared" si="43"/>
        <v>5.3004852003080138E-2</v>
      </c>
    </row>
    <row r="105" spans="1:3" x14ac:dyDescent="0.2">
      <c r="A105" s="30" t="str">
        <f t="shared" si="41"/>
        <v>Accommodation and food</v>
      </c>
      <c r="B105" s="44">
        <f t="shared" si="42"/>
        <v>3.5038272610842025</v>
      </c>
      <c r="C105" s="44">
        <f t="shared" si="43"/>
        <v>1.3364618834946551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0.54253536422901316</v>
      </c>
      <c r="C107" s="44">
        <f t="shared" si="43"/>
        <v>0.84681465373521725</v>
      </c>
    </row>
    <row r="108" spans="1:3" x14ac:dyDescent="0.2">
      <c r="A108" s="30" t="str">
        <f t="shared" si="41"/>
        <v>Media</v>
      </c>
      <c r="B108" s="44">
        <f t="shared" si="42"/>
        <v>6.0557880342570147</v>
      </c>
      <c r="C108" s="44">
        <f t="shared" si="43"/>
        <v>-0.38082118157215517</v>
      </c>
    </row>
    <row r="109" spans="1:3" x14ac:dyDescent="0.2">
      <c r="A109" s="30" t="str">
        <f t="shared" si="41"/>
        <v>Information technology</v>
      </c>
      <c r="B109" s="44">
        <f t="shared" si="42"/>
        <v>0.14924282427151159</v>
      </c>
      <c r="C109" s="44">
        <f t="shared" si="43"/>
        <v>0.92211484177042724</v>
      </c>
    </row>
    <row r="110" spans="1:3" x14ac:dyDescent="0.2">
      <c r="A110" s="30" t="str">
        <f t="shared" si="41"/>
        <v>Finance and insurance</v>
      </c>
      <c r="B110" s="44">
        <f t="shared" si="42"/>
        <v>0.36148395220376717</v>
      </c>
      <c r="C110" s="44">
        <f t="shared" si="43"/>
        <v>-0.29272619419518087</v>
      </c>
    </row>
    <row r="111" spans="1:3" x14ac:dyDescent="0.2">
      <c r="A111" s="30" t="str">
        <f t="shared" si="41"/>
        <v>Real estate</v>
      </c>
      <c r="B111" s="44">
        <f t="shared" si="42"/>
        <v>1.7124866474496292</v>
      </c>
      <c r="C111" s="44">
        <f t="shared" si="43"/>
        <v>-0.61446721276987581</v>
      </c>
    </row>
    <row r="112" spans="1:3" x14ac:dyDescent="0.2">
      <c r="A112" s="30" t="str">
        <f t="shared" si="41"/>
        <v>Professional services</v>
      </c>
      <c r="B112" s="44">
        <f t="shared" si="42"/>
        <v>1.6181665974040804</v>
      </c>
      <c r="C112" s="44">
        <f t="shared" si="43"/>
        <v>0.73630223206553325</v>
      </c>
    </row>
    <row r="113" spans="1:3" x14ac:dyDescent="0.2">
      <c r="A113" s="30" t="str">
        <f t="shared" si="41"/>
        <v>Support services</v>
      </c>
      <c r="B113" s="44">
        <f t="shared" si="42"/>
        <v>-1.3382161358241329</v>
      </c>
      <c r="C113" s="44">
        <f t="shared" si="43"/>
        <v>1.4697512851609584</v>
      </c>
    </row>
    <row r="114" spans="1:3" x14ac:dyDescent="0.2">
      <c r="A114" s="30" t="str">
        <f t="shared" si="41"/>
        <v>Arts and entertainment</v>
      </c>
      <c r="B114" s="44">
        <f t="shared" si="42"/>
        <v>0.85492040141474934</v>
      </c>
      <c r="C114" s="44">
        <f t="shared" si="43"/>
        <v>2.1743510602404426</v>
      </c>
    </row>
    <row r="115" spans="1:3" x14ac:dyDescent="0.2">
      <c r="A115" s="30" t="str">
        <f t="shared" si="41"/>
        <v>Other services</v>
      </c>
      <c r="B115" s="44">
        <f t="shared" si="42"/>
        <v>0.47020667932864413</v>
      </c>
      <c r="C115" s="44">
        <f t="shared" si="43"/>
        <v>0.47046769118412879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-1.7269213285509455</v>
      </c>
      <c r="C117" s="44">
        <f t="shared" si="43"/>
        <v>1.2485904559378369</v>
      </c>
    </row>
    <row r="118" spans="1:3" x14ac:dyDescent="0.2">
      <c r="A118" s="30" t="str">
        <f t="shared" si="41"/>
        <v>Public admin. and defence</v>
      </c>
      <c r="B118" s="44">
        <f t="shared" si="42"/>
        <v>-5.3115304789932427</v>
      </c>
      <c r="C118" s="44">
        <f t="shared" si="43"/>
        <v>0.18736903054783483</v>
      </c>
    </row>
    <row r="119" spans="1:3" x14ac:dyDescent="0.2">
      <c r="A119" s="30" t="str">
        <f t="shared" si="41"/>
        <v>Education</v>
      </c>
      <c r="B119" s="44">
        <f t="shared" si="42"/>
        <v>-0.52628985948820484</v>
      </c>
      <c r="C119" s="44">
        <f t="shared" si="43"/>
        <v>0.58329143301623088</v>
      </c>
    </row>
    <row r="120" spans="1:3" x14ac:dyDescent="0.2">
      <c r="A120" s="30" t="str">
        <f t="shared" si="41"/>
        <v>Health and social work</v>
      </c>
      <c r="B120" s="44">
        <f t="shared" si="42"/>
        <v>-1.3240570748718983</v>
      </c>
      <c r="C120" s="44">
        <f t="shared" si="43"/>
        <v>1.887222566257063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0.60514525050419099</v>
      </c>
      <c r="C122" s="206">
        <f t="shared" si="43"/>
        <v>0.70800231659025048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Gloucestershire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123.22603031493705</v>
      </c>
      <c r="C9" s="299" t="str">
        <f>CONCATENATE("(",ROUND((B9/$H11)*100,1),")")</f>
        <v>(35.5)</v>
      </c>
      <c r="D9" s="249">
        <f>SUM(D30,D51,D72,D93,D114,D135,D156,D177,D198,D219,D240,D261,D282,D303,D324,D345,D366,D387,D408,D429,D450,D471)</f>
        <v>27.269321733088024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30.632660202871524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181.12801225089663</v>
      </c>
      <c r="I9" s="299" t="str">
        <f>CONCATENATE("(",ROUND((H9/$H11)*100,1),")")</f>
        <v>(52.1)</v>
      </c>
      <c r="K9" s="249">
        <f>B14-B9</f>
        <v>3.0638526994385131</v>
      </c>
      <c r="L9" s="249">
        <f>D14-D9</f>
        <v>1.7156888370360051</v>
      </c>
      <c r="M9" s="249">
        <f>F14-F9</f>
        <v>2.0592532400899692</v>
      </c>
      <c r="N9" s="249">
        <f>SUM(K9:M9)</f>
        <v>6.8387947765644874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71.843632181856819</v>
      </c>
      <c r="C10" s="299" t="str">
        <f>CONCATENATE("(",ROUND((B10/$H11)*100,1),")")</f>
        <v>(20.7)</v>
      </c>
      <c r="D10" s="249">
        <f t="shared" ref="D10" si="1">SUM(D31,D52,D73,D94,D115,D136,D157,D178,D199,D220,D241,D262,D283,D304,D325,D346,D367,D388,D409,D430,D451,D472)</f>
        <v>71.305182758004975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23.116172809241395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166.2649877491032</v>
      </c>
      <c r="I10" s="299" t="str">
        <f>CONCATENATE("(",ROUND((H10/$H11)*100,1),")")</f>
        <v>(47.9)</v>
      </c>
      <c r="K10" s="249">
        <f t="shared" ref="K10:K11" si="4">B15-B10</f>
        <v>4.5516069945812632</v>
      </c>
      <c r="L10" s="249">
        <f t="shared" ref="L10:L11" si="5">D15-D10</f>
        <v>3.1045783874386501</v>
      </c>
      <c r="M10" s="249">
        <f t="shared" ref="M10:M11" si="6">F15-F10</f>
        <v>1.7560198414156325</v>
      </c>
      <c r="N10" s="249">
        <f t="shared" ref="N10:N11" si="7">SUM(K10:M10)</f>
        <v>9.4122052234355458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195.06966249679388</v>
      </c>
      <c r="C11" s="299" t="str">
        <f>CONCATENATE("(",ROUND((B11/$H11)*100,1),")")</f>
        <v>(56.2)</v>
      </c>
      <c r="D11" s="249">
        <f t="shared" ref="D11" si="8">SUM(D32,D53,D74,D95,D116,D137,D158,D179,D200,D221,D242,D263,D284,D305,D326,D347,D368,D389,D410,D431,D452,D473)</f>
        <v>98.574504491092995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53.748833012112918</v>
      </c>
      <c r="G11" s="299" t="str">
        <f>CONCATENATE("(",ROUND((F11/$H11)*100,1),")")</f>
        <v>(15.5)</v>
      </c>
      <c r="H11" s="249">
        <f t="shared" ref="H11" si="10">SUM(H32,H53,H74,H95,H116,H137,H158,H179,H200,H221,H242,H263,H284,H305,H326,H347,H368,H389,H410,H431,H452,H473)</f>
        <v>347.3929999999998</v>
      </c>
      <c r="I11" s="299" t="str">
        <f>CONCATENATE("(",ROUND((H11/$H11)*100,1),")")</f>
        <v>(100)</v>
      </c>
      <c r="K11" s="249">
        <f t="shared" si="4"/>
        <v>7.6154596940198189</v>
      </c>
      <c r="L11" s="249">
        <f t="shared" si="5"/>
        <v>4.8202672244746196</v>
      </c>
      <c r="M11" s="249">
        <f t="shared" si="6"/>
        <v>3.8152730815056017</v>
      </c>
      <c r="N11" s="249">
        <f t="shared" si="7"/>
        <v>16.25100000000004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126.28988301437556</v>
      </c>
      <c r="C14" s="299" t="str">
        <f>CONCATENATE("(",ROUND((B14/$H16)*100,1),")")</f>
        <v>(34.7)</v>
      </c>
      <c r="D14" s="249">
        <f t="shared" ref="D14" si="11">SUM(D35,D56,D77,D98,D119,D140,D161,D182,D203,D224,D245,D266,D287,D308,D329,D350,D371,D392,D413,D434,D455,D476)</f>
        <v>28.985010570124029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32.691913442961493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187.96680702746107</v>
      </c>
      <c r="I14" s="299" t="str">
        <f>CONCATENATE("(",ROUND((H14/$H16)*100,1),")")</f>
        <v>(51.7)</v>
      </c>
      <c r="K14" s="249">
        <f>B19-B14</f>
        <v>3.5111651565577233</v>
      </c>
      <c r="L14" s="249">
        <f>D19-D14</f>
        <v>2.6684594066914684</v>
      </c>
      <c r="M14" s="249">
        <f>F19-F14</f>
        <v>2.8738822900461969</v>
      </c>
      <c r="N14" s="249">
        <f>SUM(K14:M14)</f>
        <v>9.0535068532953886</v>
      </c>
    </row>
    <row r="15" spans="1:17" x14ac:dyDescent="0.2">
      <c r="A15" s="282" t="s">
        <v>365</v>
      </c>
      <c r="B15" s="249">
        <f t="shared" si="0"/>
        <v>76.395239176438082</v>
      </c>
      <c r="C15" s="299" t="str">
        <f>CONCATENATE("(",ROUND((B15/$H16)*100,1),")")</f>
        <v>(21)</v>
      </c>
      <c r="D15" s="249">
        <f t="shared" ref="D15" si="14">SUM(D36,D57,D78,D99,D120,D141,D162,D183,D204,D225,D246,D267,D288,D309,D330,D351,D372,D393,D414,D435,D456,D477)</f>
        <v>74.409761145443625</v>
      </c>
      <c r="E15" s="299" t="str">
        <f>CONCATENATE("(",ROUND((D15/$H16)*100,1),")")</f>
        <v>(20.5)</v>
      </c>
      <c r="F15" s="249">
        <f t="shared" ref="F15" si="15">SUM(F36,F57,F78,F99,F120,F141,F162,F183,F204,F225,F246,F267,F288,F309,F330,F351,F372,F393,F414,F435,F456,F477)</f>
        <v>24.872192650657027</v>
      </c>
      <c r="G15" s="299" t="str">
        <f>CONCATENATE("(",ROUND((F15/$H16)*100,1),")")</f>
        <v>(6.8)</v>
      </c>
      <c r="H15" s="249">
        <f t="shared" ref="H15" si="16">SUM(H36,H57,H78,H99,H120,H141,H162,H183,H204,H225,H246,H267,H288,H309,H330,H351,H372,H393,H414,H435,H456,H477)</f>
        <v>175.67719297253871</v>
      </c>
      <c r="I15" s="299" t="str">
        <f>CONCATENATE("(",ROUND((H15/$H16)*100,1),")")</f>
        <v>(48.3)</v>
      </c>
      <c r="K15" s="249">
        <f t="shared" ref="K15:K16" si="17">B20-B15</f>
        <v>7.3405950519742049</v>
      </c>
      <c r="L15" s="249">
        <f t="shared" ref="L15:L16" si="18">D20-D15</f>
        <v>3.5736218431078584</v>
      </c>
      <c r="M15" s="249">
        <f t="shared" ref="M15:M16" si="19">F20-F15</f>
        <v>2.5602762516227457</v>
      </c>
      <c r="N15" s="249">
        <f t="shared" ref="N15:N16" si="20">SUM(K15:M15)</f>
        <v>13.474493146704809</v>
      </c>
    </row>
    <row r="16" spans="1:17" x14ac:dyDescent="0.2">
      <c r="A16" s="282" t="s">
        <v>363</v>
      </c>
      <c r="B16" s="249">
        <f t="shared" si="0"/>
        <v>202.6851221908137</v>
      </c>
      <c r="C16" s="299" t="str">
        <f>CONCATENATE("(",ROUND((B16/$H16)*100,1),")")</f>
        <v>(55.7)</v>
      </c>
      <c r="D16" s="249">
        <f t="shared" ref="D16" si="21">SUM(D37,D58,D79,D100,D121,D142,D163,D184,D205,D226,D247,D268,D289,D310,D331,D352,D373,D394,D415,D436,D457,D478)</f>
        <v>103.39477171556761</v>
      </c>
      <c r="E16" s="299" t="str">
        <f>CONCATENATE("(",ROUND((D16/$H16)*100,1),")")</f>
        <v>(28.4)</v>
      </c>
      <c r="F16" s="249">
        <f t="shared" ref="F16" si="22">SUM(F37,F58,F79,F100,F121,F142,F163,F184,F205,F226,F247,F268,F289,F310,F331,F352,F373,F394,F415,F436,F457,F478)</f>
        <v>57.56410609361852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363.64399999999989</v>
      </c>
      <c r="I16" s="299" t="str">
        <f>CONCATENATE("(",ROUND((H16/$H16)*100,1),")")</f>
        <v>(100)</v>
      </c>
      <c r="K16" s="249">
        <f t="shared" si="17"/>
        <v>10.851760208531829</v>
      </c>
      <c r="L16" s="249">
        <f t="shared" si="18"/>
        <v>6.2420812497993552</v>
      </c>
      <c r="M16" s="249">
        <f t="shared" si="19"/>
        <v>5.4341585416689426</v>
      </c>
      <c r="N16" s="249">
        <f t="shared" si="20"/>
        <v>22.528000000000127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129.80104817093329</v>
      </c>
      <c r="C19" s="299" t="str">
        <f>CONCATENATE("(",ROUND((B19/$H21)*100,1),")")</f>
        <v>(33.6)</v>
      </c>
      <c r="D19" s="249">
        <f t="shared" ref="D19" si="24">SUM(D40,D61,D82,D103,D124,D145,D166,D187,D208,D229,D250,D271,D292,D313,D334,D355,D376,D397,D418,D439,D460,D481)</f>
        <v>31.653469976815497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35.56579573300769</v>
      </c>
      <c r="G19" s="299" t="str">
        <f>CONCATENATE("(",ROUND((F19/$H21)*100,1),")")</f>
        <v>(9.2)</v>
      </c>
      <c r="H19" s="249">
        <f t="shared" ref="H19" si="26">SUM(H40,H61,H82,H103,H124,H145,H166,H187,H208,H229,H250,H271,H292,H313,H334,H355,H376,H397,H418,H439,H460,H481)</f>
        <v>197.02031388075648</v>
      </c>
      <c r="I19" s="299" t="str">
        <f>CONCATENATE("(",ROUND((H19/$H21)*100,1),")")</f>
        <v>(51)</v>
      </c>
      <c r="K19" s="249">
        <f>B19-B9</f>
        <v>6.5750178559962364</v>
      </c>
      <c r="L19" s="249">
        <f>D19-D9</f>
        <v>4.3841482437274735</v>
      </c>
      <c r="M19" s="249">
        <f>F19-F9</f>
        <v>4.9331355301361661</v>
      </c>
      <c r="N19" s="249">
        <f>SUM(K19:M19)</f>
        <v>15.892301629859876</v>
      </c>
    </row>
    <row r="20" spans="1:14" x14ac:dyDescent="0.2">
      <c r="A20" s="282" t="s">
        <v>365</v>
      </c>
      <c r="B20" s="249">
        <f t="shared" si="0"/>
        <v>83.735834228412287</v>
      </c>
      <c r="C20" s="299" t="str">
        <f>CONCATENATE("(",ROUND((B20/$H21)*100,1),")")</f>
        <v>(21.7)</v>
      </c>
      <c r="D20" s="249">
        <f t="shared" ref="D20" si="27">SUM(D41,D62,D83,D104,D125,D146,D167,D188,D209,D230,D251,D272,D293,D314,D335,D356,D377,D398,D419,D440,D461,D482)</f>
        <v>77.983382988551483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27.432468902279773</v>
      </c>
      <c r="G20" s="299" t="str">
        <f>CONCATENATE("(",ROUND((F20/$H21)*100,1),")")</f>
        <v>(7.1)</v>
      </c>
      <c r="H20" s="249">
        <f t="shared" ref="H20" si="29">SUM(H41,H62,H83,H104,H125,H146,H167,H188,H209,H230,H251,H272,H293,H314,H335,H356,H377,H398,H419,H440,H461,H482)</f>
        <v>189.15168611924355</v>
      </c>
      <c r="I20" s="299" t="str">
        <f>CONCATENATE("(",ROUND((H20/$H21)*100,1),")")</f>
        <v>(49)</v>
      </c>
      <c r="K20" s="249">
        <f t="shared" ref="K20:K21" si="30">B20-B10</f>
        <v>11.892202046555468</v>
      </c>
      <c r="L20" s="249">
        <f t="shared" ref="L20:L21" si="31">D20-D10</f>
        <v>6.6782002305465085</v>
      </c>
      <c r="M20" s="249">
        <f t="shared" ref="M20:M21" si="32">F20-F10</f>
        <v>4.3162960930383782</v>
      </c>
      <c r="N20" s="249">
        <f t="shared" ref="N20:N21" si="33">SUM(K20:M20)</f>
        <v>22.886698370140355</v>
      </c>
    </row>
    <row r="21" spans="1:14" x14ac:dyDescent="0.2">
      <c r="A21" s="282" t="s">
        <v>363</v>
      </c>
      <c r="B21" s="249">
        <f t="shared" si="0"/>
        <v>213.53688239934553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109.63685296536697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62.998264635287462</v>
      </c>
      <c r="G21" s="299" t="str">
        <f>CONCATENATE("(",ROUND((F21/$H21)*100,1),")")</f>
        <v>(16.3)</v>
      </c>
      <c r="H21" s="249">
        <f t="shared" ref="H21" si="35">SUM(H42,H63,H84,H105,H126,H147,H168,H189,H210,H231,H252,H273,H294,H315,H336,H357,H378,H399,H420,H441,H462,H483)</f>
        <v>386.17199999999997</v>
      </c>
      <c r="I21" s="299" t="str">
        <f>CONCATENATE("(",ROUND((H21/$H21)*100,1),")")</f>
        <v>(100)</v>
      </c>
      <c r="K21" s="249">
        <f t="shared" si="30"/>
        <v>18.467219902551648</v>
      </c>
      <c r="L21" s="249">
        <f t="shared" si="31"/>
        <v>11.062348474273975</v>
      </c>
      <c r="M21" s="249">
        <f t="shared" si="32"/>
        <v>9.2494316231745444</v>
      </c>
      <c r="N21" s="249">
        <f t="shared" si="33"/>
        <v>38.779000000000167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1.8625855540846961</v>
      </c>
      <c r="C30" s="299" t="str">
        <f>CONCATENATE("(",ROUND((B30/$H32)*100,1),")")</f>
        <v>(26.4)</v>
      </c>
      <c r="D30" s="302">
        <f>'Ind T6'!M9</f>
        <v>0.50240635182110349</v>
      </c>
      <c r="E30" s="299" t="str">
        <f>CONCATENATE("(",ROUND((D30/$H32)*100,1),")")</f>
        <v>(7.1)</v>
      </c>
      <c r="F30" s="302">
        <f>'Ind T6'!N9</f>
        <v>2.6940753334990144</v>
      </c>
      <c r="G30" s="299" t="str">
        <f>CONCATENATE("(",ROUND((F30/$H32)*100,1),")")</f>
        <v>(38.1)</v>
      </c>
      <c r="H30" s="302">
        <f>SUM(B30,D30,F30)</f>
        <v>5.059067239404814</v>
      </c>
      <c r="I30" s="299" t="str">
        <f>CONCATENATE("(",ROUND((H30/$H32)*100,1),")")</f>
        <v>(71.6)</v>
      </c>
      <c r="K30" s="302">
        <f>B35-B30</f>
        <v>0.14227552899163776</v>
      </c>
      <c r="L30" s="302">
        <f>D35-D30</f>
        <v>2.4369651626876765E-2</v>
      </c>
      <c r="M30" s="302">
        <f>F35-F30</f>
        <v>2.7337275926486271E-2</v>
      </c>
      <c r="N30" s="302">
        <f>SUM(K30:M30)</f>
        <v>0.19398245654500079</v>
      </c>
    </row>
    <row r="31" spans="1:14" x14ac:dyDescent="0.2">
      <c r="A31" s="282" t="s">
        <v>365</v>
      </c>
      <c r="B31" s="302">
        <f>'Ind T6'!L8</f>
        <v>0.5434660801882315</v>
      </c>
      <c r="C31" s="299" t="str">
        <f>CONCATENATE("(",ROUND((B31/$H32)*100,1),")")</f>
        <v>(7.7)</v>
      </c>
      <c r="D31" s="302">
        <f>'Ind T6'!M8</f>
        <v>0.49029433755877089</v>
      </c>
      <c r="E31" s="299" t="str">
        <f>CONCATENATE("(",ROUND((D31/$H32)*100,1),")")</f>
        <v>(6.9)</v>
      </c>
      <c r="F31" s="302">
        <f>'Ind T6'!N8</f>
        <v>0.97017234284819065</v>
      </c>
      <c r="G31" s="299" t="str">
        <f>CONCATENATE("(",ROUND((F31/$H32)*100,1),")")</f>
        <v>(13.7)</v>
      </c>
      <c r="H31" s="302">
        <f t="shared" ref="H31" si="36">SUM(B31,D31,F31)</f>
        <v>2.0039327605951929</v>
      </c>
      <c r="I31" s="299" t="str">
        <f>CONCATENATE("(",ROUND((H31/$H32)*100,1),")")</f>
        <v>(28.4)</v>
      </c>
      <c r="K31" s="302">
        <f t="shared" ref="K31:K32" si="37">B36-B31</f>
        <v>2.2456443726261099E-2</v>
      </c>
      <c r="L31" s="302">
        <f t="shared" ref="L31:L32" si="38">D36-D31</f>
        <v>4.7511011982317997E-3</v>
      </c>
      <c r="M31" s="302">
        <f t="shared" ref="M31:M32" si="39">F36-F31</f>
        <v>5.4809998530493842E-2</v>
      </c>
      <c r="N31" s="302">
        <f t="shared" ref="N31:N32" si="40">SUM(K31:M31)</f>
        <v>8.2017543454986741E-2</v>
      </c>
    </row>
    <row r="32" spans="1:14" x14ac:dyDescent="0.2">
      <c r="A32" s="282" t="s">
        <v>363</v>
      </c>
      <c r="B32" s="302">
        <f>SUM(B30:B31)</f>
        <v>2.4060516342729277</v>
      </c>
      <c r="C32" s="299" t="str">
        <f>CONCATENATE("(",ROUND((B32/$H32)*100,1),")")</f>
        <v>(34.1)</v>
      </c>
      <c r="D32" s="302">
        <f>SUM(D30:D31)</f>
        <v>0.99270068937987443</v>
      </c>
      <c r="E32" s="299" t="str">
        <f>CONCATENATE("(",ROUND((D32/$H32)*100,1),")")</f>
        <v>(14.1)</v>
      </c>
      <c r="F32" s="302">
        <f>SUM(F30:F31)</f>
        <v>3.6642476763472049</v>
      </c>
      <c r="G32" s="299" t="str">
        <f>CONCATENATE("(",ROUND((F32/$H32)*100,1),")")</f>
        <v>(51.9)</v>
      </c>
      <c r="H32" s="302">
        <f>SUM(H30:H31)</f>
        <v>7.0630000000000068</v>
      </c>
      <c r="I32" s="299" t="str">
        <f>CONCATENATE("(",ROUND((H32/$H32)*100,1),")")</f>
        <v>(100)</v>
      </c>
      <c r="K32" s="302">
        <f t="shared" si="37"/>
        <v>0.16473197271789886</v>
      </c>
      <c r="L32" s="302">
        <f t="shared" si="38"/>
        <v>2.9120752825108509E-2</v>
      </c>
      <c r="M32" s="302">
        <f t="shared" si="39"/>
        <v>8.2147274456980224E-2</v>
      </c>
      <c r="N32" s="302">
        <f t="shared" si="40"/>
        <v>0.27599999999998759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2.0048610830763338</v>
      </c>
      <c r="C35" s="299" t="str">
        <f>CONCATENATE("(",ROUND((B35/$H37)*100,1),")")</f>
        <v>(27.3)</v>
      </c>
      <c r="D35" s="302">
        <f>'Ind T6'!R9</f>
        <v>0.52677600344798026</v>
      </c>
      <c r="E35" s="299" t="str">
        <f>CONCATENATE("(",ROUND((D35/$H37)*100,1),")")</f>
        <v>(7.2)</v>
      </c>
      <c r="F35" s="302">
        <f>'Ind T6'!S9</f>
        <v>2.7214126094255007</v>
      </c>
      <c r="G35" s="299" t="str">
        <f>CONCATENATE("(",ROUND((F35/$H37)*100,1),")")</f>
        <v>(37.1)</v>
      </c>
      <c r="H35" s="302">
        <f>SUM(B35,D35,F35)</f>
        <v>5.2530496959498141</v>
      </c>
      <c r="I35" s="299" t="str">
        <f>CONCATENATE("(",ROUND((H35/$H37)*100,1),")")</f>
        <v>(71.6)</v>
      </c>
      <c r="K35" s="302">
        <f>B40-B35</f>
        <v>0.24688978738901657</v>
      </c>
      <c r="L35" s="302">
        <f>D40-D35</f>
        <v>2.2137052651871381E-2</v>
      </c>
      <c r="M35" s="302">
        <f>F40-F35</f>
        <v>-0.11172798669807626</v>
      </c>
      <c r="N35" s="302">
        <f>SUM(K35:M35)</f>
        <v>0.15729885334281168</v>
      </c>
    </row>
    <row r="36" spans="1:14" x14ac:dyDescent="0.2">
      <c r="A36" s="282" t="s">
        <v>365</v>
      </c>
      <c r="B36" s="302">
        <f>'Ind T6'!Q8</f>
        <v>0.5659225239144926</v>
      </c>
      <c r="C36" s="299" t="str">
        <f>CONCATENATE("(",ROUND((B36/$H37)*100,1),")")</f>
        <v>(7.7)</v>
      </c>
      <c r="D36" s="302">
        <f>'Ind T6'!R8</f>
        <v>0.49504543875700269</v>
      </c>
      <c r="E36" s="299" t="str">
        <f>CONCATENATE("(",ROUND((D36/$H37)*100,1),")")</f>
        <v>(6.7)</v>
      </c>
      <c r="F36" s="302">
        <f>'Ind T6'!S8</f>
        <v>1.0249823413786845</v>
      </c>
      <c r="G36" s="299" t="str">
        <f>CONCATENATE("(",ROUND((F36/$H37)*100,1),")")</f>
        <v>(14)</v>
      </c>
      <c r="H36" s="302">
        <f t="shared" ref="H36" si="41">SUM(B36,D36,F36)</f>
        <v>2.0859503040501797</v>
      </c>
      <c r="I36" s="299" t="str">
        <f>CONCATENATE("(",ROUND((H36/$H37)*100,1),")")</f>
        <v>(28.4)</v>
      </c>
      <c r="K36" s="302">
        <f t="shared" ref="K36:K37" si="42">B41-B36</f>
        <v>1.9820512847366856E-2</v>
      </c>
      <c r="L36" s="302">
        <f t="shared" ref="L36:L37" si="43">D41-D36</f>
        <v>-1.8572808179006861E-2</v>
      </c>
      <c r="M36" s="302">
        <f t="shared" ref="M36:M37" si="44">F41-F36</f>
        <v>6.845344198883252E-2</v>
      </c>
      <c r="N36" s="302">
        <f t="shared" ref="N36:N37" si="45">SUM(K36:M36)</f>
        <v>6.9701146657192514E-2</v>
      </c>
    </row>
    <row r="37" spans="1:14" x14ac:dyDescent="0.2">
      <c r="A37" s="282" t="s">
        <v>363</v>
      </c>
      <c r="B37" s="302">
        <f>SUM(B35:B36)</f>
        <v>2.5707836069908265</v>
      </c>
      <c r="C37" s="299" t="str">
        <f>CONCATENATE("(",ROUND((B37/$H37)*100,1),")")</f>
        <v>(35)</v>
      </c>
      <c r="D37" s="302">
        <f>SUM(D35:D36)</f>
        <v>1.0218214422049829</v>
      </c>
      <c r="E37" s="299" t="str">
        <f>CONCATENATE("(",ROUND((D37/$H37)*100,1),")")</f>
        <v>(13.9)</v>
      </c>
      <c r="F37" s="302">
        <f>SUM(F35:F36)</f>
        <v>3.7463949508041852</v>
      </c>
      <c r="G37" s="299" t="str">
        <f>CONCATENATE("(",ROUND((F37/$H37)*100,1),")")</f>
        <v>(51)</v>
      </c>
      <c r="H37" s="302">
        <f>SUM(H35:H36)</f>
        <v>7.3389999999999933</v>
      </c>
      <c r="I37" s="299" t="str">
        <f>CONCATENATE("(",ROUND((H37/$H37)*100,1),")")</f>
        <v>(100)</v>
      </c>
      <c r="K37" s="302">
        <f t="shared" si="42"/>
        <v>0.26671030023638354</v>
      </c>
      <c r="L37" s="302">
        <f t="shared" si="43"/>
        <v>3.5642444728645195E-3</v>
      </c>
      <c r="M37" s="302">
        <f t="shared" si="44"/>
        <v>-4.3274544709243745E-2</v>
      </c>
      <c r="N37" s="302">
        <f t="shared" si="45"/>
        <v>0.22700000000000431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2.2517508704653504</v>
      </c>
      <c r="C40" s="299" t="str">
        <f>CONCATENATE("(",ROUND((B40/$H42)*100,1),")")</f>
        <v>(29.8)</v>
      </c>
      <c r="D40" s="302">
        <f>'Ind T6'!W9</f>
        <v>0.54891305609985164</v>
      </c>
      <c r="E40" s="299" t="str">
        <f>CONCATENATE("(",ROUND((D40/$H42)*100,1),")")</f>
        <v>(7.3)</v>
      </c>
      <c r="F40" s="302">
        <f>'Ind T6'!X9</f>
        <v>2.6096846227274244</v>
      </c>
      <c r="G40" s="299" t="str">
        <f>CONCATENATE("(",ROUND((F40/$H42)*100,1),")")</f>
        <v>(34.5)</v>
      </c>
      <c r="H40" s="302">
        <f>SUM(B40,D40,F40)</f>
        <v>5.4103485492926264</v>
      </c>
      <c r="I40" s="299" t="str">
        <f>CONCATENATE("(",ROUND((H40/$H42)*100,1),")")</f>
        <v>(71.5)</v>
      </c>
      <c r="K40" s="302">
        <f>B40-B30</f>
        <v>0.38916531638065432</v>
      </c>
      <c r="L40" s="302">
        <f>D40-D30</f>
        <v>4.6506704278748145E-2</v>
      </c>
      <c r="M40" s="302">
        <f>F40-F30</f>
        <v>-8.4390710771589994E-2</v>
      </c>
      <c r="N40" s="302">
        <f>SUM(K40:M40)</f>
        <v>0.35128130988781248</v>
      </c>
    </row>
    <row r="41" spans="1:14" x14ac:dyDescent="0.2">
      <c r="A41" s="282" t="s">
        <v>365</v>
      </c>
      <c r="B41" s="302">
        <f>'Ind T6'!V8</f>
        <v>0.58574303676185946</v>
      </c>
      <c r="C41" s="299" t="str">
        <f>CONCATENATE("(",ROUND((B41/$H42)*100,1),")")</f>
        <v>(7.7)</v>
      </c>
      <c r="D41" s="302">
        <f>'Ind T6'!W8</f>
        <v>0.47647263057799583</v>
      </c>
      <c r="E41" s="299" t="str">
        <f>CONCATENATE("(",ROUND((D41/$H42)*100,1),")")</f>
        <v>(6.3)</v>
      </c>
      <c r="F41" s="302">
        <f>'Ind T6'!X8</f>
        <v>1.093435783367517</v>
      </c>
      <c r="G41" s="299" t="str">
        <f>CONCATENATE("(",ROUND((F41/$H42)*100,1),")")</f>
        <v>(14.5)</v>
      </c>
      <c r="H41" s="302">
        <f t="shared" ref="H41" si="46">SUM(B41,D41,F41)</f>
        <v>2.1556514507073725</v>
      </c>
      <c r="I41" s="299" t="str">
        <f>CONCATENATE("(",ROUND((H41/$H42)*100,1),")")</f>
        <v>(28.5)</v>
      </c>
      <c r="K41" s="302">
        <f t="shared" ref="K41:K42" si="47">B41-B31</f>
        <v>4.2276956573627955E-2</v>
      </c>
      <c r="L41" s="302">
        <f t="shared" ref="L41:L42" si="48">D41-D31</f>
        <v>-1.3821706980775061E-2</v>
      </c>
      <c r="M41" s="302">
        <f t="shared" ref="M41:M42" si="49">F41-F31</f>
        <v>0.12326344051932636</v>
      </c>
      <c r="N41" s="302">
        <f t="shared" ref="N41:N42" si="50">SUM(K41:M41)</f>
        <v>0.15171869011217926</v>
      </c>
    </row>
    <row r="42" spans="1:14" x14ac:dyDescent="0.2">
      <c r="A42" s="282" t="s">
        <v>363</v>
      </c>
      <c r="B42" s="302">
        <f>SUM(B40:B41)</f>
        <v>2.8374939072272101</v>
      </c>
      <c r="C42" s="299" t="str">
        <f>CONCATENATE("(",ROUND((B42/$H42)*100,1),")")</f>
        <v>(37.5)</v>
      </c>
      <c r="D42" s="302">
        <f>SUM(D40:D41)</f>
        <v>1.0253856866778475</v>
      </c>
      <c r="E42" s="299" t="str">
        <f>CONCATENATE("(",ROUND((D42/$H42)*100,1),")")</f>
        <v>(13.6)</v>
      </c>
      <c r="F42" s="302">
        <f>SUM(F40:F41)</f>
        <v>3.7031204060949414</v>
      </c>
      <c r="G42" s="299" t="str">
        <f>CONCATENATE("(",ROUND((F42/$H42)*100,1),")")</f>
        <v>(48.9)</v>
      </c>
      <c r="H42" s="302">
        <f>SUM(H40:H41)</f>
        <v>7.5659999999999989</v>
      </c>
      <c r="I42" s="299" t="str">
        <f>CONCATENATE("(",ROUND((H42/$H42)*100,1),")")</f>
        <v>(100)</v>
      </c>
      <c r="K42" s="302">
        <f t="shared" si="47"/>
        <v>0.43144227295428239</v>
      </c>
      <c r="L42" s="302">
        <f t="shared" si="48"/>
        <v>3.2684997297973029E-2</v>
      </c>
      <c r="M42" s="302">
        <f t="shared" si="49"/>
        <v>3.8872729747736479E-2</v>
      </c>
      <c r="N42" s="302">
        <f t="shared" si="50"/>
        <v>0.5029999999999919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0.25238500851840773</v>
      </c>
      <c r="C51" s="299" t="str">
        <f>CONCATENATE("(",ROUND((B51/$H53)*100,1),")")</f>
        <v>(84.1)</v>
      </c>
      <c r="D51" s="302">
        <f>'Ind T6'!M18</f>
        <v>2.9812606473809543E-3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0.2553662691657887</v>
      </c>
      <c r="I51" s="299" t="str">
        <f>CONCATENATE("(",ROUND((H51/$H53)*100,1),")")</f>
        <v>(85.1)</v>
      </c>
      <c r="K51" s="302">
        <f>B56-B51</f>
        <v>-3.1219375537543143E-2</v>
      </c>
      <c r="L51" s="302">
        <f>D56-D51</f>
        <v>-2.9464992138042824E-4</v>
      </c>
      <c r="M51" s="302">
        <f>F56-F51</f>
        <v>0</v>
      </c>
      <c r="N51" s="302">
        <f>SUM(K51:M51)</f>
        <v>-3.1514025458923574E-2</v>
      </c>
    </row>
    <row r="52" spans="1:14" x14ac:dyDescent="0.2">
      <c r="A52" s="282" t="s">
        <v>365</v>
      </c>
      <c r="B52" s="302">
        <f>'Ind T6'!L17</f>
        <v>3.4923339011462509E-2</v>
      </c>
      <c r="C52" s="299" t="str">
        <f>CONCATENATE("(",ROUND((B52/$H53)*100,1),")")</f>
        <v>(11.6)</v>
      </c>
      <c r="D52" s="302">
        <f>'Ind T6'!M17</f>
        <v>9.7103918227487551E-3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4.4633730834211266E-2</v>
      </c>
      <c r="I52" s="299" t="str">
        <f>CONCATENATE("(",ROUND((H52/$H53)*100,1),")")</f>
        <v>(14.9)</v>
      </c>
      <c r="K52" s="302">
        <f t="shared" ref="K52:K53" si="52">B57-B52</f>
        <v>-4.4111171946592358E-3</v>
      </c>
      <c r="L52" s="302">
        <f t="shared" ref="L52:L53" si="53">D57-D52</f>
        <v>-1.0748573464169804E-3</v>
      </c>
      <c r="M52" s="302">
        <f t="shared" ref="M52:M53" si="54">F57-F52</f>
        <v>0</v>
      </c>
      <c r="N52" s="302">
        <f t="shared" ref="N52:N53" si="55">SUM(K52:M52)</f>
        <v>-5.4859745410762162E-3</v>
      </c>
    </row>
    <row r="53" spans="1:14" x14ac:dyDescent="0.2">
      <c r="A53" s="282" t="s">
        <v>363</v>
      </c>
      <c r="B53" s="302">
        <f>SUM(B51:B52)</f>
        <v>0.28730834752987022</v>
      </c>
      <c r="C53" s="299" t="str">
        <f>CONCATENATE("(",ROUND((B53/$H53)*100,1),")")</f>
        <v>(95.8)</v>
      </c>
      <c r="D53" s="302">
        <f>SUM(D51:D52)</f>
        <v>1.2691652470129709E-2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0.29999999999999993</v>
      </c>
      <c r="I53" s="299" t="str">
        <f>CONCATENATE("(",ROUND((H53/$H53)*100,1),")")</f>
        <v>(100)</v>
      </c>
      <c r="K53" s="302">
        <f t="shared" si="52"/>
        <v>-3.5630492732202368E-2</v>
      </c>
      <c r="L53" s="302">
        <f t="shared" si="53"/>
        <v>-1.3695072677974082E-3</v>
      </c>
      <c r="M53" s="302">
        <f t="shared" si="54"/>
        <v>0</v>
      </c>
      <c r="N53" s="302">
        <f t="shared" si="55"/>
        <v>-3.6999999999999776E-2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0.22116563298086458</v>
      </c>
      <c r="C56" s="299" t="str">
        <f>CONCATENATE("(",ROUND((B56/$H58)*100,1),")")</f>
        <v>(84.1)</v>
      </c>
      <c r="D56" s="302">
        <f>'Ind T6'!R18</f>
        <v>2.6866107260005261E-3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0.2238522437068651</v>
      </c>
      <c r="I56" s="299" t="str">
        <f>CONCATENATE("(",ROUND((H56/$H58)*100,1),")")</f>
        <v>(85.1)</v>
      </c>
      <c r="K56" s="302">
        <f>B61-B56</f>
        <v>-3.6720250394750825E-2</v>
      </c>
      <c r="L56" s="302">
        <f>D61-D56</f>
        <v>-2.5969779725596321E-4</v>
      </c>
      <c r="M56" s="302">
        <f>F61-F56</f>
        <v>0</v>
      </c>
      <c r="N56" s="302">
        <f>SUM(K56:M56)</f>
        <v>-3.6979948192006791E-2</v>
      </c>
    </row>
    <row r="57" spans="1:14" x14ac:dyDescent="0.2">
      <c r="A57" s="282" t="s">
        <v>365</v>
      </c>
      <c r="B57" s="302">
        <f>'Ind T6'!Q17</f>
        <v>3.0512221816803273E-2</v>
      </c>
      <c r="C57" s="299" t="str">
        <f>CONCATENATE("(",ROUND((B57/$H58)*100,1),")")</f>
        <v>(11.6)</v>
      </c>
      <c r="D57" s="302">
        <f>'Ind T6'!R17</f>
        <v>8.6355344763317746E-3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3.914775629313505E-2</v>
      </c>
      <c r="I57" s="299" t="str">
        <f>CONCATENATE("(",ROUND((H57/$H58)*100,1),")")</f>
        <v>(14.9)</v>
      </c>
      <c r="K57" s="302">
        <f t="shared" ref="K57:K58" si="57">B62-B57</f>
        <v>-5.8963906821400854E-3</v>
      </c>
      <c r="L57" s="302">
        <f t="shared" ref="L57:L58" si="58">D62-D57</f>
        <v>-1.1236611258533709E-3</v>
      </c>
      <c r="M57" s="302">
        <f t="shared" ref="M57:M58" si="59">F62-F57</f>
        <v>0</v>
      </c>
      <c r="N57" s="302">
        <f t="shared" ref="N57:N58" si="60">SUM(K57:M57)</f>
        <v>-7.0200518079934562E-3</v>
      </c>
    </row>
    <row r="58" spans="1:14" x14ac:dyDescent="0.2">
      <c r="A58" s="282" t="s">
        <v>363</v>
      </c>
      <c r="B58" s="302">
        <f>SUM(B56:B57)</f>
        <v>0.25167785479766785</v>
      </c>
      <c r="C58" s="299" t="str">
        <f>CONCATENATE("(",ROUND((B58/$H58)*100,1),")")</f>
        <v>(95.7)</v>
      </c>
      <c r="D58" s="302">
        <f>SUM(D56:D57)</f>
        <v>1.1322145202332301E-2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0.26300000000000012</v>
      </c>
      <c r="I58" s="299" t="str">
        <f>CONCATENATE("(",ROUND((H58/$H58)*100,1),")")</f>
        <v>(100)</v>
      </c>
      <c r="K58" s="302">
        <f t="shared" si="57"/>
        <v>-4.2616641076890893E-2</v>
      </c>
      <c r="L58" s="302">
        <f t="shared" si="58"/>
        <v>-1.383358923109335E-3</v>
      </c>
      <c r="M58" s="302">
        <f t="shared" si="59"/>
        <v>0</v>
      </c>
      <c r="N58" s="302">
        <f t="shared" si="60"/>
        <v>-4.4000000000000226E-2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0.18444538258611376</v>
      </c>
      <c r="C61" s="299" t="str">
        <f>CONCATENATE("(",ROUND((B61/$H63)*100,1),")")</f>
        <v>(84.2)</v>
      </c>
      <c r="D61" s="302">
        <f>'Ind T6'!W18</f>
        <v>2.4269129287445628E-3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0.18687229551485832</v>
      </c>
      <c r="I61" s="299" t="str">
        <f>CONCATENATE("(",ROUND((H61/$H63)*100,1),")")</f>
        <v>(85.3)</v>
      </c>
      <c r="K61" s="302">
        <f>B61-B51</f>
        <v>-6.7939625932293968E-2</v>
      </c>
      <c r="L61" s="302">
        <f>D61-D51</f>
        <v>-5.5434771863639145E-4</v>
      </c>
      <c r="M61" s="302">
        <f>F61-F51</f>
        <v>0</v>
      </c>
      <c r="N61" s="302">
        <f>SUM(K61:M61)</f>
        <v>-6.8493973650930365E-2</v>
      </c>
    </row>
    <row r="62" spans="1:14" x14ac:dyDescent="0.2">
      <c r="A62" s="282" t="s">
        <v>365</v>
      </c>
      <c r="B62" s="302">
        <f>'Ind T6'!V17</f>
        <v>2.4615831134663188E-2</v>
      </c>
      <c r="C62" s="299" t="str">
        <f>CONCATENATE("(",ROUND((B62/$H63)*100,1),")")</f>
        <v>(11.2)</v>
      </c>
      <c r="D62" s="302">
        <f>'Ind T6'!W17</f>
        <v>7.5118733504784038E-3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3.2127704485141594E-2</v>
      </c>
      <c r="I62" s="299" t="str">
        <f>CONCATENATE("(",ROUND((H62/$H63)*100,1),")")</f>
        <v>(14.7)</v>
      </c>
      <c r="K62" s="302">
        <f t="shared" ref="K62:K63" si="62">B62-B52</f>
        <v>-1.0307507876799321E-2</v>
      </c>
      <c r="L62" s="302">
        <f t="shared" ref="L62:L63" si="63">D62-D52</f>
        <v>-2.1985184722703513E-3</v>
      </c>
      <c r="M62" s="302">
        <f t="shared" ref="M62:M63" si="64">F62-F52</f>
        <v>0</v>
      </c>
      <c r="N62" s="302">
        <f t="shared" ref="N62:N63" si="65">SUM(K62:M62)</f>
        <v>-1.2506026349069672E-2</v>
      </c>
    </row>
    <row r="63" spans="1:14" x14ac:dyDescent="0.2">
      <c r="A63" s="282" t="s">
        <v>363</v>
      </c>
      <c r="B63" s="302">
        <f>SUM(B61:B62)</f>
        <v>0.20906121372077696</v>
      </c>
      <c r="C63" s="299" t="str">
        <f>CONCATENATE("(",ROUND((B63/$H63)*100,1),")")</f>
        <v>(95.5)</v>
      </c>
      <c r="D63" s="302">
        <f>SUM(D61:D62)</f>
        <v>9.9387862792229657E-3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0.21899999999999992</v>
      </c>
      <c r="I63" s="299" t="str">
        <f>CONCATENATE("(",ROUND((H63/$H63)*100,1),")")</f>
        <v>(100)</v>
      </c>
      <c r="K63" s="302">
        <f t="shared" si="62"/>
        <v>-7.8247133809093261E-2</v>
      </c>
      <c r="L63" s="302">
        <f t="shared" si="63"/>
        <v>-2.7528661909067432E-3</v>
      </c>
      <c r="M63" s="302">
        <f t="shared" si="64"/>
        <v>0</v>
      </c>
      <c r="N63" s="302">
        <f t="shared" si="65"/>
        <v>-8.1000000000000003E-2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2.0681940218573116</v>
      </c>
      <c r="C72" s="299" t="str">
        <f>CONCATENATE("(",ROUND((B72/$H74)*100,1),")")</f>
        <v>(53.1)</v>
      </c>
      <c r="D72" s="302">
        <f>'Ind T6'!M27</f>
        <v>0.16724000112694964</v>
      </c>
      <c r="E72" s="299" t="str">
        <f>CONCATENATE("(",ROUND((D72/$H74)*100,1),")")</f>
        <v>(4.3)</v>
      </c>
      <c r="F72" s="302">
        <f>'Ind T6'!N27</f>
        <v>8.735597956370024E-2</v>
      </c>
      <c r="G72" s="299" t="str">
        <f>CONCATENATE("(",ROUND((F72/$H74)*100,1),")")</f>
        <v>(2.2)</v>
      </c>
      <c r="H72" s="302">
        <f>SUM(B72,D72,F72)</f>
        <v>2.3227900025479618</v>
      </c>
      <c r="I72" s="299" t="str">
        <f>CONCATENATE("(",ROUND((H72/$H74)*100,1),")")</f>
        <v>(59.7)</v>
      </c>
      <c r="K72" s="302">
        <f>B77-B72</f>
        <v>-0.15223604502992183</v>
      </c>
      <c r="L72" s="302">
        <f>D77-D72</f>
        <v>-1.063396067765629E-2</v>
      </c>
      <c r="M72" s="302">
        <f>F77-F72</f>
        <v>-4.7859157753032955E-3</v>
      </c>
      <c r="N72" s="302">
        <f>SUM(K72:M72)</f>
        <v>-0.16765592148288141</v>
      </c>
    </row>
    <row r="73" spans="1:14" x14ac:dyDescent="0.2">
      <c r="A73" s="282" t="s">
        <v>365</v>
      </c>
      <c r="B73" s="302">
        <f>'Ind T6'!L26</f>
        <v>0.98344153094142173</v>
      </c>
      <c r="C73" s="299" t="str">
        <f>CONCATENATE("(",ROUND((B73/$H74)*100,1),")")</f>
        <v>(25.3)</v>
      </c>
      <c r="D73" s="302">
        <f>'Ind T6'!M26</f>
        <v>0.33535905614597467</v>
      </c>
      <c r="E73" s="299" t="str">
        <f>CONCATENATE("(",ROUND((D73/$H74)*100,1),")")</f>
        <v>(8.6)</v>
      </c>
      <c r="F73" s="302">
        <f>'Ind T6'!N26</f>
        <v>0.25140941036464093</v>
      </c>
      <c r="G73" s="299" t="str">
        <f>CONCATENATE("(",ROUND((F73/$H74)*100,1),")")</f>
        <v>(6.5)</v>
      </c>
      <c r="H73" s="302">
        <f t="shared" ref="H73" si="66">SUM(B73,D73,F73)</f>
        <v>1.5702099974520374</v>
      </c>
      <c r="I73" s="299" t="str">
        <f>CONCATENATE("(",ROUND((H73/$H74)*100,1),")")</f>
        <v>(40.3)</v>
      </c>
      <c r="K73" s="302">
        <f t="shared" ref="K73:K74" si="67">B78-B73</f>
        <v>-2.7956269266103062E-2</v>
      </c>
      <c r="L73" s="302">
        <f t="shared" ref="L73:L74" si="68">D78-D73</f>
        <v>-2.1925310633719386E-2</v>
      </c>
      <c r="M73" s="302">
        <f t="shared" ref="M73:M74" si="69">F78-F73</f>
        <v>-9.4624986172991143E-3</v>
      </c>
      <c r="N73" s="302">
        <f t="shared" ref="N73:N74" si="70">SUM(K73:M73)</f>
        <v>-5.9344078517121562E-2</v>
      </c>
    </row>
    <row r="74" spans="1:14" x14ac:dyDescent="0.2">
      <c r="A74" s="282" t="s">
        <v>363</v>
      </c>
      <c r="B74" s="302">
        <f>SUM(B72:B73)</f>
        <v>3.0516355527987331</v>
      </c>
      <c r="C74" s="299" t="str">
        <f>CONCATENATE("(",ROUND((B74/$H74)*100,1),")")</f>
        <v>(78.4)</v>
      </c>
      <c r="D74" s="302">
        <f>SUM(D72:D73)</f>
        <v>0.50259905727292431</v>
      </c>
      <c r="E74" s="299" t="str">
        <f>CONCATENATE("(",ROUND((D74/$H74)*100,1),")")</f>
        <v>(12.9)</v>
      </c>
      <c r="F74" s="302">
        <f>SUM(F72:F73)</f>
        <v>0.33876538992834115</v>
      </c>
      <c r="G74" s="299" t="str">
        <f>CONCATENATE("(",ROUND((F74/$H74)*100,1),")")</f>
        <v>(8.7)</v>
      </c>
      <c r="H74" s="302">
        <f>SUM(H72:H73)</f>
        <v>3.8929999999999989</v>
      </c>
      <c r="I74" s="299" t="str">
        <f>CONCATENATE("(",ROUND((H74/$H74)*100,1),")")</f>
        <v>(100)</v>
      </c>
      <c r="K74" s="302">
        <f t="shared" si="67"/>
        <v>-0.18019231429602467</v>
      </c>
      <c r="L74" s="302">
        <f t="shared" si="68"/>
        <v>-3.2559271311375704E-2</v>
      </c>
      <c r="M74" s="302">
        <f t="shared" si="69"/>
        <v>-1.4248414392602382E-2</v>
      </c>
      <c r="N74" s="302">
        <f t="shared" si="70"/>
        <v>-0.22700000000000276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1.9159579768273898</v>
      </c>
      <c r="C77" s="299" t="str">
        <f>CONCATENATE("(",ROUND((B77/$H79)*100,1),")")</f>
        <v>(52.3)</v>
      </c>
      <c r="D77" s="302">
        <f>'Ind T6'!R27</f>
        <v>0.15660604044929335</v>
      </c>
      <c r="E77" s="299" t="str">
        <f>CONCATENATE("(",ROUND((D77/$H79)*100,1),")")</f>
        <v>(4.3)</v>
      </c>
      <c r="F77" s="302">
        <f>'Ind T6'!S27</f>
        <v>8.2570063788396944E-2</v>
      </c>
      <c r="G77" s="299" t="str">
        <f>CONCATENATE("(",ROUND((F77/$H79)*100,1),")")</f>
        <v>(2.3)</v>
      </c>
      <c r="H77" s="302">
        <f>SUM(B77,D77,F77)</f>
        <v>2.1551340810650799</v>
      </c>
      <c r="I77" s="299" t="str">
        <f>CONCATENATE("(",ROUND((H77/$H79)*100,1),")")</f>
        <v>(58.8)</v>
      </c>
      <c r="K77" s="302">
        <f>B82-B77</f>
        <v>-0.33598525054485906</v>
      </c>
      <c r="L77" s="302">
        <f>D82-D77</f>
        <v>-2.4582475957485667E-2</v>
      </c>
      <c r="M77" s="302">
        <f>F82-F77</f>
        <v>-1.0546899310941646E-2</v>
      </c>
      <c r="N77" s="302">
        <f>SUM(K77:M77)</f>
        <v>-0.37111462581328636</v>
      </c>
    </row>
    <row r="78" spans="1:14" x14ac:dyDescent="0.2">
      <c r="A78" s="282" t="s">
        <v>365</v>
      </c>
      <c r="B78" s="302">
        <f>'Ind T6'!Q26</f>
        <v>0.95548526167531866</v>
      </c>
      <c r="C78" s="299" t="str">
        <f>CONCATENATE("(",ROUND((B78/$H79)*100,1),")")</f>
        <v>(26.1)</v>
      </c>
      <c r="D78" s="302">
        <f>'Ind T6'!R26</f>
        <v>0.31343374551225528</v>
      </c>
      <c r="E78" s="299" t="str">
        <f>CONCATENATE("(",ROUND((D78/$H79)*100,1),")")</f>
        <v>(8.5)</v>
      </c>
      <c r="F78" s="302">
        <f>'Ind T6'!S26</f>
        <v>0.24194691174734181</v>
      </c>
      <c r="G78" s="299" t="str">
        <f>CONCATENATE("(",ROUND((F78/$H79)*100,1),")")</f>
        <v>(6.6)</v>
      </c>
      <c r="H78" s="302">
        <f t="shared" ref="H78" si="71">SUM(B78,D78,F78)</f>
        <v>1.5108659189349158</v>
      </c>
      <c r="I78" s="299" t="str">
        <f>CONCATENATE("(",ROUND((H78/$H79)*100,1),")")</f>
        <v>(41.2)</v>
      </c>
      <c r="K78" s="302">
        <f t="shared" ref="K78:K79" si="72">B83-B78</f>
        <v>-9.5177068646673746E-2</v>
      </c>
      <c r="L78" s="302">
        <f t="shared" ref="L78:L79" si="73">D83-D78</f>
        <v>-5.1087951117519403E-2</v>
      </c>
      <c r="M78" s="302">
        <f t="shared" ref="M78:M79" si="74">F83-F78</f>
        <v>-2.9620354422514539E-2</v>
      </c>
      <c r="N78" s="302">
        <f t="shared" ref="N78:N79" si="75">SUM(K78:M78)</f>
        <v>-0.17588537418670769</v>
      </c>
    </row>
    <row r="79" spans="1:14" x14ac:dyDescent="0.2">
      <c r="A79" s="282" t="s">
        <v>363</v>
      </c>
      <c r="B79" s="302">
        <f>SUM(B77:B78)</f>
        <v>2.8714432385027084</v>
      </c>
      <c r="C79" s="299" t="str">
        <f>CONCATENATE("(",ROUND((B79/$H79)*100,1),")")</f>
        <v>(78.3)</v>
      </c>
      <c r="D79" s="302">
        <f>SUM(D77:D78)</f>
        <v>0.47003978596154861</v>
      </c>
      <c r="E79" s="299" t="str">
        <f>CONCATENATE("(",ROUND((D79/$H79)*100,1),")")</f>
        <v>(12.8)</v>
      </c>
      <c r="F79" s="302">
        <f>SUM(F77:F78)</f>
        <v>0.32451697553573877</v>
      </c>
      <c r="G79" s="299" t="str">
        <f>CONCATENATE("(",ROUND((F79/$H79)*100,1),")")</f>
        <v>(8.9)</v>
      </c>
      <c r="H79" s="302">
        <f>SUM(H77:H78)</f>
        <v>3.6659999999999959</v>
      </c>
      <c r="I79" s="299" t="str">
        <f>CONCATENATE("(",ROUND((H79/$H79)*100,1),")")</f>
        <v>(100)</v>
      </c>
      <c r="K79" s="302">
        <f t="shared" si="72"/>
        <v>-0.43116231919153281</v>
      </c>
      <c r="L79" s="302">
        <f t="shared" si="73"/>
        <v>-7.5670427075005042E-2</v>
      </c>
      <c r="M79" s="302">
        <f t="shared" si="74"/>
        <v>-4.0167253733456199E-2</v>
      </c>
      <c r="N79" s="302">
        <f t="shared" si="75"/>
        <v>-0.54699999999999405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1.5799727262825307</v>
      </c>
      <c r="C82" s="299" t="str">
        <f>CONCATENATE("(",ROUND((B82/$H84)*100,1),")")</f>
        <v>(50.7)</v>
      </c>
      <c r="D82" s="302">
        <f>'Ind T6'!W27</f>
        <v>0.13202356449180769</v>
      </c>
      <c r="E82" s="299" t="str">
        <f>CONCATENATE("(",ROUND((D82/$H84)*100,1),")")</f>
        <v>(4.2)</v>
      </c>
      <c r="F82" s="302">
        <f>'Ind T6'!X27</f>
        <v>7.2023164477455298E-2</v>
      </c>
      <c r="G82" s="299" t="str">
        <f>CONCATENATE("(",ROUND((F82/$H84)*100,1),")")</f>
        <v>(2.3)</v>
      </c>
      <c r="H82" s="302">
        <f>SUM(B82,D82,F82)</f>
        <v>1.7840194552517938</v>
      </c>
      <c r="I82" s="299" t="str">
        <f>CONCATENATE("(",ROUND((H82/$H84)*100,1),")")</f>
        <v>(57.2)</v>
      </c>
      <c r="K82" s="302">
        <f>B82-B72</f>
        <v>-0.48822129557478089</v>
      </c>
      <c r="L82" s="302">
        <f>D82-D72</f>
        <v>-3.5216436635141957E-2</v>
      </c>
      <c r="M82" s="302">
        <f>F82-F72</f>
        <v>-1.5332815086244941E-2</v>
      </c>
      <c r="N82" s="302">
        <f>SUM(K82:M82)</f>
        <v>-0.5387705472961678</v>
      </c>
    </row>
    <row r="83" spans="1:14" x14ac:dyDescent="0.2">
      <c r="A83" s="282" t="s">
        <v>365</v>
      </c>
      <c r="B83" s="302">
        <f>'Ind T6'!V26</f>
        <v>0.86030819302864492</v>
      </c>
      <c r="C83" s="299" t="str">
        <f>CONCATENATE("(",ROUND((B83/$H84)*100,1),")")</f>
        <v>(27.6)</v>
      </c>
      <c r="D83" s="302">
        <f>'Ind T6'!W26</f>
        <v>0.26234579439473588</v>
      </c>
      <c r="E83" s="299" t="str">
        <f>CONCATENATE("(",ROUND((D83/$H84)*100,1),")")</f>
        <v>(8.4)</v>
      </c>
      <c r="F83" s="302">
        <f>'Ind T6'!X26</f>
        <v>0.21232655732482728</v>
      </c>
      <c r="G83" s="299" t="str">
        <f>CONCATENATE("(",ROUND((F83/$H84)*100,1),")")</f>
        <v>(6.8)</v>
      </c>
      <c r="H83" s="302">
        <f t="shared" ref="H83" si="76">SUM(B83,D83,F83)</f>
        <v>1.3349805447482079</v>
      </c>
      <c r="I83" s="299" t="str">
        <f>CONCATENATE("(",ROUND((H83/$H84)*100,1),")")</f>
        <v>(42.8)</v>
      </c>
      <c r="K83" s="302">
        <f t="shared" ref="K83:K84" si="77">B83-B73</f>
        <v>-0.12313333791277681</v>
      </c>
      <c r="L83" s="302">
        <f t="shared" ref="L83:L84" si="78">D83-D73</f>
        <v>-7.3013261751238789E-2</v>
      </c>
      <c r="M83" s="302">
        <f t="shared" ref="M83:M84" si="79">F83-F73</f>
        <v>-3.9082853039813653E-2</v>
      </c>
      <c r="N83" s="302">
        <f t="shared" ref="N83:N84" si="80">SUM(K83:M83)</f>
        <v>-0.23522945270382925</v>
      </c>
    </row>
    <row r="84" spans="1:14" x14ac:dyDescent="0.2">
      <c r="A84" s="282" t="s">
        <v>363</v>
      </c>
      <c r="B84" s="302">
        <f>SUM(B82:B83)</f>
        <v>2.4402809193111756</v>
      </c>
      <c r="C84" s="299" t="str">
        <f>CONCATENATE("(",ROUND((B84/$H84)*100,1),")")</f>
        <v>(78.2)</v>
      </c>
      <c r="D84" s="302">
        <f>SUM(D82:D83)</f>
        <v>0.39436935888654356</v>
      </c>
      <c r="E84" s="299" t="str">
        <f>CONCATENATE("(",ROUND((D84/$H84)*100,1),")")</f>
        <v>(12.6)</v>
      </c>
      <c r="F84" s="302">
        <f>SUM(F82:F83)</f>
        <v>0.28434972180228257</v>
      </c>
      <c r="G84" s="299" t="str">
        <f>CONCATENATE("(",ROUND((F84/$H84)*100,1),")")</f>
        <v>(9.1)</v>
      </c>
      <c r="H84" s="302">
        <f>SUM(H82:H83)</f>
        <v>3.1190000000000015</v>
      </c>
      <c r="I84" s="299" t="str">
        <f>CONCATENATE("(",ROUND((H84/$H84)*100,1),")")</f>
        <v>(100)</v>
      </c>
      <c r="K84" s="302">
        <f t="shared" si="77"/>
        <v>-0.61135463348755748</v>
      </c>
      <c r="L84" s="302">
        <f t="shared" si="78"/>
        <v>-0.10822969838638075</v>
      </c>
      <c r="M84" s="302">
        <f t="shared" si="79"/>
        <v>-5.4415668126058581E-2</v>
      </c>
      <c r="N84" s="302">
        <f t="shared" si="80"/>
        <v>-0.7739999999999968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6.8718737382226571</v>
      </c>
      <c r="C93" s="299" t="str">
        <f>CONCATENATE("(",ROUND((B93/$H95)*100,1),")")</f>
        <v>(65.8)</v>
      </c>
      <c r="D93" s="302">
        <f>'Ind T6'!M36</f>
        <v>0.24063962187859614</v>
      </c>
      <c r="E93" s="299" t="str">
        <f>CONCATENATE("(",ROUND((D93/$H95)*100,1),")")</f>
        <v>(2.3)</v>
      </c>
      <c r="F93" s="302">
        <f>'Ind T6'!N36</f>
        <v>0.38700805168814617</v>
      </c>
      <c r="G93" s="299" t="str">
        <f>CONCATENATE("(",ROUND((F93/$H95)*100,1),")")</f>
        <v>(3.7)</v>
      </c>
      <c r="H93" s="302">
        <f>SUM(B93,D93,F93)</f>
        <v>7.4995214117893996</v>
      </c>
      <c r="I93" s="299" t="str">
        <f>CONCATENATE("(",ROUND((H93/$H95)*100,1),")")</f>
        <v>(71.8)</v>
      </c>
      <c r="K93" s="302">
        <f>B98-B93</f>
        <v>-0.23228958276507505</v>
      </c>
      <c r="L93" s="302">
        <f>D98-D93</f>
        <v>7.4997953857150468E-4</v>
      </c>
      <c r="M93" s="302">
        <f>F98-F93</f>
        <v>1.8558985965028696E-3</v>
      </c>
      <c r="N93" s="302">
        <f>SUM(K93:M93)</f>
        <v>-0.22968370463000068</v>
      </c>
    </row>
    <row r="94" spans="1:14" x14ac:dyDescent="0.2">
      <c r="A94" s="282" t="s">
        <v>365</v>
      </c>
      <c r="B94" s="302">
        <f>'Ind T6'!L35</f>
        <v>1.9546387430693757</v>
      </c>
      <c r="C94" s="299" t="str">
        <f>CONCATENATE("(",ROUND((B94/$H95)*100,1),")")</f>
        <v>(18.7)</v>
      </c>
      <c r="D94" s="302">
        <f>'Ind T6'!M35</f>
        <v>0.44158611025994954</v>
      </c>
      <c r="E94" s="299" t="str">
        <f>CONCATENATE("(",ROUND((D94/$H95)*100,1),")")</f>
        <v>(4.2)</v>
      </c>
      <c r="F94" s="302">
        <f>'Ind T6'!N35</f>
        <v>0.5492537348812625</v>
      </c>
      <c r="G94" s="299" t="str">
        <f>CONCATENATE("(",ROUND((F94/$H95)*100,1),")")</f>
        <v>(5.3)</v>
      </c>
      <c r="H94" s="302">
        <f t="shared" ref="H94" si="81">SUM(B94,D94,F94)</f>
        <v>2.9454785882105874</v>
      </c>
      <c r="I94" s="299" t="str">
        <f>CONCATENATE("(",ROUND((H94/$H95)*100,1),")")</f>
        <v>(28.2)</v>
      </c>
      <c r="K94" s="302">
        <f t="shared" ref="K94:K95" si="82">B99-B94</f>
        <v>-0.10124489932760672</v>
      </c>
      <c r="L94" s="302">
        <f t="shared" ref="L94:L95" si="83">D99-D94</f>
        <v>-4.6435293494269114E-3</v>
      </c>
      <c r="M94" s="302">
        <f t="shared" ref="M94:M95" si="84">F99-F94</f>
        <v>-9.4278666929579202E-3</v>
      </c>
      <c r="N94" s="302">
        <f t="shared" ref="N94:N95" si="85">SUM(K94:M94)</f>
        <v>-0.11531629536999155</v>
      </c>
    </row>
    <row r="95" spans="1:14" x14ac:dyDescent="0.2">
      <c r="A95" s="282" t="s">
        <v>363</v>
      </c>
      <c r="B95" s="302">
        <f>SUM(B93:B94)</f>
        <v>8.826512481292033</v>
      </c>
      <c r="C95" s="299" t="str">
        <f>CONCATENATE("(",ROUND((B95/$H95)*100,1),")")</f>
        <v>(84.5)</v>
      </c>
      <c r="D95" s="302">
        <f>SUM(D93:D94)</f>
        <v>0.68222573213854565</v>
      </c>
      <c r="E95" s="299" t="str">
        <f>CONCATENATE("(",ROUND((D95/$H95)*100,1),")")</f>
        <v>(6.5)</v>
      </c>
      <c r="F95" s="302">
        <f>SUM(F93:F94)</f>
        <v>0.93626178656940873</v>
      </c>
      <c r="G95" s="299" t="str">
        <f>CONCATENATE("(",ROUND((F95/$H95)*100,1),")")</f>
        <v>(9)</v>
      </c>
      <c r="H95" s="302">
        <f>SUM(H93:H94)</f>
        <v>10.444999999999986</v>
      </c>
      <c r="I95" s="299" t="str">
        <f>CONCATENATE("(",ROUND((H95/$H95)*100,1),")")</f>
        <v>(100)</v>
      </c>
      <c r="K95" s="302">
        <f t="shared" si="82"/>
        <v>-0.33353448209268244</v>
      </c>
      <c r="L95" s="302">
        <f t="shared" si="83"/>
        <v>-3.8935498108554345E-3</v>
      </c>
      <c r="M95" s="302">
        <f t="shared" si="84"/>
        <v>-7.5719680964551062E-3</v>
      </c>
      <c r="N95" s="302">
        <f t="shared" si="85"/>
        <v>-0.34499999999999298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6.6395841554575821</v>
      </c>
      <c r="C98" s="299" t="str">
        <f>CONCATENATE("(",ROUND((B98/$H100)*100,1),")")</f>
        <v>(65.7)</v>
      </c>
      <c r="D98" s="302">
        <f>'Ind T6'!R36</f>
        <v>0.24138960141716764</v>
      </c>
      <c r="E98" s="299" t="str">
        <f>CONCATENATE("(",ROUND((D98/$H100)*100,1),")")</f>
        <v>(2.4)</v>
      </c>
      <c r="F98" s="302">
        <f>'Ind T6'!S36</f>
        <v>0.38886395028464904</v>
      </c>
      <c r="G98" s="299" t="str">
        <f>CONCATENATE("(",ROUND((F98/$H100)*100,1),")")</f>
        <v>(3.9)</v>
      </c>
      <c r="H98" s="302">
        <f>SUM(B98,D98,F98)</f>
        <v>7.2698377071593985</v>
      </c>
      <c r="I98" s="299" t="str">
        <f>CONCATENATE("(",ROUND((H98/$H100)*100,1),")")</f>
        <v>(72)</v>
      </c>
      <c r="K98" s="302">
        <f>B103-B98</f>
        <v>-1.3546991218462612</v>
      </c>
      <c r="L98" s="302">
        <f>D103-D98</f>
        <v>-2.9311317620189681E-2</v>
      </c>
      <c r="M98" s="302">
        <f>F103-F98</f>
        <v>-5.3193560043167554E-2</v>
      </c>
      <c r="N98" s="302">
        <f>SUM(K98:M98)</f>
        <v>-1.4372039995096184</v>
      </c>
    </row>
    <row r="99" spans="1:14" x14ac:dyDescent="0.2">
      <c r="A99" s="282" t="s">
        <v>365</v>
      </c>
      <c r="B99" s="302">
        <f>'Ind T6'!Q35</f>
        <v>1.853393843741769</v>
      </c>
      <c r="C99" s="299" t="str">
        <f>CONCATENATE("(",ROUND((B99/$H100)*100,1),")")</f>
        <v>(18.4)</v>
      </c>
      <c r="D99" s="302">
        <f>'Ind T6'!R35</f>
        <v>0.43694258091052263</v>
      </c>
      <c r="E99" s="299" t="str">
        <f>CONCATENATE("(",ROUND((D99/$H100)*100,1),")")</f>
        <v>(4.3)</v>
      </c>
      <c r="F99" s="302">
        <f>'Ind T6'!S35</f>
        <v>0.53982586818830458</v>
      </c>
      <c r="G99" s="299" t="str">
        <f>CONCATENATE("(",ROUND((F99/$H100)*100,1),")")</f>
        <v>(5.3)</v>
      </c>
      <c r="H99" s="302">
        <f t="shared" ref="H99" si="86">SUM(B99,D99,F99)</f>
        <v>2.8301622928405958</v>
      </c>
      <c r="I99" s="299" t="str">
        <f>CONCATENATE("(",ROUND((H99/$H100)*100,1),")")</f>
        <v>(28)</v>
      </c>
      <c r="K99" s="302">
        <f t="shared" ref="K99:K100" si="87">B104-B99</f>
        <v>-0.41669571932930594</v>
      </c>
      <c r="L99" s="302">
        <f t="shared" ref="L99:L100" si="88">D104-D99</f>
        <v>-5.5345941010879307E-2</v>
      </c>
      <c r="M99" s="302">
        <f t="shared" ref="M99:M100" si="89">F104-F99</f>
        <v>-7.5754340150198385E-2</v>
      </c>
      <c r="N99" s="302">
        <f t="shared" ref="N99:N100" si="90">SUM(K99:M99)</f>
        <v>-0.54779600049038368</v>
      </c>
    </row>
    <row r="100" spans="1:14" x14ac:dyDescent="0.2">
      <c r="A100" s="282" t="s">
        <v>363</v>
      </c>
      <c r="B100" s="302">
        <f>SUM(B98:B99)</f>
        <v>8.4929779991993506</v>
      </c>
      <c r="C100" s="299" t="str">
        <f>CONCATENATE("(",ROUND((B100/$H100)*100,1),")")</f>
        <v>(84.1)</v>
      </c>
      <c r="D100" s="302">
        <f>SUM(D98:D99)</f>
        <v>0.67833218232769021</v>
      </c>
      <c r="E100" s="299" t="str">
        <f>CONCATENATE("(",ROUND((D100/$H100)*100,1),")")</f>
        <v>(6.7)</v>
      </c>
      <c r="F100" s="302">
        <f>SUM(F98:F99)</f>
        <v>0.92868981847295362</v>
      </c>
      <c r="G100" s="299" t="str">
        <f>CONCATENATE("(",ROUND((F100/$H100)*100,1),")")</f>
        <v>(9.2)</v>
      </c>
      <c r="H100" s="302">
        <f>SUM(H98:H99)</f>
        <v>10.099999999999994</v>
      </c>
      <c r="I100" s="299" t="str">
        <f>CONCATENATE("(",ROUND((H100/$H100)*100,1),")")</f>
        <v>(100)</v>
      </c>
      <c r="K100" s="302">
        <f t="shared" si="87"/>
        <v>-1.7713948411755664</v>
      </c>
      <c r="L100" s="302">
        <f t="shared" si="88"/>
        <v>-8.4657258631068988E-2</v>
      </c>
      <c r="M100" s="302">
        <f t="shared" si="89"/>
        <v>-0.12894790019336588</v>
      </c>
      <c r="N100" s="302">
        <f t="shared" si="90"/>
        <v>-1.9850000000000012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5.2848850336113209</v>
      </c>
      <c r="C103" s="299" t="str">
        <f>CONCATENATE("(",ROUND((B103/$H105)*100,1),")")</f>
        <v>(65.1)</v>
      </c>
      <c r="D103" s="302">
        <f>'Ind T6'!W36</f>
        <v>0.21207828379697796</v>
      </c>
      <c r="E103" s="299" t="str">
        <f>CONCATENATE("(",ROUND((D103/$H105)*100,1),")")</f>
        <v>(2.6)</v>
      </c>
      <c r="F103" s="302">
        <f>'Ind T6'!X36</f>
        <v>0.33567039024148149</v>
      </c>
      <c r="G103" s="299" t="str">
        <f>CONCATENATE("(",ROUND((F103/$H105)*100,1),")")</f>
        <v>(4.1)</v>
      </c>
      <c r="H103" s="302">
        <f>SUM(B103,D103,F103)</f>
        <v>5.8326337076497801</v>
      </c>
      <c r="I103" s="299" t="str">
        <f>CONCATENATE("(",ROUND((H103/$H105)*100,1),")")</f>
        <v>(71.9)</v>
      </c>
      <c r="K103" s="302">
        <f>B103-B93</f>
        <v>-1.5869887046113362</v>
      </c>
      <c r="L103" s="302">
        <f>D103-D93</f>
        <v>-2.8561338081618176E-2</v>
      </c>
      <c r="M103" s="302">
        <f>F103-F93</f>
        <v>-5.1337661446664684E-2</v>
      </c>
      <c r="N103" s="302">
        <f>SUM(K103:M103)</f>
        <v>-1.6668877041396191</v>
      </c>
    </row>
    <row r="104" spans="1:14" x14ac:dyDescent="0.2">
      <c r="A104" s="282" t="s">
        <v>365</v>
      </c>
      <c r="B104" s="302">
        <f>'Ind T6'!V35</f>
        <v>1.436698124412463</v>
      </c>
      <c r="C104" s="299" t="str">
        <f>CONCATENATE("(",ROUND((B104/$H105)*100,1),")")</f>
        <v>(17.7)</v>
      </c>
      <c r="D104" s="302">
        <f>'Ind T6'!W35</f>
        <v>0.38159663989964332</v>
      </c>
      <c r="E104" s="299" t="str">
        <f>CONCATENATE("(",ROUND((D104/$H105)*100,1),")")</f>
        <v>(4.7)</v>
      </c>
      <c r="F104" s="302">
        <f>'Ind T6'!X35</f>
        <v>0.4640715280381062</v>
      </c>
      <c r="G104" s="299" t="str">
        <f>CONCATENATE("(",ROUND((F104/$H105)*100,1),")")</f>
        <v>(5.7)</v>
      </c>
      <c r="H104" s="302">
        <f t="shared" ref="H104" si="91">SUM(B104,D104,F104)</f>
        <v>2.2823662923502126</v>
      </c>
      <c r="I104" s="299" t="str">
        <f>CONCATENATE("(",ROUND((H104/$H105)*100,1),")")</f>
        <v>(28.1)</v>
      </c>
      <c r="K104" s="302">
        <f t="shared" ref="K104:K105" si="92">B104-B94</f>
        <v>-0.51794061865691265</v>
      </c>
      <c r="L104" s="302">
        <f t="shared" ref="L104:L105" si="93">D104-D94</f>
        <v>-5.9989470360306218E-2</v>
      </c>
      <c r="M104" s="302">
        <f t="shared" ref="M104:M105" si="94">F104-F94</f>
        <v>-8.5182206843156305E-2</v>
      </c>
      <c r="N104" s="302">
        <f t="shared" ref="N104:N105" si="95">SUM(K104:M104)</f>
        <v>-0.66311229586037523</v>
      </c>
    </row>
    <row r="105" spans="1:14" x14ac:dyDescent="0.2">
      <c r="A105" s="282" t="s">
        <v>363</v>
      </c>
      <c r="B105" s="302">
        <f>SUM(B103:B104)</f>
        <v>6.7215831580237841</v>
      </c>
      <c r="C105" s="299" t="str">
        <f>CONCATENATE("(",ROUND((B105/$H105)*100,1),")")</f>
        <v>(82.8)</v>
      </c>
      <c r="D105" s="302">
        <f>SUM(D103:D104)</f>
        <v>0.59367492369662123</v>
      </c>
      <c r="E105" s="299" t="str">
        <f>CONCATENATE("(",ROUND((D105/$H105)*100,1),")")</f>
        <v>(7.3)</v>
      </c>
      <c r="F105" s="302">
        <f>SUM(F103:F104)</f>
        <v>0.79974191827958774</v>
      </c>
      <c r="G105" s="299" t="str">
        <f>CONCATENATE("(",ROUND((F105/$H105)*100,1),")")</f>
        <v>(9.9)</v>
      </c>
      <c r="H105" s="302">
        <f>SUM(H103:H104)</f>
        <v>8.1149999999999931</v>
      </c>
      <c r="I105" s="299" t="str">
        <f>CONCATENATE("(",ROUND((H105/$H105)*100,1),")")</f>
        <v>(100)</v>
      </c>
      <c r="K105" s="302">
        <f t="shared" si="92"/>
        <v>-2.1049293232682489</v>
      </c>
      <c r="L105" s="302">
        <f t="shared" si="93"/>
        <v>-8.8550808441924422E-2</v>
      </c>
      <c r="M105" s="302">
        <f t="shared" si="94"/>
        <v>-0.13651986828982099</v>
      </c>
      <c r="N105" s="302">
        <f t="shared" si="95"/>
        <v>-2.3299999999999947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16.000042333237495</v>
      </c>
      <c r="C114" s="299" t="str">
        <f>CONCATENATE("(",ROUND((B114/$H116)*100,1),")")</f>
        <v>(68)</v>
      </c>
      <c r="D114" s="302">
        <f>'Ind T6'!M45</f>
        <v>0.63774787615551343</v>
      </c>
      <c r="E114" s="299" t="str">
        <f>CONCATENATE("(",ROUND((D114/$H116)*100,1),")")</f>
        <v>(2.7)</v>
      </c>
      <c r="F114" s="302">
        <f>'Ind T6'!N45</f>
        <v>1.3828904350203257</v>
      </c>
      <c r="G114" s="299" t="str">
        <f>CONCATENATE("(",ROUND((F114/$H116)*100,1),")")</f>
        <v>(5.9)</v>
      </c>
      <c r="H114" s="302">
        <f>SUM(B114,D114,F114)</f>
        <v>18.020680644413332</v>
      </c>
      <c r="I114" s="299" t="str">
        <f>CONCATENATE("(",ROUND((H114/$H116)*100,1),")")</f>
        <v>(76.6)</v>
      </c>
      <c r="K114" s="302">
        <f>B119-B114</f>
        <v>-1.037655334837007</v>
      </c>
      <c r="L114" s="302">
        <f>D119-D114</f>
        <v>-3.048781806494183E-2</v>
      </c>
      <c r="M114" s="302">
        <f>F119-F114</f>
        <v>-7.0387576327902934E-2</v>
      </c>
      <c r="N114" s="302">
        <f>SUM(K114:M114)</f>
        <v>-1.1385307292298519</v>
      </c>
    </row>
    <row r="115" spans="1:14" x14ac:dyDescent="0.2">
      <c r="A115" s="282" t="s">
        <v>365</v>
      </c>
      <c r="B115" s="302">
        <f>'Ind T6'!L44</f>
        <v>3.4372183110107271</v>
      </c>
      <c r="C115" s="299" t="str">
        <f>CONCATENATE("(",ROUND((B115/$H116)*100,1),")")</f>
        <v>(14.6)</v>
      </c>
      <c r="D115" s="302">
        <f>'Ind T6'!M44</f>
        <v>1.0125994536575098</v>
      </c>
      <c r="E115" s="299" t="str">
        <f>CONCATENATE("(",ROUND((D115/$H116)*100,1),")")</f>
        <v>(4.3)</v>
      </c>
      <c r="F115" s="302">
        <f>'Ind T6'!N44</f>
        <v>1.0635015909184138</v>
      </c>
      <c r="G115" s="299" t="str">
        <f>CONCATENATE("(",ROUND((F115/$H116)*100,1),")")</f>
        <v>(4.5)</v>
      </c>
      <c r="H115" s="302">
        <f t="shared" ref="H115" si="96">SUM(B115,D115,F115)</f>
        <v>5.5133193555866509</v>
      </c>
      <c r="I115" s="299" t="str">
        <f>CONCATENATE("(",ROUND((H115/$H116)*100,1),")")</f>
        <v>(23.4)</v>
      </c>
      <c r="K115" s="302">
        <f t="shared" ref="K115:K116" si="97">B120-B115</f>
        <v>-0.1138125698991268</v>
      </c>
      <c r="L115" s="302">
        <f t="shared" ref="L115:L116" si="98">D120-D115</f>
        <v>-5.053413023385489E-2</v>
      </c>
      <c r="M115" s="302">
        <f t="shared" ref="M115:M116" si="99">F120-F115</f>
        <v>-7.7122570637129129E-2</v>
      </c>
      <c r="N115" s="302">
        <f t="shared" ref="N115:N116" si="100">SUM(K115:M115)</f>
        <v>-0.24146927077011082</v>
      </c>
    </row>
    <row r="116" spans="1:14" x14ac:dyDescent="0.2">
      <c r="A116" s="282" t="s">
        <v>363</v>
      </c>
      <c r="B116" s="302">
        <f>SUM(B114:B115)</f>
        <v>19.437260644248223</v>
      </c>
      <c r="C116" s="299" t="str">
        <f>CONCATENATE("(",ROUND((B116/$H116)*100,1),")")</f>
        <v>(82.6)</v>
      </c>
      <c r="D116" s="302">
        <f>SUM(D114:D115)</f>
        <v>1.6503473298130231</v>
      </c>
      <c r="E116" s="299" t="str">
        <f>CONCATENATE("(",ROUND((D116/$H116)*100,1),")")</f>
        <v>(7)</v>
      </c>
      <c r="F116" s="302">
        <f>SUM(F114:F115)</f>
        <v>2.4463920259387395</v>
      </c>
      <c r="G116" s="299" t="str">
        <f>CONCATENATE("(",ROUND((F116/$H116)*100,1),")")</f>
        <v>(10.4)</v>
      </c>
      <c r="H116" s="302">
        <f>SUM(H114:H115)</f>
        <v>23.533999999999985</v>
      </c>
      <c r="I116" s="299" t="str">
        <f>CONCATENATE("(",ROUND((H116/$H116)*100,1),")")</f>
        <v>(100)</v>
      </c>
      <c r="K116" s="302">
        <f t="shared" si="97"/>
        <v>-1.1514679047361334</v>
      </c>
      <c r="L116" s="302">
        <f t="shared" si="98"/>
        <v>-8.1021948298796609E-2</v>
      </c>
      <c r="M116" s="302">
        <f t="shared" si="99"/>
        <v>-0.14751014696503217</v>
      </c>
      <c r="N116" s="302">
        <f t="shared" si="100"/>
        <v>-1.3799999999999621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14.962386998400488</v>
      </c>
      <c r="C119" s="299" t="str">
        <f>CONCATENATE("(",ROUND((B119/$H121)*100,1),")")</f>
        <v>(67.5)</v>
      </c>
      <c r="D119" s="302">
        <f>'Ind T6'!R45</f>
        <v>0.6072600580905716</v>
      </c>
      <c r="E119" s="299" t="str">
        <f>CONCATENATE("(",ROUND((D119/$H121)*100,1),")")</f>
        <v>(2.7)</v>
      </c>
      <c r="F119" s="302">
        <f>'Ind T6'!S45</f>
        <v>1.3125028586924228</v>
      </c>
      <c r="G119" s="299" t="str">
        <f>CONCATENATE("(",ROUND((F119/$H121)*100,1),")")</f>
        <v>(5.9)</v>
      </c>
      <c r="H119" s="302">
        <f>SUM(B119,D119,F119)</f>
        <v>16.882149915183483</v>
      </c>
      <c r="I119" s="299" t="str">
        <f>CONCATENATE("(",ROUND((H119/$H121)*100,1),")")</f>
        <v>(76.2)</v>
      </c>
      <c r="K119" s="302">
        <f>B124-B119</f>
        <v>-0.39121533923239227</v>
      </c>
      <c r="L119" s="302">
        <f>D124-D119</f>
        <v>-1.6924294025942754E-2</v>
      </c>
      <c r="M119" s="302">
        <f>F124-F119</f>
        <v>1.5898877969956926E-2</v>
      </c>
      <c r="N119" s="302">
        <f>SUM(K119:M119)</f>
        <v>-0.3922407552883781</v>
      </c>
    </row>
    <row r="120" spans="1:14" x14ac:dyDescent="0.2">
      <c r="A120" s="282" t="s">
        <v>365</v>
      </c>
      <c r="B120" s="302">
        <f>'Ind T6'!Q44</f>
        <v>3.3234057411116003</v>
      </c>
      <c r="C120" s="299" t="str">
        <f>CONCATENATE("(",ROUND((B120/$H121)*100,1),")")</f>
        <v>(15)</v>
      </c>
      <c r="D120" s="302">
        <f>'Ind T6'!R44</f>
        <v>0.96206532342365492</v>
      </c>
      <c r="E120" s="299" t="str">
        <f>CONCATENATE("(",ROUND((D120/$H121)*100,1),")")</f>
        <v>(4.3)</v>
      </c>
      <c r="F120" s="302">
        <f>'Ind T6'!S44</f>
        <v>0.98637902028128466</v>
      </c>
      <c r="G120" s="299" t="str">
        <f>CONCATENATE("(",ROUND((F120/$H121)*100,1),")")</f>
        <v>(4.5)</v>
      </c>
      <c r="H120" s="302">
        <f t="shared" ref="H120" si="101">SUM(B120,D120,F120)</f>
        <v>5.2718500848165393</v>
      </c>
      <c r="I120" s="299" t="str">
        <f>CONCATENATE("(",ROUND((H120/$H121)*100,1),")")</f>
        <v>(23.8)</v>
      </c>
      <c r="K120" s="302">
        <f t="shared" ref="K120:K121" si="102">B125-B120</f>
        <v>6.0639907492607836E-2</v>
      </c>
      <c r="L120" s="302">
        <f t="shared" ref="L120:L121" si="103">D125-D120</f>
        <v>-6.2069938425086679E-3</v>
      </c>
      <c r="M120" s="302">
        <f t="shared" ref="M120:M121" si="104">F125-F120</f>
        <v>-5.3192158361772157E-2</v>
      </c>
      <c r="N120" s="302">
        <f t="shared" ref="N120:N121" si="105">SUM(K120:M120)</f>
        <v>1.2407552883270112E-3</v>
      </c>
    </row>
    <row r="121" spans="1:14" x14ac:dyDescent="0.2">
      <c r="A121" s="282" t="s">
        <v>363</v>
      </c>
      <c r="B121" s="302">
        <f>SUM(B119:B120)</f>
        <v>18.28579273951209</v>
      </c>
      <c r="C121" s="299" t="str">
        <f>CONCATENATE("(",ROUND((B121/$H121)*100,1),")")</f>
        <v>(82.5)</v>
      </c>
      <c r="D121" s="302">
        <f>SUM(D119:D120)</f>
        <v>1.5693253815142265</v>
      </c>
      <c r="E121" s="299" t="str">
        <f>CONCATENATE("(",ROUND((D121/$H121)*100,1),")")</f>
        <v>(7.1)</v>
      </c>
      <c r="F121" s="302">
        <f>SUM(F119:F120)</f>
        <v>2.2988818789737073</v>
      </c>
      <c r="G121" s="299" t="str">
        <f>CONCATENATE("(",ROUND((F121/$H121)*100,1),")")</f>
        <v>(10.4)</v>
      </c>
      <c r="H121" s="302">
        <f>SUM(H119:H120)</f>
        <v>22.154000000000021</v>
      </c>
      <c r="I121" s="299" t="str">
        <f>CONCATENATE("(",ROUND((H121/$H121)*100,1),")")</f>
        <v>(100)</v>
      </c>
      <c r="K121" s="302">
        <f t="shared" si="102"/>
        <v>-0.33057543173978488</v>
      </c>
      <c r="L121" s="302">
        <f t="shared" si="103"/>
        <v>-2.3131287868451533E-2</v>
      </c>
      <c r="M121" s="302">
        <f t="shared" si="104"/>
        <v>-3.729328039181512E-2</v>
      </c>
      <c r="N121" s="302">
        <f t="shared" si="105"/>
        <v>-0.39100000000005153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14.571171659168096</v>
      </c>
      <c r="C124" s="299" t="str">
        <f>CONCATENATE("(",ROUND((B124/$H126)*100,1),")")</f>
        <v>(67)</v>
      </c>
      <c r="D124" s="302">
        <f>'Ind T6'!W45</f>
        <v>0.59033576406462884</v>
      </c>
      <c r="E124" s="299" t="str">
        <f>CONCATENATE("(",ROUND((D124/$H126)*100,1),")")</f>
        <v>(2.7)</v>
      </c>
      <c r="F124" s="302">
        <f>'Ind T6'!X45</f>
        <v>1.3284017366623797</v>
      </c>
      <c r="G124" s="299" t="str">
        <f>CONCATENATE("(",ROUND((F124/$H126)*100,1),")")</f>
        <v>(6.1)</v>
      </c>
      <c r="H124" s="302">
        <f>SUM(B124,D124,F124)</f>
        <v>16.489909159895102</v>
      </c>
      <c r="I124" s="299" t="str">
        <f>CONCATENATE("(",ROUND((H124/$H126)*100,1),")")</f>
        <v>(75.8)</v>
      </c>
      <c r="K124" s="302">
        <f>B124-B114</f>
        <v>-1.4288706740693993</v>
      </c>
      <c r="L124" s="302">
        <f>D124-D114</f>
        <v>-4.7412112090884584E-2</v>
      </c>
      <c r="M124" s="302">
        <f>F124-F114</f>
        <v>-5.4488698357946008E-2</v>
      </c>
      <c r="N124" s="302">
        <f>SUM(K124:M124)</f>
        <v>-1.5307714845182299</v>
      </c>
    </row>
    <row r="125" spans="1:14" x14ac:dyDescent="0.2">
      <c r="A125" s="282" t="s">
        <v>365</v>
      </c>
      <c r="B125" s="302">
        <f>'Ind T6'!V44</f>
        <v>3.3840456486042081</v>
      </c>
      <c r="C125" s="299" t="str">
        <f>CONCATENATE("(",ROUND((B125/$H126)*100,1),")")</f>
        <v>(15.5)</v>
      </c>
      <c r="D125" s="302">
        <f>'Ind T6'!W44</f>
        <v>0.95585832958114625</v>
      </c>
      <c r="E125" s="299" t="str">
        <f>CONCATENATE("(",ROUND((D125/$H126)*100,1),")")</f>
        <v>(4.4)</v>
      </c>
      <c r="F125" s="302">
        <f>'Ind T6'!X44</f>
        <v>0.9331868619195125</v>
      </c>
      <c r="G125" s="299" t="str">
        <f>CONCATENATE("(",ROUND((F125/$H126)*100,1),")")</f>
        <v>(4.3)</v>
      </c>
      <c r="H125" s="302">
        <f t="shared" ref="H125" si="106">SUM(B125,D125,F125)</f>
        <v>5.2730908401048673</v>
      </c>
      <c r="I125" s="299" t="str">
        <f>CONCATENATE("(",ROUND((H125/$H126)*100,1),")")</f>
        <v>(24.2)</v>
      </c>
      <c r="K125" s="302">
        <f t="shared" ref="K125:K126" si="107">B125-B115</f>
        <v>-5.3172662406518967E-2</v>
      </c>
      <c r="L125" s="302">
        <f t="shared" ref="L125:L126" si="108">D125-D115</f>
        <v>-5.6741124076363558E-2</v>
      </c>
      <c r="M125" s="302">
        <f t="shared" ref="M125:M126" si="109">F125-F115</f>
        <v>-0.13031472899890129</v>
      </c>
      <c r="N125" s="302">
        <f t="shared" ref="N125:N126" si="110">SUM(K125:M125)</f>
        <v>-0.24022851548178381</v>
      </c>
    </row>
    <row r="126" spans="1:14" x14ac:dyDescent="0.2">
      <c r="A126" s="282" t="s">
        <v>363</v>
      </c>
      <c r="B126" s="302">
        <f>SUM(B124:B125)</f>
        <v>17.955217307772305</v>
      </c>
      <c r="C126" s="299" t="str">
        <f>CONCATENATE("(",ROUND((B126/$H126)*100,1),")")</f>
        <v>(82.5)</v>
      </c>
      <c r="D126" s="302">
        <f>SUM(D124:D125)</f>
        <v>1.546194093645775</v>
      </c>
      <c r="E126" s="299" t="str">
        <f>CONCATENATE("(",ROUND((D126/$H126)*100,1),")")</f>
        <v>(7.1)</v>
      </c>
      <c r="F126" s="302">
        <f>SUM(F124:F125)</f>
        <v>2.2615885985818922</v>
      </c>
      <c r="G126" s="299" t="str">
        <f>CONCATENATE("(",ROUND((F126/$H126)*100,1),")")</f>
        <v>(10.4)</v>
      </c>
      <c r="H126" s="302">
        <f>SUM(H124:H125)</f>
        <v>21.76299999999997</v>
      </c>
      <c r="I126" s="299" t="str">
        <f>CONCATENATE("(",ROUND((H126/$H126)*100,1),")")</f>
        <v>(100)</v>
      </c>
      <c r="K126" s="302">
        <f t="shared" si="107"/>
        <v>-1.4820433364759182</v>
      </c>
      <c r="L126" s="302">
        <f t="shared" si="108"/>
        <v>-0.10415323616724814</v>
      </c>
      <c r="M126" s="302">
        <f t="shared" si="109"/>
        <v>-0.18480342735684729</v>
      </c>
      <c r="N126" s="302">
        <f t="shared" si="110"/>
        <v>-1.7710000000000137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2.2496187467363828</v>
      </c>
      <c r="C135" s="299" t="str">
        <f>CONCATENATE("(",ROUND((B135/$H137)*100,1),")")</f>
        <v>(66.7)</v>
      </c>
      <c r="D135" s="302">
        <f>'Ind T6'!M54</f>
        <v>0.13731924179304777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2.3869379885294304</v>
      </c>
      <c r="I135" s="299" t="str">
        <f>CONCATENATE("(",ROUND((H135/$H137)*100,1),")")</f>
        <v>(70.8)</v>
      </c>
      <c r="K135" s="302">
        <f>B140-B135</f>
        <v>-0.12032313539293682</v>
      </c>
      <c r="L135" s="302">
        <f>D140-D135</f>
        <v>-4.5011352515043346E-3</v>
      </c>
      <c r="M135" s="302">
        <f>F140-F135</f>
        <v>0</v>
      </c>
      <c r="N135" s="302">
        <f>SUM(K135:M135)</f>
        <v>-0.12482427064444115</v>
      </c>
    </row>
    <row r="136" spans="1:14" x14ac:dyDescent="0.2">
      <c r="A136" s="282" t="s">
        <v>365</v>
      </c>
      <c r="B136" s="302">
        <f>'Ind T6'!L53</f>
        <v>0.75558539604037511</v>
      </c>
      <c r="C136" s="299" t="str">
        <f>CONCATENATE("(",ROUND((B136/$H137)*100,1),")")</f>
        <v>(22.4)</v>
      </c>
      <c r="D136" s="302">
        <f>'Ind T6'!M53</f>
        <v>0.2304766154302022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0.98606201147057737</v>
      </c>
      <c r="I136" s="299" t="str">
        <f>CONCATENATE("(",ROUND((H136/$H137)*100,1),")")</f>
        <v>(29.2)</v>
      </c>
      <c r="K136" s="302">
        <f t="shared" ref="K136:K137" si="112">B141-B136</f>
        <v>-2.9070353236909763E-2</v>
      </c>
      <c r="L136" s="302">
        <f t="shared" ref="L136:L137" si="113">D141-D136</f>
        <v>-1.1105376118656529E-2</v>
      </c>
      <c r="M136" s="302">
        <f t="shared" ref="M136:M137" si="114">F141-F136</f>
        <v>0</v>
      </c>
      <c r="N136" s="302">
        <f t="shared" ref="N136:N137" si="115">SUM(K136:M136)</f>
        <v>-4.0175729355566292E-2</v>
      </c>
    </row>
    <row r="137" spans="1:14" x14ac:dyDescent="0.2">
      <c r="A137" s="282" t="s">
        <v>363</v>
      </c>
      <c r="B137" s="302">
        <f>SUM(B135:B136)</f>
        <v>3.005204142776758</v>
      </c>
      <c r="C137" s="299" t="str">
        <f>CONCATENATE("(",ROUND((B137/$H137)*100,1),")")</f>
        <v>(89.1)</v>
      </c>
      <c r="D137" s="302">
        <f>SUM(D135:D136)</f>
        <v>0.36779585722324998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3.3730000000000078</v>
      </c>
      <c r="I137" s="299" t="str">
        <f>CONCATENATE("(",ROUND((H137/$H137)*100,1),")")</f>
        <v>(100)</v>
      </c>
      <c r="K137" s="302">
        <f t="shared" si="112"/>
        <v>-0.14939348862984669</v>
      </c>
      <c r="L137" s="302">
        <f t="shared" si="113"/>
        <v>-1.5606511370160836E-2</v>
      </c>
      <c r="M137" s="302">
        <f t="shared" si="114"/>
        <v>0</v>
      </c>
      <c r="N137" s="302">
        <f t="shared" si="115"/>
        <v>-0.16500000000000753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2.129295611343446</v>
      </c>
      <c r="C140" s="299" t="str">
        <f>CONCATENATE("(",ROUND((B140/$H142)*100,1),")")</f>
        <v>(66.4)</v>
      </c>
      <c r="D140" s="302">
        <f>'Ind T6'!R54</f>
        <v>0.13281810654154344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2.2621137178849895</v>
      </c>
      <c r="I140" s="299" t="str">
        <f>CONCATENATE("(",ROUND((H140/$H142)*100,1),")")</f>
        <v>(70.5)</v>
      </c>
      <c r="K140" s="302">
        <f>B145-B140</f>
        <v>-8.4197516386985694E-2</v>
      </c>
      <c r="L140" s="302">
        <f>D145-D140</f>
        <v>1.2986047728341665E-4</v>
      </c>
      <c r="M140" s="302">
        <f>F145-F140</f>
        <v>0</v>
      </c>
      <c r="N140" s="302">
        <f>SUM(K140:M140)</f>
        <v>-8.4067655909702277E-2</v>
      </c>
    </row>
    <row r="141" spans="1:14" x14ac:dyDescent="0.2">
      <c r="A141" s="282" t="s">
        <v>365</v>
      </c>
      <c r="B141" s="302">
        <f>'Ind T6'!Q53</f>
        <v>0.72651504280346535</v>
      </c>
      <c r="C141" s="299" t="str">
        <f>CONCATENATE("(",ROUND((B141/$H142)*100,1),")")</f>
        <v>(22.6)</v>
      </c>
      <c r="D141" s="302">
        <f>'Ind T6'!R53</f>
        <v>0.21937123931154567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0.94588628211501102</v>
      </c>
      <c r="I141" s="299" t="str">
        <f>CONCATENATE("(",ROUND((H141/$H142)*100,1),")")</f>
        <v>(29.5)</v>
      </c>
      <c r="K141" s="302">
        <f t="shared" ref="K141:K142" si="117">B146-B141</f>
        <v>-6.0299702897309571E-3</v>
      </c>
      <c r="L141" s="302">
        <f t="shared" ref="L141:L142" si="118">D146-D141</f>
        <v>-5.9023738005691273E-3</v>
      </c>
      <c r="M141" s="302">
        <f t="shared" ref="M141:M142" si="119">F146-F141</f>
        <v>0</v>
      </c>
      <c r="N141" s="302">
        <f t="shared" ref="N141:N142" si="120">SUM(K141:M141)</f>
        <v>-1.1932344090300084E-2</v>
      </c>
    </row>
    <row r="142" spans="1:14" x14ac:dyDescent="0.2">
      <c r="A142" s="282" t="s">
        <v>363</v>
      </c>
      <c r="B142" s="302">
        <f>SUM(B140:B141)</f>
        <v>2.8558106541469113</v>
      </c>
      <c r="C142" s="299" t="str">
        <f>CONCATENATE("(",ROUND((B142/$H142)*100,1),")")</f>
        <v>(89)</v>
      </c>
      <c r="D142" s="302">
        <f>SUM(D140:D141)</f>
        <v>0.35218934585308914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3.2080000000000006</v>
      </c>
      <c r="I142" s="299" t="str">
        <f>CONCATENATE("(",ROUND((H142/$H142)*100,1),")")</f>
        <v>(100)</v>
      </c>
      <c r="K142" s="302">
        <f t="shared" si="117"/>
        <v>-9.0227486676716762E-2</v>
      </c>
      <c r="L142" s="302">
        <f t="shared" si="118"/>
        <v>-5.7725133232857662E-3</v>
      </c>
      <c r="M142" s="302">
        <f t="shared" si="119"/>
        <v>0</v>
      </c>
      <c r="N142" s="302">
        <f t="shared" si="120"/>
        <v>-9.6000000000002528E-2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2.0450980949564603</v>
      </c>
      <c r="C145" s="299" t="str">
        <f>CONCATENATE("(",ROUND((B145/$H147)*100,1),")")</f>
        <v>(65.7)</v>
      </c>
      <c r="D145" s="302">
        <f>'Ind T6'!W54</f>
        <v>0.13294796701882686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2.1780460619752873</v>
      </c>
      <c r="I145" s="299" t="str">
        <f>CONCATENATE("(",ROUND((H145/$H147)*100,1),")")</f>
        <v>(70)</v>
      </c>
      <c r="K145" s="302">
        <f>B145-B135</f>
        <v>-0.20452065177992251</v>
      </c>
      <c r="L145" s="302">
        <f>D145-D135</f>
        <v>-4.3712747742209179E-3</v>
      </c>
      <c r="M145" s="302">
        <f>F145-F135</f>
        <v>0</v>
      </c>
      <c r="N145" s="302">
        <f>SUM(K145:M145)</f>
        <v>-0.20889192655414343</v>
      </c>
    </row>
    <row r="146" spans="1:14" x14ac:dyDescent="0.2">
      <c r="A146" s="282" t="s">
        <v>365</v>
      </c>
      <c r="B146" s="302">
        <f>'Ind T6'!V53</f>
        <v>0.72048507251373439</v>
      </c>
      <c r="C146" s="299" t="str">
        <f>CONCATENATE("(",ROUND((B146/$H147)*100,1),")")</f>
        <v>(23.2)</v>
      </c>
      <c r="D146" s="302">
        <f>'Ind T6'!W53</f>
        <v>0.21346886551097655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0.93395393802471094</v>
      </c>
      <c r="I146" s="299" t="str">
        <f>CONCATENATE("(",ROUND((H146/$H147)*100,1),")")</f>
        <v>(30)</v>
      </c>
      <c r="K146" s="302">
        <f t="shared" ref="K146:K147" si="122">B146-B136</f>
        <v>-3.510032352664072E-2</v>
      </c>
      <c r="L146" s="302">
        <f t="shared" ref="L146:L147" si="123">D146-D136</f>
        <v>-1.7007749919225656E-2</v>
      </c>
      <c r="M146" s="302">
        <f t="shared" ref="M146:M147" si="124">F146-F136</f>
        <v>0</v>
      </c>
      <c r="N146" s="302">
        <f t="shared" ref="N146:N147" si="125">SUM(K146:M146)</f>
        <v>-5.2108073445866376E-2</v>
      </c>
    </row>
    <row r="147" spans="1:14" x14ac:dyDescent="0.2">
      <c r="A147" s="282" t="s">
        <v>363</v>
      </c>
      <c r="B147" s="302">
        <f>SUM(B145:B146)</f>
        <v>2.7655831674701945</v>
      </c>
      <c r="C147" s="299" t="str">
        <f>CONCATENATE("(",ROUND((B147/$H147)*100,1),")")</f>
        <v>(88.9)</v>
      </c>
      <c r="D147" s="302">
        <f>SUM(D145:D146)</f>
        <v>0.34641683252980338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3.1119999999999983</v>
      </c>
      <c r="I147" s="299" t="str">
        <f>CONCATENATE("(",ROUND((H147/$H147)*100,1),")")</f>
        <v>(100)</v>
      </c>
      <c r="K147" s="302">
        <f t="shared" si="122"/>
        <v>-0.23962097530656346</v>
      </c>
      <c r="L147" s="302">
        <f t="shared" si="123"/>
        <v>-2.1379024693446602E-2</v>
      </c>
      <c r="M147" s="302">
        <f t="shared" si="124"/>
        <v>0</v>
      </c>
      <c r="N147" s="302">
        <f t="shared" si="125"/>
        <v>-0.26100000000001006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1.697767908848077</v>
      </c>
      <c r="C156" s="299" t="str">
        <f>CONCATENATE("(",ROUND((B156/$H158)*100,1),")")</f>
        <v>(75.6)</v>
      </c>
      <c r="D156" s="302">
        <f>'Ind T6'!M63</f>
        <v>7.7614644625341303E-2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1.7753825534734184</v>
      </c>
      <c r="I156" s="299" t="str">
        <f>CONCATENATE("(",ROUND((H156/$H158)*100,1),")")</f>
        <v>(79)</v>
      </c>
      <c r="K156" s="302">
        <f>B161-B156</f>
        <v>8.9706425246071753E-2</v>
      </c>
      <c r="L156" s="302">
        <f>D161-D156</f>
        <v>5.0200352125516906E-3</v>
      </c>
      <c r="M156" s="302">
        <f>F161-F156</f>
        <v>0</v>
      </c>
      <c r="N156" s="302">
        <f>SUM(K156:M156)</f>
        <v>9.4726460458623443E-2</v>
      </c>
    </row>
    <row r="157" spans="1:14" x14ac:dyDescent="0.2">
      <c r="A157" s="282" t="s">
        <v>365</v>
      </c>
      <c r="B157" s="302">
        <f>'Ind T6'!L62</f>
        <v>0.31654188848006537</v>
      </c>
      <c r="C157" s="299" t="str">
        <f>CONCATENATE("(",ROUND((B157/$H158)*100,1),")")</f>
        <v>(14.1)</v>
      </c>
      <c r="D157" s="302">
        <f>'Ind T6'!M62</f>
        <v>0.14568478565474177</v>
      </c>
      <c r="E157" s="299" t="str">
        <f>CONCATENATE("(",ROUND((D157/$H158)*100,1),")")</f>
        <v>(6.5)</v>
      </c>
      <c r="F157" s="302">
        <f>'Ind T6'!N62</f>
        <v>8.3907723917735991E-3</v>
      </c>
      <c r="G157" s="299" t="str">
        <f>CONCATENATE("(",ROUND((F157/$H158)*100,1),")")</f>
        <v>(0.4)</v>
      </c>
      <c r="H157" s="302">
        <f t="shared" ref="H157" si="126">SUM(B157,D157,F157)</f>
        <v>0.47061744652658072</v>
      </c>
      <c r="I157" s="299" t="str">
        <f>CONCATENATE("(",ROUND((H157/$H158)*100,1),")")</f>
        <v>(21)</v>
      </c>
      <c r="K157" s="302">
        <f t="shared" ref="K157:K158" si="127">B162-B157</f>
        <v>3.2079737910854333E-2</v>
      </c>
      <c r="L157" s="302">
        <f t="shared" ref="L157:L158" si="128">D162-D157</f>
        <v>1.0858520044584791E-2</v>
      </c>
      <c r="M157" s="302">
        <f t="shared" ref="M157:M158" si="129">F162-F157</f>
        <v>3.3528158594228578E-4</v>
      </c>
      <c r="N157" s="302">
        <f t="shared" ref="N157:N158" si="130">SUM(K157:M157)</f>
        <v>4.3273539541381412E-2</v>
      </c>
    </row>
    <row r="158" spans="1:14" x14ac:dyDescent="0.2">
      <c r="A158" s="282" t="s">
        <v>363</v>
      </c>
      <c r="B158" s="302">
        <f>SUM(B156:B157)</f>
        <v>2.0143097973281425</v>
      </c>
      <c r="C158" s="299" t="str">
        <f>CONCATENATE("(",ROUND((B158/$H158)*100,1),")")</f>
        <v>(89.7)</v>
      </c>
      <c r="D158" s="302">
        <f>SUM(D156:D157)</f>
        <v>0.22329943028008309</v>
      </c>
      <c r="E158" s="299" t="str">
        <f>CONCATENATE("(",ROUND((D158/$H158)*100,1),")")</f>
        <v>(9.9)</v>
      </c>
      <c r="F158" s="302">
        <f>SUM(F156:F157)</f>
        <v>8.3907723917735991E-3</v>
      </c>
      <c r="G158" s="299" t="str">
        <f>CONCATENATE("(",ROUND((F158/$H158)*100,1),")")</f>
        <v>(0.4)</v>
      </c>
      <c r="H158" s="302">
        <f>SUM(H156:H157)</f>
        <v>2.2459999999999991</v>
      </c>
      <c r="I158" s="299" t="str">
        <f>CONCATENATE("(",ROUND((H158/$H158)*100,1),")")</f>
        <v>(100)</v>
      </c>
      <c r="K158" s="302">
        <f t="shared" si="127"/>
        <v>0.12178616315692592</v>
      </c>
      <c r="L158" s="302">
        <f t="shared" si="128"/>
        <v>1.5878555257136467E-2</v>
      </c>
      <c r="M158" s="302">
        <f t="shared" si="129"/>
        <v>3.3528158594228578E-4</v>
      </c>
      <c r="N158" s="302">
        <f t="shared" si="130"/>
        <v>0.13800000000000467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1.7874743340941488</v>
      </c>
      <c r="C161" s="299" t="str">
        <f>CONCATENATE("(",ROUND((B161/$H163)*100,1),")")</f>
        <v>(75)</v>
      </c>
      <c r="D161" s="302">
        <f>'Ind T6'!R63</f>
        <v>8.2634679837892994E-2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1.8701090139320418</v>
      </c>
      <c r="I161" s="299" t="str">
        <f>CONCATENATE("(",ROUND((H161/$H163)*100,1),")")</f>
        <v>(78.4)</v>
      </c>
      <c r="K161" s="302">
        <f>B166-B161</f>
        <v>0.13502789100046098</v>
      </c>
      <c r="L161" s="302">
        <f>D166-D161</f>
        <v>7.6127511842191686E-3</v>
      </c>
      <c r="M161" s="302">
        <f>F166-F161</f>
        <v>0</v>
      </c>
      <c r="N161" s="302">
        <f>SUM(K161:M161)</f>
        <v>0.14264064218468014</v>
      </c>
    </row>
    <row r="162" spans="1:14" x14ac:dyDescent="0.2">
      <c r="A162" s="282" t="s">
        <v>365</v>
      </c>
      <c r="B162" s="302">
        <f>'Ind T6'!Q62</f>
        <v>0.3486216263909197</v>
      </c>
      <c r="C162" s="299" t="str">
        <f>CONCATENATE("(",ROUND((B162/$H163)*100,1),")")</f>
        <v>(14.6)</v>
      </c>
      <c r="D162" s="302">
        <f>'Ind T6'!R62</f>
        <v>0.15654330569932656</v>
      </c>
      <c r="E162" s="299" t="str">
        <f>CONCATENATE("(",ROUND((D162/$H163)*100,1),")")</f>
        <v>(6.6)</v>
      </c>
      <c r="F162" s="302">
        <f>'Ind T6'!S62</f>
        <v>8.7260539777158849E-3</v>
      </c>
      <c r="G162" s="299" t="str">
        <f>CONCATENATE("(",ROUND((F162/$H163)*100,1),")")</f>
        <v>(0.4)</v>
      </c>
      <c r="H162" s="302">
        <f t="shared" ref="H162" si="131">SUM(B162,D162,F162)</f>
        <v>0.51389098606796213</v>
      </c>
      <c r="I162" s="299" t="str">
        <f>CONCATENATE("(",ROUND((H162/$H163)*100,1),")")</f>
        <v>(21.6)</v>
      </c>
      <c r="K162" s="302">
        <f t="shared" ref="K162:K163" si="132">B167-B162</f>
        <v>6.0970978193893577E-2</v>
      </c>
      <c r="L162" s="302">
        <f t="shared" ref="L162:L163" si="133">D167-D162</f>
        <v>1.7731231074751885E-2</v>
      </c>
      <c r="M162" s="302">
        <f t="shared" ref="M162:M163" si="134">F167-F162</f>
        <v>6.5714854667225236E-4</v>
      </c>
      <c r="N162" s="302">
        <f t="shared" ref="N162:N163" si="135">SUM(K162:M162)</f>
        <v>7.9359357815317721E-2</v>
      </c>
    </row>
    <row r="163" spans="1:14" x14ac:dyDescent="0.2">
      <c r="A163" s="282" t="s">
        <v>363</v>
      </c>
      <c r="B163" s="302">
        <f>SUM(B161:B162)</f>
        <v>2.1360959604850684</v>
      </c>
      <c r="C163" s="299" t="str">
        <f>CONCATENATE("(",ROUND((B163/$H163)*100,1),")")</f>
        <v>(89.6)</v>
      </c>
      <c r="D163" s="302">
        <f>SUM(D161:D162)</f>
        <v>0.23917798553721956</v>
      </c>
      <c r="E163" s="299" t="str">
        <f>CONCATENATE("(",ROUND((D163/$H163)*100,1),")")</f>
        <v>(10)</v>
      </c>
      <c r="F163" s="302">
        <f>SUM(F161:F162)</f>
        <v>8.7260539777158849E-3</v>
      </c>
      <c r="G163" s="299" t="str">
        <f>CONCATENATE("(",ROUND((F163/$H163)*100,1),")")</f>
        <v>(0.4)</v>
      </c>
      <c r="H163" s="302">
        <f>SUM(H161:H162)</f>
        <v>2.3840000000000039</v>
      </c>
      <c r="I163" s="299" t="str">
        <f>CONCATENATE("(",ROUND((H163/$H163)*100,1),")")</f>
        <v>(100)</v>
      </c>
      <c r="K163" s="302">
        <f t="shared" si="132"/>
        <v>0.19599886919435461</v>
      </c>
      <c r="L163" s="302">
        <f t="shared" si="133"/>
        <v>2.5343982258971082E-2</v>
      </c>
      <c r="M163" s="302">
        <f t="shared" si="134"/>
        <v>6.5714854667225236E-4</v>
      </c>
      <c r="N163" s="302">
        <f t="shared" si="135"/>
        <v>0.22199999999999795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1.9225022250946098</v>
      </c>
      <c r="C166" s="299" t="str">
        <f>CONCATENATE("(",ROUND((B166/$H168)*100,1),")")</f>
        <v>(73.8)</v>
      </c>
      <c r="D166" s="302">
        <f>'Ind T6'!W63</f>
        <v>9.0247431022112162E-2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2.0127496561167217</v>
      </c>
      <c r="I166" s="299" t="str">
        <f>CONCATENATE("(",ROUND((H166/$H168)*100,1),")")</f>
        <v>(77.2)</v>
      </c>
      <c r="K166" s="302">
        <f>B166-B156</f>
        <v>0.22473431624653273</v>
      </c>
      <c r="L166" s="302">
        <f>D166-D156</f>
        <v>1.2632786396770859E-2</v>
      </c>
      <c r="M166" s="302">
        <f>F166-F156</f>
        <v>0</v>
      </c>
      <c r="N166" s="302">
        <f>SUM(K166:M166)</f>
        <v>0.23736710264330357</v>
      </c>
    </row>
    <row r="167" spans="1:14" x14ac:dyDescent="0.2">
      <c r="A167" s="282" t="s">
        <v>365</v>
      </c>
      <c r="B167" s="302">
        <f>'Ind T6'!V62</f>
        <v>0.40959260458481328</v>
      </c>
      <c r="C167" s="299" t="str">
        <f>CONCATENATE("(",ROUND((B167/$H168)*100,1),")")</f>
        <v>(15.7)</v>
      </c>
      <c r="D167" s="302">
        <f>'Ind T6'!W62</f>
        <v>0.17427453677407845</v>
      </c>
      <c r="E167" s="299" t="str">
        <f>CONCATENATE("(",ROUND((D167/$H168)*100,1),")")</f>
        <v>(6.7)</v>
      </c>
      <c r="F167" s="302">
        <f>'Ind T6'!X62</f>
        <v>9.3832025243881373E-3</v>
      </c>
      <c r="G167" s="299" t="str">
        <f>CONCATENATE("(",ROUND((F167/$H168)*100,1),")")</f>
        <v>(0.4)</v>
      </c>
      <c r="H167" s="302">
        <f t="shared" ref="H167" si="136">SUM(B167,D167,F167)</f>
        <v>0.59325034388327991</v>
      </c>
      <c r="I167" s="299" t="str">
        <f>CONCATENATE("(",ROUND((H167/$H168)*100,1),")")</f>
        <v>(22.8)</v>
      </c>
      <c r="K167" s="302">
        <f t="shared" ref="K167:K168" si="137">B167-B157</f>
        <v>9.305071610474791E-2</v>
      </c>
      <c r="L167" s="302">
        <f t="shared" ref="L167:L168" si="138">D167-D157</f>
        <v>2.8589751119336676E-2</v>
      </c>
      <c r="M167" s="302">
        <f t="shared" ref="M167:M168" si="139">F167-F157</f>
        <v>9.9243013261453815E-4</v>
      </c>
      <c r="N167" s="302">
        <f t="shared" ref="N167:N168" si="140">SUM(K167:M167)</f>
        <v>0.12263289735669912</v>
      </c>
    </row>
    <row r="168" spans="1:14" x14ac:dyDescent="0.2">
      <c r="A168" s="282" t="s">
        <v>363</v>
      </c>
      <c r="B168" s="302">
        <f>SUM(B166:B167)</f>
        <v>2.3320948296794231</v>
      </c>
      <c r="C168" s="299" t="str">
        <f>CONCATENATE("(",ROUND((B168/$H168)*100,1),")")</f>
        <v>(89.5)</v>
      </c>
      <c r="D168" s="302">
        <f>SUM(D166:D167)</f>
        <v>0.26452196779619064</v>
      </c>
      <c r="E168" s="299" t="str">
        <f>CONCATENATE("(",ROUND((D168/$H168)*100,1),")")</f>
        <v>(10.2)</v>
      </c>
      <c r="F168" s="302">
        <f>SUM(F166:F167)</f>
        <v>9.3832025243881373E-3</v>
      </c>
      <c r="G168" s="299" t="str">
        <f>CONCATENATE("(",ROUND((F168/$H168)*100,1),")")</f>
        <v>(0.4)</v>
      </c>
      <c r="H168" s="302">
        <f>SUM(H166:H167)</f>
        <v>2.6060000000000016</v>
      </c>
      <c r="I168" s="299" t="str">
        <f>CONCATENATE("(",ROUND((H168/$H168)*100,1),")")</f>
        <v>(100)</v>
      </c>
      <c r="K168" s="302">
        <f t="shared" si="137"/>
        <v>0.31778503235128053</v>
      </c>
      <c r="L168" s="302">
        <f t="shared" si="138"/>
        <v>4.1222537516107549E-2</v>
      </c>
      <c r="M168" s="302">
        <f t="shared" si="139"/>
        <v>9.9243013261453815E-4</v>
      </c>
      <c r="N168" s="302">
        <f t="shared" si="140"/>
        <v>0.3600000000000026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13.342781813418652</v>
      </c>
      <c r="C177" s="299" t="str">
        <f>CONCATENATE("(",ROUND((B177/$H179)*100,1),")")</f>
        <v>(47.4)</v>
      </c>
      <c r="D177" s="302">
        <f>'Ind T6'!M72</f>
        <v>0.84034902934611633</v>
      </c>
      <c r="E177" s="299" t="str">
        <f>CONCATENATE("(",ROUND((D177/$H179)*100,1),")")</f>
        <v>(3)</v>
      </c>
      <c r="F177" s="302">
        <f>'Ind T6'!N72</f>
        <v>9.5794523840432522</v>
      </c>
      <c r="G177" s="299" t="str">
        <f>CONCATENATE("(",ROUND((F177/$H179)*100,1),")")</f>
        <v>(34)</v>
      </c>
      <c r="H177" s="302">
        <f>SUM(B177,D177,F177)</f>
        <v>23.762583226808019</v>
      </c>
      <c r="I177" s="299" t="str">
        <f>CONCATENATE("(",ROUND((H177/$H179)*100,1),")")</f>
        <v>(84.4)</v>
      </c>
      <c r="K177" s="302">
        <f>B182-B177</f>
        <v>1.1112515910004106</v>
      </c>
      <c r="L177" s="302">
        <f>D182-D177</f>
        <v>9.8446692577675243E-2</v>
      </c>
      <c r="M177" s="302">
        <f>F182-F177</f>
        <v>1.0359073917419561</v>
      </c>
      <c r="N177" s="302">
        <f>SUM(K177:M177)</f>
        <v>2.245605675320042</v>
      </c>
    </row>
    <row r="178" spans="1:14" x14ac:dyDescent="0.2">
      <c r="A178" s="282" t="s">
        <v>365</v>
      </c>
      <c r="B178" s="302">
        <f>'Ind T6'!L71</f>
        <v>1.9847181088020913</v>
      </c>
      <c r="C178" s="299" t="str">
        <f>CONCATENATE("(",ROUND((B178/$H179)*100,1),")")</f>
        <v>(7.1)</v>
      </c>
      <c r="D178" s="302">
        <f>'Ind T6'!M71</f>
        <v>1.4787284501244169</v>
      </c>
      <c r="E178" s="299" t="str">
        <f>CONCATENATE("(",ROUND((D178/$H179)*100,1),")")</f>
        <v>(5.3)</v>
      </c>
      <c r="F178" s="302">
        <f>'Ind T6'!N71</f>
        <v>0.92397021426544046</v>
      </c>
      <c r="G178" s="299" t="str">
        <f>CONCATENATE("(",ROUND((F178/$H179)*100,1),")")</f>
        <v>(3.3)</v>
      </c>
      <c r="H178" s="302">
        <f t="shared" ref="H178" si="141">SUM(B178,D178,F178)</f>
        <v>4.3874167731919487</v>
      </c>
      <c r="I178" s="299" t="str">
        <f>CONCATENATE("(",ROUND((H178/$H179)*100,1),")")</f>
        <v>(15.6)</v>
      </c>
      <c r="K178" s="302">
        <f t="shared" ref="K178:K179" si="142">B183-B178</f>
        <v>0.2021311430154018</v>
      </c>
      <c r="L178" s="302">
        <f t="shared" ref="L178:L179" si="143">D183-D178</f>
        <v>0.1614401620474375</v>
      </c>
      <c r="M178" s="302">
        <f t="shared" ref="M178:M179" si="144">F183-F178</f>
        <v>9.8823019617094943E-2</v>
      </c>
      <c r="N178" s="302">
        <f t="shared" ref="N178:N179" si="145">SUM(K178:M178)</f>
        <v>0.46239432467993424</v>
      </c>
    </row>
    <row r="179" spans="1:14" x14ac:dyDescent="0.2">
      <c r="A179" s="282" t="s">
        <v>363</v>
      </c>
      <c r="B179" s="302">
        <f>SUM(B177:B178)</f>
        <v>15.327499922220744</v>
      </c>
      <c r="C179" s="299" t="str">
        <f>CONCATENATE("(",ROUND((B179/$H179)*100,1),")")</f>
        <v>(54.4)</v>
      </c>
      <c r="D179" s="302">
        <f>SUM(D177:D178)</f>
        <v>2.3190774794705331</v>
      </c>
      <c r="E179" s="299" t="str">
        <f>CONCATENATE("(",ROUND((D179/$H179)*100,1),")")</f>
        <v>(8.2)</v>
      </c>
      <c r="F179" s="302">
        <f>SUM(F177:F178)</f>
        <v>10.503422598308692</v>
      </c>
      <c r="G179" s="299" t="str">
        <f>CONCATENATE("(",ROUND((F179/$H179)*100,1),")")</f>
        <v>(37.3)</v>
      </c>
      <c r="H179" s="302">
        <f>SUM(H177:H178)</f>
        <v>28.149999999999967</v>
      </c>
      <c r="I179" s="299" t="str">
        <f>CONCATENATE("(",ROUND((H179/$H179)*100,1),")")</f>
        <v>(100)</v>
      </c>
      <c r="K179" s="302">
        <f t="shared" si="142"/>
        <v>1.3133827340158124</v>
      </c>
      <c r="L179" s="302">
        <f t="shared" si="143"/>
        <v>0.25988685462511274</v>
      </c>
      <c r="M179" s="302">
        <f t="shared" si="144"/>
        <v>1.1347304113590511</v>
      </c>
      <c r="N179" s="302">
        <f t="shared" si="145"/>
        <v>2.7079999999999762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14.454033404419063</v>
      </c>
      <c r="C182" s="299" t="str">
        <f>CONCATENATE("(",ROUND((B182/$H184)*100,1),")")</f>
        <v>(46.8)</v>
      </c>
      <c r="D182" s="302">
        <f>'Ind T6'!R72</f>
        <v>0.93879572192379157</v>
      </c>
      <c r="E182" s="299" t="str">
        <f>CONCATENATE("(",ROUND((D182/$H184)*100,1),")")</f>
        <v>(3)</v>
      </c>
      <c r="F182" s="302">
        <f>'Ind T6'!S72</f>
        <v>10.615359775785208</v>
      </c>
      <c r="G182" s="299" t="str">
        <f>CONCATENATE("(",ROUND((F182/$H184)*100,1),")")</f>
        <v>(34.4)</v>
      </c>
      <c r="H182" s="302">
        <f>SUM(B182,D182,F182)</f>
        <v>26.008188902128062</v>
      </c>
      <c r="I182" s="299" t="str">
        <f>CONCATENATE("(",ROUND((H182/$H184)*100,1),")")</f>
        <v>(84.3)</v>
      </c>
      <c r="K182" s="302">
        <f>B187-B182</f>
        <v>1.2883624108581557</v>
      </c>
      <c r="L182" s="302">
        <f>D187-D182</f>
        <v>0.15554943786598241</v>
      </c>
      <c r="M182" s="302">
        <f>F187-F182</f>
        <v>1.5870059536074113</v>
      </c>
      <c r="N182" s="302">
        <f>SUM(K182:M182)</f>
        <v>3.0309178023315493</v>
      </c>
    </row>
    <row r="183" spans="1:14" x14ac:dyDescent="0.2">
      <c r="A183" s="282" t="s">
        <v>365</v>
      </c>
      <c r="B183" s="302">
        <f>'Ind T6'!Q71</f>
        <v>2.1868492518174931</v>
      </c>
      <c r="C183" s="299" t="str">
        <f>CONCATENATE("(",ROUND((B183/$H184)*100,1),")")</f>
        <v>(7.1)</v>
      </c>
      <c r="D183" s="302">
        <f>'Ind T6'!R71</f>
        <v>1.6401686121718544</v>
      </c>
      <c r="E183" s="299" t="str">
        <f>CONCATENATE("(",ROUND((D183/$H184)*100,1),")")</f>
        <v>(5.3)</v>
      </c>
      <c r="F183" s="302">
        <f>'Ind T6'!S71</f>
        <v>1.0227932338825354</v>
      </c>
      <c r="G183" s="299" t="str">
        <f>CONCATENATE("(",ROUND((F183/$H184)*100,1),")")</f>
        <v>(3.3)</v>
      </c>
      <c r="H183" s="302">
        <f t="shared" ref="H183" si="146">SUM(B183,D183,F183)</f>
        <v>4.8498110978718829</v>
      </c>
      <c r="I183" s="299" t="str">
        <f>CONCATENATE("(",ROUND((H183/$H184)*100,1),")")</f>
        <v>(15.7)</v>
      </c>
      <c r="K183" s="302">
        <f t="shared" ref="K183:K184" si="147">B188-B183</f>
        <v>0.30646054747398432</v>
      </c>
      <c r="L183" s="302">
        <f t="shared" ref="L183:L184" si="148">D188-D183</f>
        <v>0.25044904333311946</v>
      </c>
      <c r="M183" s="302">
        <f t="shared" ref="M183:M184" si="149">F188-F183</f>
        <v>0.17617260686143044</v>
      </c>
      <c r="N183" s="302">
        <f t="shared" ref="N183:N184" si="150">SUM(K183:M183)</f>
        <v>0.73308219766853422</v>
      </c>
    </row>
    <row r="184" spans="1:14" x14ac:dyDescent="0.2">
      <c r="A184" s="282" t="s">
        <v>363</v>
      </c>
      <c r="B184" s="302">
        <f>SUM(B182:B183)</f>
        <v>16.640882656236556</v>
      </c>
      <c r="C184" s="299" t="str">
        <f>CONCATENATE("(",ROUND((B184/$H184)*100,1),")")</f>
        <v>(53.9)</v>
      </c>
      <c r="D184" s="302">
        <f>SUM(D182:D183)</f>
        <v>2.5789643340956458</v>
      </c>
      <c r="E184" s="299" t="str">
        <f>CONCATENATE("(",ROUND((D184/$H184)*100,1),")")</f>
        <v>(8.4)</v>
      </c>
      <c r="F184" s="302">
        <f>SUM(F182:F183)</f>
        <v>11.638153009667743</v>
      </c>
      <c r="G184" s="299" t="str">
        <f>CONCATENATE("(",ROUND((F184/$H184)*100,1),")")</f>
        <v>(37.7)</v>
      </c>
      <c r="H184" s="302">
        <f>SUM(H182:H183)</f>
        <v>30.857999999999944</v>
      </c>
      <c r="I184" s="299" t="str">
        <f>CONCATENATE("(",ROUND((H184/$H184)*100,1),")")</f>
        <v>(100)</v>
      </c>
      <c r="K184" s="302">
        <f t="shared" si="147"/>
        <v>1.5948229583321378</v>
      </c>
      <c r="L184" s="302">
        <f t="shared" si="148"/>
        <v>0.40599848119910176</v>
      </c>
      <c r="M184" s="302">
        <f t="shared" si="149"/>
        <v>1.7631785604688428</v>
      </c>
      <c r="N184" s="302">
        <f t="shared" si="150"/>
        <v>3.7640000000000824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15.742395815277218</v>
      </c>
      <c r="C187" s="299" t="str">
        <f>CONCATENATE("(",ROUND((B187/$H189)*100,1),")")</f>
        <v>(45.5)</v>
      </c>
      <c r="D187" s="302">
        <f>'Ind T6'!W72</f>
        <v>1.094345159789774</v>
      </c>
      <c r="E187" s="299" t="str">
        <f>CONCATENATE("(",ROUND((D187/$H189)*100,1),")")</f>
        <v>(3.2)</v>
      </c>
      <c r="F187" s="302">
        <f>'Ind T6'!X72</f>
        <v>12.20236572939262</v>
      </c>
      <c r="G187" s="299" t="str">
        <f>CONCATENATE("(",ROUND((F187/$H189)*100,1),")")</f>
        <v>(35.2)</v>
      </c>
      <c r="H187" s="302">
        <f>SUM(B187,D187,F187)</f>
        <v>29.039106704459613</v>
      </c>
      <c r="I187" s="299" t="str">
        <f>CONCATENATE("(",ROUND((H187/$H189)*100,1),")")</f>
        <v>(83.9)</v>
      </c>
      <c r="K187" s="302">
        <f>B187-B177</f>
        <v>2.3996140018585663</v>
      </c>
      <c r="L187" s="302">
        <f>D187-D177</f>
        <v>0.25399613044365765</v>
      </c>
      <c r="M187" s="302">
        <f>F187-F177</f>
        <v>2.6229133453493674</v>
      </c>
      <c r="N187" s="302">
        <f>SUM(K187:M187)</f>
        <v>5.2765234776515912</v>
      </c>
    </row>
    <row r="188" spans="1:14" x14ac:dyDescent="0.2">
      <c r="A188" s="282" t="s">
        <v>365</v>
      </c>
      <c r="B188" s="302">
        <f>'Ind T6'!V71</f>
        <v>2.4933097992914774</v>
      </c>
      <c r="C188" s="299" t="str">
        <f>CONCATENATE("(",ROUND((B188/$H189)*100,1),")")</f>
        <v>(7.2)</v>
      </c>
      <c r="D188" s="302">
        <f>'Ind T6'!W71</f>
        <v>1.8906176555049738</v>
      </c>
      <c r="E188" s="299" t="str">
        <f>CONCATENATE("(",ROUND((D188/$H189)*100,1),")")</f>
        <v>(5.5)</v>
      </c>
      <c r="F188" s="302">
        <f>'Ind T6'!X71</f>
        <v>1.1989658407439658</v>
      </c>
      <c r="G188" s="299" t="str">
        <f>CONCATENATE("(",ROUND((F188/$H189)*100,1),")")</f>
        <v>(3.5)</v>
      </c>
      <c r="H188" s="302">
        <f t="shared" ref="H188" si="151">SUM(B188,D188,F188)</f>
        <v>5.5828932955404174</v>
      </c>
      <c r="I188" s="299" t="str">
        <f>CONCATENATE("(",ROUND((H188/$H189)*100,1),")")</f>
        <v>(16.1)</v>
      </c>
      <c r="K188" s="302">
        <f t="shared" ref="K188:K189" si="152">B188-B178</f>
        <v>0.50859169048938613</v>
      </c>
      <c r="L188" s="302">
        <f t="shared" ref="L188:L189" si="153">D188-D178</f>
        <v>0.41188920538055696</v>
      </c>
      <c r="M188" s="302">
        <f t="shared" ref="M188:M189" si="154">F188-F178</f>
        <v>0.27499562647852538</v>
      </c>
      <c r="N188" s="302">
        <f t="shared" ref="N188:N189" si="155">SUM(K188:M188)</f>
        <v>1.1954765223484685</v>
      </c>
    </row>
    <row r="189" spans="1:14" x14ac:dyDescent="0.2">
      <c r="A189" s="282" t="s">
        <v>363</v>
      </c>
      <c r="B189" s="302">
        <f>SUM(B187:B188)</f>
        <v>18.235705614568694</v>
      </c>
      <c r="C189" s="299" t="str">
        <f>CONCATENATE("(",ROUND((B189/$H189)*100,1),")")</f>
        <v>(52.7)</v>
      </c>
      <c r="D189" s="302">
        <f>SUM(D187:D188)</f>
        <v>2.9849628152947476</v>
      </c>
      <c r="E189" s="299" t="str">
        <f>CONCATENATE("(",ROUND((D189/$H189)*100,1),")")</f>
        <v>(8.6)</v>
      </c>
      <c r="F189" s="302">
        <f>SUM(F187:F188)</f>
        <v>13.401331570136586</v>
      </c>
      <c r="G189" s="299" t="str">
        <f>CONCATENATE("(",ROUND((F189/$H189)*100,1),")")</f>
        <v>(38.7)</v>
      </c>
      <c r="H189" s="302">
        <f>SUM(H187:H188)</f>
        <v>34.622000000000028</v>
      </c>
      <c r="I189" s="299" t="str">
        <f>CONCATENATE("(",ROUND((H189/$H189)*100,1),")")</f>
        <v>(100)</v>
      </c>
      <c r="K189" s="302">
        <f t="shared" si="152"/>
        <v>2.9082056923479502</v>
      </c>
      <c r="L189" s="302">
        <f t="shared" si="153"/>
        <v>0.6658853358242145</v>
      </c>
      <c r="M189" s="302">
        <f t="shared" si="154"/>
        <v>2.8979089718278939</v>
      </c>
      <c r="N189" s="302">
        <f t="shared" si="155"/>
        <v>6.4720000000000582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17.946708974705274</v>
      </c>
      <c r="C198" s="299" t="str">
        <f>CONCATENATE("(",ROUND((B198/$H200)*100,1),")")</f>
        <v>(35.9)</v>
      </c>
      <c r="D198" s="302">
        <f>'Ind T6'!M81</f>
        <v>5.8327752184649606</v>
      </c>
      <c r="E198" s="299" t="str">
        <f>CONCATENATE("(",ROUND((D198/$H200)*100,1),")")</f>
        <v>(11.7)</v>
      </c>
      <c r="F198" s="302">
        <f>'Ind T6'!N81</f>
        <v>2.7671754769957526</v>
      </c>
      <c r="G198" s="299" t="str">
        <f>CONCATENATE("(",ROUND((F198/$H200)*100,1),")")</f>
        <v>(5.5)</v>
      </c>
      <c r="H198" s="302">
        <f>SUM(B198,D198,F198)</f>
        <v>26.546659670165987</v>
      </c>
      <c r="I198" s="299" t="str">
        <f>CONCATENATE("(",ROUND((H198/$H200)*100,1),")")</f>
        <v>(53.1)</v>
      </c>
      <c r="K198" s="302">
        <f>B203-B198</f>
        <v>0.2210306460125544</v>
      </c>
      <c r="L198" s="302">
        <f>D203-D198</f>
        <v>2.2241268366350653E-2</v>
      </c>
      <c r="M198" s="302">
        <f>F203-F198</f>
        <v>2.6331358112372527E-2</v>
      </c>
      <c r="N198" s="302">
        <f>SUM(K198:M198)</f>
        <v>0.26960327249127758</v>
      </c>
    </row>
    <row r="199" spans="1:14" x14ac:dyDescent="0.2">
      <c r="A199" s="282" t="s">
        <v>365</v>
      </c>
      <c r="B199" s="302">
        <f>'Ind T6'!L80</f>
        <v>8.8972258483793354</v>
      </c>
      <c r="C199" s="299" t="str">
        <f>CONCATENATE("(",ROUND((B199/$H200)*100,1),")")</f>
        <v>(17.8)</v>
      </c>
      <c r="D199" s="302">
        <f>'Ind T6'!M80</f>
        <v>12.537955911533519</v>
      </c>
      <c r="E199" s="299" t="str">
        <f>CONCATENATE("(",ROUND((D199/$H200)*100,1),")")</f>
        <v>(25.1)</v>
      </c>
      <c r="F199" s="302">
        <f>'Ind T6'!N80</f>
        <v>1.9871585699210428</v>
      </c>
      <c r="G199" s="299" t="str">
        <f>CONCATENATE("(",ROUND((F199/$H200)*100,1),")")</f>
        <v>(4)</v>
      </c>
      <c r="H199" s="302">
        <f t="shared" ref="H199" si="156">SUM(B199,D199,F199)</f>
        <v>23.422340329833897</v>
      </c>
      <c r="I199" s="299" t="str">
        <f>CONCATENATE("(",ROUND((H199/$H200)*100,1),")")</f>
        <v>(46.9)</v>
      </c>
      <c r="K199" s="302">
        <f t="shared" ref="K199:K200" si="157">B204-B199</f>
        <v>0.32248494380809589</v>
      </c>
      <c r="L199" s="302">
        <f t="shared" ref="L199:L200" si="158">D204-D199</f>
        <v>-0.42137726600986447</v>
      </c>
      <c r="M199" s="302">
        <f t="shared" ref="M199:M200" si="159">F204-F199</f>
        <v>7.028904971059946E-2</v>
      </c>
      <c r="N199" s="302">
        <f t="shared" ref="N199:N200" si="160">SUM(K199:M199)</f>
        <v>-2.8603272491169118E-2</v>
      </c>
    </row>
    <row r="200" spans="1:14" x14ac:dyDescent="0.2">
      <c r="A200" s="282" t="s">
        <v>363</v>
      </c>
      <c r="B200" s="302">
        <f>SUM(B198:B199)</f>
        <v>26.843934823084609</v>
      </c>
      <c r="C200" s="299" t="str">
        <f>CONCATENATE("(",ROUND((B200/$H200)*100,1),")")</f>
        <v>(53.7)</v>
      </c>
      <c r="D200" s="302">
        <f>SUM(D198:D199)</f>
        <v>18.370731129998479</v>
      </c>
      <c r="E200" s="299" t="str">
        <f>CONCATENATE("(",ROUND((D200/$H200)*100,1),")")</f>
        <v>(36.8)</v>
      </c>
      <c r="F200" s="302">
        <f>SUM(F198:F199)</f>
        <v>4.7543340469167958</v>
      </c>
      <c r="G200" s="299" t="str">
        <f>CONCATENATE("(",ROUND((F200/$H200)*100,1),")")</f>
        <v>(9.5)</v>
      </c>
      <c r="H200" s="302">
        <f>SUM(H198:H199)</f>
        <v>49.96899999999988</v>
      </c>
      <c r="I200" s="299" t="str">
        <f>CONCATENATE("(",ROUND((H200/$H200)*100,1),")")</f>
        <v>(100)</v>
      </c>
      <c r="K200" s="302">
        <f t="shared" si="157"/>
        <v>0.54351558982065029</v>
      </c>
      <c r="L200" s="302">
        <f t="shared" si="158"/>
        <v>-0.39913599764351204</v>
      </c>
      <c r="M200" s="302">
        <f t="shared" si="159"/>
        <v>9.6620407822971544E-2</v>
      </c>
      <c r="N200" s="302">
        <f t="shared" si="160"/>
        <v>0.24100000000010979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18.167739620717828</v>
      </c>
      <c r="C203" s="299" t="str">
        <f>CONCATENATE("(",ROUND((B203/$H205)*100,1),")")</f>
        <v>(36.2)</v>
      </c>
      <c r="D203" s="302">
        <f>'Ind T6'!R81</f>
        <v>5.8550164868313113</v>
      </c>
      <c r="E203" s="299" t="str">
        <f>CONCATENATE("(",ROUND((D203/$H205)*100,1),")")</f>
        <v>(11.7)</v>
      </c>
      <c r="F203" s="302">
        <f>'Ind T6'!S81</f>
        <v>2.7935068351081251</v>
      </c>
      <c r="G203" s="299" t="str">
        <f>CONCATENATE("(",ROUND((F203/$H205)*100,1),")")</f>
        <v>(5.6)</v>
      </c>
      <c r="H203" s="302">
        <f>SUM(B203,D203,F203)</f>
        <v>26.816262942657264</v>
      </c>
      <c r="I203" s="299" t="str">
        <f>CONCATENATE("(",ROUND((H203/$H205)*100,1),")")</f>
        <v>(53.4)</v>
      </c>
      <c r="K203" s="302">
        <f>B208-B203</f>
        <v>0.32445267128455413</v>
      </c>
      <c r="L203" s="302">
        <f>D208-D203</f>
        <v>4.2299579285926647E-2</v>
      </c>
      <c r="M203" s="302">
        <f>F208-F203</f>
        <v>4.4140325399100622E-2</v>
      </c>
      <c r="N203" s="302">
        <f>SUM(K203:M203)</f>
        <v>0.4108925759695814</v>
      </c>
    </row>
    <row r="204" spans="1:14" x14ac:dyDescent="0.2">
      <c r="A204" s="282" t="s">
        <v>365</v>
      </c>
      <c r="B204" s="302">
        <f>'Ind T6'!Q80</f>
        <v>9.2197107921874313</v>
      </c>
      <c r="C204" s="299" t="str">
        <f>CONCATENATE("(",ROUND((B204/$H205)*100,1),")")</f>
        <v>(18.4)</v>
      </c>
      <c r="D204" s="302">
        <f>'Ind T6'!R80</f>
        <v>12.116578645523655</v>
      </c>
      <c r="E204" s="299" t="str">
        <f>CONCATENATE("(",ROUND((D204/$H205)*100,1),")")</f>
        <v>(24.1)</v>
      </c>
      <c r="F204" s="302">
        <f>'Ind T6'!S80</f>
        <v>2.0574476196316422</v>
      </c>
      <c r="G204" s="299" t="str">
        <f>CONCATENATE("(",ROUND((F204/$H205)*100,1),")")</f>
        <v>(4.1)</v>
      </c>
      <c r="H204" s="302">
        <f t="shared" ref="H204" si="161">SUM(B204,D204,F204)</f>
        <v>23.393737057342729</v>
      </c>
      <c r="I204" s="299" t="str">
        <f>CONCATENATE("(",ROUND((H204/$H205)*100,1),")")</f>
        <v>(46.6)</v>
      </c>
      <c r="K204" s="302">
        <f t="shared" ref="K204:K205" si="162">B209-B204</f>
        <v>0.61995721230546863</v>
      </c>
      <c r="L204" s="302">
        <f t="shared" ref="L204:L205" si="163">D209-D204</f>
        <v>-0.85003862849466572</v>
      </c>
      <c r="M204" s="302">
        <f t="shared" ref="M204:M205" si="164">F209-F204</f>
        <v>0.14218884021957656</v>
      </c>
      <c r="N204" s="302">
        <f t="shared" ref="N204:N205" si="165">SUM(K204:M204)</f>
        <v>-8.7892575969620523E-2</v>
      </c>
    </row>
    <row r="205" spans="1:14" x14ac:dyDescent="0.2">
      <c r="A205" s="282" t="s">
        <v>363</v>
      </c>
      <c r="B205" s="302">
        <f>SUM(B203:B204)</f>
        <v>27.38745041290526</v>
      </c>
      <c r="C205" s="299" t="str">
        <f>CONCATENATE("(",ROUND((B205/$H205)*100,1),")")</f>
        <v>(54.5)</v>
      </c>
      <c r="D205" s="302">
        <f>SUM(D203:D204)</f>
        <v>17.971595132354967</v>
      </c>
      <c r="E205" s="299" t="str">
        <f>CONCATENATE("(",ROUND((D205/$H205)*100,1),")")</f>
        <v>(35.8)</v>
      </c>
      <c r="F205" s="302">
        <f>SUM(F203:F204)</f>
        <v>4.8509544547397674</v>
      </c>
      <c r="G205" s="299" t="str">
        <f>CONCATENATE("(",ROUND((F205/$H205)*100,1),")")</f>
        <v>(9.7)</v>
      </c>
      <c r="H205" s="302">
        <f>SUM(H203:H204)</f>
        <v>50.209999999999994</v>
      </c>
      <c r="I205" s="299" t="str">
        <f>CONCATENATE("(",ROUND((H205/$H205)*100,1),")")</f>
        <v>(100)</v>
      </c>
      <c r="K205" s="302">
        <f t="shared" si="162"/>
        <v>0.94440988359002276</v>
      </c>
      <c r="L205" s="302">
        <f t="shared" si="163"/>
        <v>-0.80773904920873818</v>
      </c>
      <c r="M205" s="302">
        <f t="shared" si="164"/>
        <v>0.18632916561867674</v>
      </c>
      <c r="N205" s="302">
        <f t="shared" si="165"/>
        <v>0.32299999999996132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18.492192292002382</v>
      </c>
      <c r="C208" s="299" t="str">
        <f>CONCATENATE("(",ROUND((B208/$H210)*100,1),")")</f>
        <v>(36.6)</v>
      </c>
      <c r="D208" s="302">
        <f>'Ind T6'!W81</f>
        <v>5.8973160661172379</v>
      </c>
      <c r="E208" s="299" t="str">
        <f>CONCATENATE("(",ROUND((D208/$H210)*100,1),")")</f>
        <v>(11.7)</v>
      </c>
      <c r="F208" s="302">
        <f>'Ind T6'!X81</f>
        <v>2.8376471605072258</v>
      </c>
      <c r="G208" s="299" t="str">
        <f>CONCATENATE("(",ROUND((F208/$H210)*100,1),")")</f>
        <v>(5.6)</v>
      </c>
      <c r="H208" s="302">
        <f>SUM(B208,D208,F208)</f>
        <v>27.227155518626844</v>
      </c>
      <c r="I208" s="299" t="str">
        <f>CONCATENATE("(",ROUND((H208/$H210)*100,1),")")</f>
        <v>(53.9)</v>
      </c>
      <c r="K208" s="302">
        <f>B208-B198</f>
        <v>0.54548331729710853</v>
      </c>
      <c r="L208" s="302">
        <f>D208-D198</f>
        <v>6.45408476522773E-2</v>
      </c>
      <c r="M208" s="302">
        <f>F208-F198</f>
        <v>7.0471683511473149E-2</v>
      </c>
      <c r="N208" s="302">
        <f>SUM(K208:M208)</f>
        <v>0.68049584846085898</v>
      </c>
    </row>
    <row r="209" spans="1:14" x14ac:dyDescent="0.2">
      <c r="A209" s="282" t="s">
        <v>365</v>
      </c>
      <c r="B209" s="302">
        <f>'Ind T6'!V80</f>
        <v>9.8396680044928999</v>
      </c>
      <c r="C209" s="299" t="str">
        <f>CONCATENATE("(",ROUND((B209/$H210)*100,1),")")</f>
        <v>(19.5)</v>
      </c>
      <c r="D209" s="302">
        <f>'Ind T6'!W80</f>
        <v>11.266540017028989</v>
      </c>
      <c r="E209" s="299" t="str">
        <f>CONCATENATE("(",ROUND((D209/$H210)*100,1),")")</f>
        <v>(22.3)</v>
      </c>
      <c r="F209" s="302">
        <f>'Ind T6'!X80</f>
        <v>2.1996364598512188</v>
      </c>
      <c r="G209" s="299" t="str">
        <f>CONCATENATE("(",ROUND((F209/$H210)*100,1),")")</f>
        <v>(4.4)</v>
      </c>
      <c r="H209" s="302">
        <f t="shared" ref="H209" si="166">SUM(B209,D209,F209)</f>
        <v>23.305844481373107</v>
      </c>
      <c r="I209" s="299" t="str">
        <f>CONCATENATE("(",ROUND((H209/$H210)*100,1),")")</f>
        <v>(46.1)</v>
      </c>
      <c r="K209" s="302">
        <f t="shared" ref="K209:K210" si="167">B209-B199</f>
        <v>0.94244215611356452</v>
      </c>
      <c r="L209" s="302">
        <f t="shared" ref="L209:L210" si="168">D209-D199</f>
        <v>-1.2714158945045302</v>
      </c>
      <c r="M209" s="302">
        <f t="shared" ref="M209:M210" si="169">F209-F199</f>
        <v>0.21247788993017602</v>
      </c>
      <c r="N209" s="302">
        <f t="shared" ref="N209:N210" si="170">SUM(K209:M209)</f>
        <v>-0.11649584846078964</v>
      </c>
    </row>
    <row r="210" spans="1:14" x14ac:dyDescent="0.2">
      <c r="A210" s="282" t="s">
        <v>363</v>
      </c>
      <c r="B210" s="302">
        <f>SUM(B208:B209)</f>
        <v>28.331860296495282</v>
      </c>
      <c r="C210" s="299" t="str">
        <f>CONCATENATE("(",ROUND((B210/$H210)*100,1),")")</f>
        <v>(56.1)</v>
      </c>
      <c r="D210" s="302">
        <f>SUM(D208:D209)</f>
        <v>17.163856083146229</v>
      </c>
      <c r="E210" s="299" t="str">
        <f>CONCATENATE("(",ROUND((D210/$H210)*100,1),")")</f>
        <v>(34)</v>
      </c>
      <c r="F210" s="302">
        <f>SUM(F208:F209)</f>
        <v>5.0372836203584441</v>
      </c>
      <c r="G210" s="299" t="str">
        <f>CONCATENATE("(",ROUND((F210/$H210)*100,1),")")</f>
        <v>(10)</v>
      </c>
      <c r="H210" s="302">
        <f>SUM(H208:H209)</f>
        <v>50.532999999999952</v>
      </c>
      <c r="I210" s="299" t="str">
        <f>CONCATENATE("(",ROUND((H210/$H210)*100,1),")")</f>
        <v>(100)</v>
      </c>
      <c r="K210" s="302">
        <f t="shared" si="167"/>
        <v>1.487925473410673</v>
      </c>
      <c r="L210" s="302">
        <f t="shared" si="168"/>
        <v>-1.2068750468522502</v>
      </c>
      <c r="M210" s="302">
        <f t="shared" si="169"/>
        <v>0.28294957344164828</v>
      </c>
      <c r="N210" s="302">
        <f t="shared" si="170"/>
        <v>0.56400000000007111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5.7334384743238758</v>
      </c>
      <c r="C219" s="299" t="str">
        <f>CONCATENATE("(",ROUND((B219/$H221)*100,1),")")</f>
        <v>(56.5)</v>
      </c>
      <c r="D219" s="302">
        <f>'Ind T6'!M90</f>
        <v>0.89643217496470751</v>
      </c>
      <c r="E219" s="299" t="str">
        <f>CONCATENATE("(",ROUND((D219/$H221)*100,1),")")</f>
        <v>(8.8)</v>
      </c>
      <c r="F219" s="302">
        <f>'Ind T6'!N90</f>
        <v>1.1081769096003538</v>
      </c>
      <c r="G219" s="299" t="str">
        <f>CONCATENATE("(",ROUND((F219/$H221)*100,1),")")</f>
        <v>(10.9)</v>
      </c>
      <c r="H219" s="302">
        <f>SUM(B219,D219,F219)</f>
        <v>7.7380475588889368</v>
      </c>
      <c r="I219" s="299" t="str">
        <f>CONCATENATE("(",ROUND((H219/$H221)*100,1),")")</f>
        <v>(76.2)</v>
      </c>
      <c r="K219" s="302">
        <f>B224-B219</f>
        <v>1.1568684748050728E-2</v>
      </c>
      <c r="L219" s="302">
        <f>D224-D219</f>
        <v>8.6100394336900976E-3</v>
      </c>
      <c r="M219" s="302">
        <f>F224-F219</f>
        <v>5.8831912613110937E-4</v>
      </c>
      <c r="N219" s="302">
        <f>SUM(K219:M219)</f>
        <v>2.0767043307871935E-2</v>
      </c>
    </row>
    <row r="220" spans="1:14" x14ac:dyDescent="0.2">
      <c r="A220" s="282" t="s">
        <v>365</v>
      </c>
      <c r="B220" s="302">
        <f>'Ind T6'!L89</f>
        <v>1.2297802037779089</v>
      </c>
      <c r="C220" s="299" t="str">
        <f>CONCATENATE("(",ROUND((B220/$H221)*100,1),")")</f>
        <v>(12.1)</v>
      </c>
      <c r="D220" s="302">
        <f>'Ind T6'!M89</f>
        <v>1.050512221518191</v>
      </c>
      <c r="E220" s="299" t="str">
        <f>CONCATENATE("(",ROUND((D220/$H221)*100,1),")")</f>
        <v>(10.3)</v>
      </c>
      <c r="F220" s="302">
        <f>'Ind T6'!N89</f>
        <v>0.13166001581498457</v>
      </c>
      <c r="G220" s="299" t="str">
        <f>CONCATENATE("(",ROUND((F220/$H221)*100,1),")")</f>
        <v>(1.3)</v>
      </c>
      <c r="H220" s="302">
        <f t="shared" ref="H220" si="171">SUM(B220,D220,F220)</f>
        <v>2.4119524411110844</v>
      </c>
      <c r="I220" s="299" t="str">
        <f>CONCATENATE("(",ROUND((H220/$H221)*100,1),")")</f>
        <v>(23.8)</v>
      </c>
      <c r="K220" s="302">
        <f t="shared" ref="K220:K221" si="172">B225-B220</f>
        <v>5.6743341254524182E-2</v>
      </c>
      <c r="L220" s="302">
        <f t="shared" ref="L220:L221" si="173">D225-D220</f>
        <v>7.3141854915371729E-2</v>
      </c>
      <c r="M220" s="302">
        <f t="shared" ref="M220:M221" si="174">F225-F220</f>
        <v>-3.6522394778047973E-3</v>
      </c>
      <c r="N220" s="302">
        <f t="shared" ref="N220:N221" si="175">SUM(K220:M220)</f>
        <v>0.12623295669209111</v>
      </c>
    </row>
    <row r="221" spans="1:14" x14ac:dyDescent="0.2">
      <c r="A221" s="282" t="s">
        <v>363</v>
      </c>
      <c r="B221" s="302">
        <f>SUM(B219:B220)</f>
        <v>6.9632186781017849</v>
      </c>
      <c r="C221" s="299" t="str">
        <f>CONCATENATE("(",ROUND((B221/$H221)*100,1),")")</f>
        <v>(68.6)</v>
      </c>
      <c r="D221" s="302">
        <f>SUM(D219:D220)</f>
        <v>1.9469443964828985</v>
      </c>
      <c r="E221" s="299" t="str">
        <f>CONCATENATE("(",ROUND((D221/$H221)*100,1),")")</f>
        <v>(19.2)</v>
      </c>
      <c r="F221" s="302">
        <f>SUM(F219:F220)</f>
        <v>1.2398369254153383</v>
      </c>
      <c r="G221" s="299" t="str">
        <f>CONCATENATE("(",ROUND((F221/$H221)*100,1),")")</f>
        <v>(12.2)</v>
      </c>
      <c r="H221" s="302">
        <f>SUM(H219:H220)</f>
        <v>10.150000000000022</v>
      </c>
      <c r="I221" s="299" t="str">
        <f>CONCATENATE("(",ROUND((H221/$H221)*100,1),")")</f>
        <v>(100)</v>
      </c>
      <c r="K221" s="302">
        <f t="shared" si="172"/>
        <v>6.831202600257491E-2</v>
      </c>
      <c r="L221" s="302">
        <f t="shared" si="173"/>
        <v>8.1751894349061827E-2</v>
      </c>
      <c r="M221" s="302">
        <f t="shared" si="174"/>
        <v>-3.0639203516735769E-3</v>
      </c>
      <c r="N221" s="302">
        <f t="shared" si="175"/>
        <v>0.14699999999996316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5.7450071590719265</v>
      </c>
      <c r="C224" s="299" t="str">
        <f>CONCATENATE("(",ROUND((B224/$H226)*100,1),")")</f>
        <v>(55.8)</v>
      </c>
      <c r="D224" s="302">
        <f>'Ind T6'!R90</f>
        <v>0.9050422143983976</v>
      </c>
      <c r="E224" s="299" t="str">
        <f>CONCATENATE("(",ROUND((D224/$H226)*100,1),")")</f>
        <v>(8.8)</v>
      </c>
      <c r="F224" s="302">
        <f>'Ind T6'!S90</f>
        <v>1.1087652287264849</v>
      </c>
      <c r="G224" s="299" t="str">
        <f>CONCATENATE("(",ROUND((F224/$H226)*100,1),")")</f>
        <v>(10.8)</v>
      </c>
      <c r="H224" s="302">
        <f>SUM(B224,D224,F224)</f>
        <v>7.758814602196809</v>
      </c>
      <c r="I224" s="299" t="str">
        <f>CONCATENATE("(",ROUND((H224/$H226)*100,1),")")</f>
        <v>(75.4)</v>
      </c>
      <c r="K224" s="302">
        <f>B229-B224</f>
        <v>-0.21377254469276075</v>
      </c>
      <c r="L224" s="302">
        <f>D229-D224</f>
        <v>1.4547615454209573E-2</v>
      </c>
      <c r="M224" s="302">
        <f>F229-F224</f>
        <v>2.175540579777846E-2</v>
      </c>
      <c r="N224" s="302">
        <f>SUM(K224:M224)</f>
        <v>-0.17746952344077271</v>
      </c>
    </row>
    <row r="225" spans="1:14" x14ac:dyDescent="0.2">
      <c r="A225" s="282" t="s">
        <v>365</v>
      </c>
      <c r="B225" s="302">
        <f>'Ind T6'!Q89</f>
        <v>1.286523545032433</v>
      </c>
      <c r="C225" s="299" t="str">
        <f>CONCATENATE("(",ROUND((B225/$H226)*100,1),")")</f>
        <v>(12.5)</v>
      </c>
      <c r="D225" s="302">
        <f>'Ind T6'!R89</f>
        <v>1.1236540764335627</v>
      </c>
      <c r="E225" s="299" t="str">
        <f>CONCATENATE("(",ROUND((D225/$H226)*100,1),")")</f>
        <v>(10.9)</v>
      </c>
      <c r="F225" s="302">
        <f>'Ind T6'!S89</f>
        <v>0.12800777633717977</v>
      </c>
      <c r="G225" s="299" t="str">
        <f>CONCATENATE("(",ROUND((F225/$H226)*100,1),")")</f>
        <v>(1.2)</v>
      </c>
      <c r="H225" s="302">
        <f t="shared" ref="H225" si="176">SUM(B225,D225,F225)</f>
        <v>2.5381853978031756</v>
      </c>
      <c r="I225" s="299" t="str">
        <f>CONCATENATE("(",ROUND((H225/$H226)*100,1),")")</f>
        <v>(24.6)</v>
      </c>
      <c r="K225" s="302">
        <f t="shared" ref="K225:K226" si="177">B230-B225</f>
        <v>3.5645881112925215E-2</v>
      </c>
      <c r="L225" s="302">
        <f t="shared" ref="L225:L226" si="178">D230-D225</f>
        <v>7.9939980687869339E-2</v>
      </c>
      <c r="M225" s="302">
        <f t="shared" ref="M225:M226" si="179">F230-F225</f>
        <v>-4.1163383600268666E-3</v>
      </c>
      <c r="N225" s="302">
        <f t="shared" ref="N225:N226" si="180">SUM(K225:M225)</f>
        <v>0.11146952344076769</v>
      </c>
    </row>
    <row r="226" spans="1:14" x14ac:dyDescent="0.2">
      <c r="A226" s="282" t="s">
        <v>363</v>
      </c>
      <c r="B226" s="302">
        <f>SUM(B224:B225)</f>
        <v>7.0315307041043598</v>
      </c>
      <c r="C226" s="299" t="str">
        <f>CONCATENATE("(",ROUND((B226/$H226)*100,1),")")</f>
        <v>(68.3)</v>
      </c>
      <c r="D226" s="302">
        <f>SUM(D224:D225)</f>
        <v>2.0286962908319603</v>
      </c>
      <c r="E226" s="299" t="str">
        <f>CONCATENATE("(",ROUND((D226/$H226)*100,1),")")</f>
        <v>(19.7)</v>
      </c>
      <c r="F226" s="302">
        <f>SUM(F224:F225)</f>
        <v>1.2367730050636647</v>
      </c>
      <c r="G226" s="299" t="str">
        <f>CONCATENATE("(",ROUND((F226/$H226)*100,1),")")</f>
        <v>(12)</v>
      </c>
      <c r="H226" s="302">
        <f>SUM(H224:H225)</f>
        <v>10.296999999999985</v>
      </c>
      <c r="I226" s="299" t="str">
        <f>CONCATENATE("(",ROUND((H226/$H226)*100,1),")")</f>
        <v>(100)</v>
      </c>
      <c r="K226" s="302">
        <f t="shared" si="177"/>
        <v>-0.1781266635798362</v>
      </c>
      <c r="L226" s="302">
        <f t="shared" si="178"/>
        <v>9.44875961420788E-2</v>
      </c>
      <c r="M226" s="302">
        <f t="shared" si="179"/>
        <v>1.7639067437751565E-2</v>
      </c>
      <c r="N226" s="302">
        <f t="shared" si="180"/>
        <v>-6.6000000000005832E-2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5.5312346143791657</v>
      </c>
      <c r="C229" s="299" t="str">
        <f>CONCATENATE("(",ROUND((B229/$H231)*100,1),")")</f>
        <v>(54.1)</v>
      </c>
      <c r="D229" s="302">
        <f>'Ind T6'!W90</f>
        <v>0.91958982985260718</v>
      </c>
      <c r="E229" s="299" t="str">
        <f>CONCATENATE("(",ROUND((D229/$H231)*100,1),")")</f>
        <v>(9)</v>
      </c>
      <c r="F229" s="302">
        <f>'Ind T6'!X90</f>
        <v>1.1305206345242633</v>
      </c>
      <c r="G229" s="299" t="str">
        <f>CONCATENATE("(",ROUND((F229/$H231)*100,1),")")</f>
        <v>(11)</v>
      </c>
      <c r="H229" s="302">
        <f>SUM(B229,D229,F229)</f>
        <v>7.5813450787560361</v>
      </c>
      <c r="I229" s="299" t="str">
        <f>CONCATENATE("(",ROUND((H229/$H231)*100,1),")")</f>
        <v>(74.1)</v>
      </c>
      <c r="K229" s="302">
        <f>B229-B219</f>
        <v>-0.20220385994471002</v>
      </c>
      <c r="L229" s="302">
        <f>D229-D219</f>
        <v>2.315765488789967E-2</v>
      </c>
      <c r="M229" s="302">
        <f>F229-F219</f>
        <v>2.2343724923909569E-2</v>
      </c>
      <c r="N229" s="302">
        <f>SUM(K229:M229)</f>
        <v>-0.15670248013290078</v>
      </c>
    </row>
    <row r="230" spans="1:14" x14ac:dyDescent="0.2">
      <c r="A230" s="282" t="s">
        <v>365</v>
      </c>
      <c r="B230" s="302">
        <f>'Ind T6'!V89</f>
        <v>1.3221694261453583</v>
      </c>
      <c r="C230" s="299" t="str">
        <f>CONCATENATE("(",ROUND((B230/$H231)*100,1),")")</f>
        <v>(12.9)</v>
      </c>
      <c r="D230" s="302">
        <f>'Ind T6'!W89</f>
        <v>1.2035940571214321</v>
      </c>
      <c r="E230" s="299" t="str">
        <f>CONCATENATE("(",ROUND((D230/$H231)*100,1),")")</f>
        <v>(11.8)</v>
      </c>
      <c r="F230" s="302">
        <f>'Ind T6'!X89</f>
        <v>0.12389143797715291</v>
      </c>
      <c r="G230" s="299" t="str">
        <f>CONCATENATE("(",ROUND((F230/$H231)*100,1),")")</f>
        <v>(1.2)</v>
      </c>
      <c r="H230" s="302">
        <f t="shared" ref="H230" si="181">SUM(B230,D230,F230)</f>
        <v>2.6496549212439433</v>
      </c>
      <c r="I230" s="299" t="str">
        <f>CONCATENATE("(",ROUND((H230/$H231)*100,1),")")</f>
        <v>(25.9)</v>
      </c>
      <c r="K230" s="302">
        <f t="shared" ref="K230:K231" si="182">B230-B220</f>
        <v>9.2389222367449397E-2</v>
      </c>
      <c r="L230" s="302">
        <f t="shared" ref="L230:L231" si="183">D230-D220</f>
        <v>0.15308183560324107</v>
      </c>
      <c r="M230" s="302">
        <f t="shared" ref="M230:M231" si="184">F230-F220</f>
        <v>-7.7685778378316639E-3</v>
      </c>
      <c r="N230" s="302">
        <f t="shared" ref="N230:N231" si="185">SUM(K230:M230)</f>
        <v>0.2377024801328588</v>
      </c>
    </row>
    <row r="231" spans="1:14" x14ac:dyDescent="0.2">
      <c r="A231" s="282" t="s">
        <v>363</v>
      </c>
      <c r="B231" s="302">
        <f>SUM(B229:B230)</f>
        <v>6.8534040405245236</v>
      </c>
      <c r="C231" s="299" t="str">
        <f>CONCATENATE("(",ROUND((B231/$H231)*100,1),")")</f>
        <v>(67)</v>
      </c>
      <c r="D231" s="302">
        <f>SUM(D229:D230)</f>
        <v>2.1231838869740391</v>
      </c>
      <c r="E231" s="299" t="str">
        <f>CONCATENATE("(",ROUND((D231/$H231)*100,1),")")</f>
        <v>(20.8)</v>
      </c>
      <c r="F231" s="302">
        <f>SUM(F229:F230)</f>
        <v>1.2544120725014163</v>
      </c>
      <c r="G231" s="299" t="str">
        <f>CONCATENATE("(",ROUND((F231/$H231)*100,1),")")</f>
        <v>(12.3)</v>
      </c>
      <c r="H231" s="302">
        <f>SUM(H229:H230)</f>
        <v>10.23099999999998</v>
      </c>
      <c r="I231" s="299" t="str">
        <f>CONCATENATE("(",ROUND((H231/$H231)*100,1),")")</f>
        <v>(100)</v>
      </c>
      <c r="K231" s="302">
        <f t="shared" si="182"/>
        <v>-0.10981463757726129</v>
      </c>
      <c r="L231" s="302">
        <f t="shared" si="183"/>
        <v>0.17623949049114063</v>
      </c>
      <c r="M231" s="302">
        <f t="shared" si="184"/>
        <v>1.4575147086077989E-2</v>
      </c>
      <c r="N231" s="302">
        <f t="shared" si="185"/>
        <v>8.0999999999957328E-2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5.6784884631693409</v>
      </c>
      <c r="C240" s="299" t="str">
        <f>CONCATENATE("(",ROUND((B240/$H242)*100,1),")")</f>
        <v>(21)</v>
      </c>
      <c r="D240" s="302">
        <f>'Ind T6'!M99</f>
        <v>5.873871291145087</v>
      </c>
      <c r="E240" s="299" t="str">
        <f>CONCATENATE("(",ROUND((D240/$H242)*100,1),")")</f>
        <v>(21.7)</v>
      </c>
      <c r="F240" s="302">
        <f>'Ind T6'!N99</f>
        <v>0.85488065349153042</v>
      </c>
      <c r="G240" s="299" t="str">
        <f>CONCATENATE("(",ROUND((F240/$H242)*100,1),")")</f>
        <v>(3.2)</v>
      </c>
      <c r="H240" s="302">
        <f>SUM(B240,D240,F240)</f>
        <v>12.407240407805958</v>
      </c>
      <c r="I240" s="299" t="str">
        <f>CONCATENATE("(",ROUND((H240/$H242)*100,1),")")</f>
        <v>(45.8)</v>
      </c>
      <c r="K240" s="302">
        <f>B245-B240</f>
        <v>0.52217271154729072</v>
      </c>
      <c r="L240" s="302">
        <f>D245-D240</f>
        <v>0.39950192907644322</v>
      </c>
      <c r="M240" s="302">
        <f>F245-F240</f>
        <v>9.1355589690259698E-2</v>
      </c>
      <c r="N240" s="302">
        <f>SUM(K240:M240)</f>
        <v>1.0130302303139938</v>
      </c>
    </row>
    <row r="241" spans="1:14" x14ac:dyDescent="0.2">
      <c r="A241" s="282" t="s">
        <v>365</v>
      </c>
      <c r="B241" s="302">
        <f>'Ind T6'!L98</f>
        <v>4.1698185232349436</v>
      </c>
      <c r="C241" s="299" t="str">
        <f>CONCATENATE("(",ROUND((B241/$H242)*100,1),")")</f>
        <v>(15.4)</v>
      </c>
      <c r="D241" s="302">
        <f>'Ind T6'!M98</f>
        <v>8.5242490462629679</v>
      </c>
      <c r="E241" s="299" t="str">
        <f>CONCATENATE("(",ROUND((D241/$H242)*100,1),")")</f>
        <v>(31.5)</v>
      </c>
      <c r="F241" s="302">
        <f>'Ind T6'!N98</f>
        <v>1.9686920226961027</v>
      </c>
      <c r="G241" s="299" t="str">
        <f>CONCATENATE("(",ROUND((F241/$H242)*100,1),")")</f>
        <v>(7.3)</v>
      </c>
      <c r="H241" s="302">
        <f t="shared" ref="H241" si="186">SUM(B241,D241,F241)</f>
        <v>14.662759592194014</v>
      </c>
      <c r="I241" s="299" t="str">
        <f>CONCATENATE("(",ROUND((H241/$H242)*100,1),")")</f>
        <v>(54.2)</v>
      </c>
      <c r="K241" s="302">
        <f t="shared" ref="K241:K242" si="187">B246-B241</f>
        <v>0.38600475100160825</v>
      </c>
      <c r="L241" s="302">
        <f t="shared" ref="L241:L242" si="188">D246-D241</f>
        <v>0.68721328934920578</v>
      </c>
      <c r="M241" s="302">
        <f t="shared" ref="M241:M242" si="189">F246-F241</f>
        <v>0.22475172933519216</v>
      </c>
      <c r="N241" s="302">
        <f t="shared" ref="N241:N242" si="190">SUM(K241:M241)</f>
        <v>1.2979697696860062</v>
      </c>
    </row>
    <row r="242" spans="1:14" x14ac:dyDescent="0.2">
      <c r="A242" s="282" t="s">
        <v>363</v>
      </c>
      <c r="B242" s="302">
        <f>SUM(B240:B241)</f>
        <v>9.8483069864042854</v>
      </c>
      <c r="C242" s="299" t="str">
        <f>CONCATENATE("(",ROUND((B242/$H242)*100,1),")")</f>
        <v>(36.4)</v>
      </c>
      <c r="D242" s="302">
        <f>SUM(D240:D241)</f>
        <v>14.398120337408056</v>
      </c>
      <c r="E242" s="299" t="str">
        <f>CONCATENATE("(",ROUND((D242/$H242)*100,1),")")</f>
        <v>(53.2)</v>
      </c>
      <c r="F242" s="302">
        <f>SUM(F240:F241)</f>
        <v>2.823572676187633</v>
      </c>
      <c r="G242" s="299" t="str">
        <f>CONCATENATE("(",ROUND((F242/$H242)*100,1),")")</f>
        <v>(10.4)</v>
      </c>
      <c r="H242" s="302">
        <f>SUM(H240:H241)</f>
        <v>27.069999999999972</v>
      </c>
      <c r="I242" s="299" t="str">
        <f>CONCATENATE("(",ROUND((H242/$H242)*100,1),")")</f>
        <v>(100)</v>
      </c>
      <c r="K242" s="302">
        <f t="shared" si="187"/>
        <v>0.90817746254889897</v>
      </c>
      <c r="L242" s="302">
        <f t="shared" si="188"/>
        <v>1.086715218425649</v>
      </c>
      <c r="M242" s="302">
        <f t="shared" si="189"/>
        <v>0.31610731902545197</v>
      </c>
      <c r="N242" s="302">
        <f t="shared" si="190"/>
        <v>2.3109999999999999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6.2006611747166316</v>
      </c>
      <c r="C245" s="299" t="str">
        <f>CONCATENATE("(",ROUND((B245/$H247)*100,1),")")</f>
        <v>(21.1)</v>
      </c>
      <c r="D245" s="302">
        <f>'Ind T6'!R99</f>
        <v>6.2733732202215302</v>
      </c>
      <c r="E245" s="299" t="str">
        <f>CONCATENATE("(",ROUND((D245/$H247)*100,1),")")</f>
        <v>(21.4)</v>
      </c>
      <c r="F245" s="302">
        <f>'Ind T6'!S99</f>
        <v>0.94623624318179012</v>
      </c>
      <c r="G245" s="299" t="str">
        <f>CONCATENATE("(",ROUND((F245/$H247)*100,1),")")</f>
        <v>(3.2)</v>
      </c>
      <c r="H245" s="302">
        <f>SUM(B245,D245,F245)</f>
        <v>13.420270638119952</v>
      </c>
      <c r="I245" s="299" t="str">
        <f>CONCATENATE("(",ROUND((H245/$H247)*100,1),")")</f>
        <v>(45.7)</v>
      </c>
      <c r="K245" s="302">
        <f>B250-B245</f>
        <v>0.79273062216471324</v>
      </c>
      <c r="L245" s="302">
        <f>D250-D245</f>
        <v>0.78190509152219168</v>
      </c>
      <c r="M245" s="302">
        <f>F250-F245</f>
        <v>0.11985061684042209</v>
      </c>
      <c r="N245" s="302">
        <f>SUM(K245:M245)</f>
        <v>1.694486330527327</v>
      </c>
    </row>
    <row r="246" spans="1:14" x14ac:dyDescent="0.2">
      <c r="A246" s="282" t="s">
        <v>365</v>
      </c>
      <c r="B246" s="302">
        <f>'Ind T6'!Q98</f>
        <v>4.5558232742365519</v>
      </c>
      <c r="C246" s="299" t="str">
        <f>CONCATENATE("(",ROUND((B246/$H247)*100,1),")")</f>
        <v>(15.5)</v>
      </c>
      <c r="D246" s="302">
        <f>'Ind T6'!R98</f>
        <v>9.2114623356121736</v>
      </c>
      <c r="E246" s="299" t="str">
        <f>CONCATENATE("(",ROUND((D246/$H247)*100,1),")")</f>
        <v>(31.4)</v>
      </c>
      <c r="F246" s="302">
        <f>'Ind T6'!S98</f>
        <v>2.1934437520312948</v>
      </c>
      <c r="G246" s="299" t="str">
        <f>CONCATENATE("(",ROUND((F246/$H247)*100,1),")")</f>
        <v>(7.5)</v>
      </c>
      <c r="H246" s="302">
        <f t="shared" ref="H246" si="191">SUM(B246,D246,F246)</f>
        <v>15.96072936188002</v>
      </c>
      <c r="I246" s="299" t="str">
        <f>CONCATENATE("(",ROUND((H246/$H247)*100,1),")")</f>
        <v>(54.3)</v>
      </c>
      <c r="K246" s="302">
        <f t="shared" ref="K246:K247" si="192">B251-B246</f>
        <v>0.54032636300678494</v>
      </c>
      <c r="L246" s="302">
        <f t="shared" ref="L246:L247" si="193">D251-D246</f>
        <v>1.1465504811530849</v>
      </c>
      <c r="M246" s="302">
        <f t="shared" ref="M246:M247" si="194">F251-F246</f>
        <v>0.27263682531282107</v>
      </c>
      <c r="N246" s="302">
        <f t="shared" ref="N246:N247" si="195">SUM(K246:M246)</f>
        <v>1.9595136694726909</v>
      </c>
    </row>
    <row r="247" spans="1:14" x14ac:dyDescent="0.2">
      <c r="A247" s="282" t="s">
        <v>363</v>
      </c>
      <c r="B247" s="302">
        <f>SUM(B245:B246)</f>
        <v>10.756484448953184</v>
      </c>
      <c r="C247" s="299" t="str">
        <f>CONCATENATE("(",ROUND((B247/$H247)*100,1),")")</f>
        <v>(36.6)</v>
      </c>
      <c r="D247" s="302">
        <f>SUM(D245:D246)</f>
        <v>15.484835555833705</v>
      </c>
      <c r="E247" s="299" t="str">
        <f>CONCATENATE("(",ROUND((D247/$H247)*100,1),")")</f>
        <v>(52.7)</v>
      </c>
      <c r="F247" s="302">
        <f>SUM(F245:F246)</f>
        <v>3.1396799952130849</v>
      </c>
      <c r="G247" s="299" t="str">
        <f>CONCATENATE("(",ROUND((F247/$H247)*100,1),")")</f>
        <v>(10.7)</v>
      </c>
      <c r="H247" s="302">
        <f>SUM(H245:H246)</f>
        <v>29.380999999999972</v>
      </c>
      <c r="I247" s="299" t="str">
        <f>CONCATENATE("(",ROUND((H247/$H247)*100,1),")")</f>
        <v>(100)</v>
      </c>
      <c r="K247" s="302">
        <f t="shared" si="192"/>
        <v>1.3330569851714973</v>
      </c>
      <c r="L247" s="302">
        <f t="shared" si="193"/>
        <v>1.9284555726752757</v>
      </c>
      <c r="M247" s="302">
        <f t="shared" si="194"/>
        <v>0.39248744215324338</v>
      </c>
      <c r="N247" s="302">
        <f t="shared" si="195"/>
        <v>3.6540000000000163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6.9933917968813448</v>
      </c>
      <c r="C250" s="299" t="str">
        <f>CONCATENATE("(",ROUND((B250/$H252)*100,1),")")</f>
        <v>(21.2)</v>
      </c>
      <c r="D250" s="302">
        <f>'Ind T6'!W99</f>
        <v>7.0552783117437219</v>
      </c>
      <c r="E250" s="299" t="str">
        <f>CONCATENATE("(",ROUND((D250/$H252)*100,1),")")</f>
        <v>(21.4)</v>
      </c>
      <c r="F250" s="302">
        <f>'Ind T6'!X99</f>
        <v>1.0660868600222122</v>
      </c>
      <c r="G250" s="299" t="str">
        <f>CONCATENATE("(",ROUND((F250/$H252)*100,1),")")</f>
        <v>(3.2)</v>
      </c>
      <c r="H250" s="302">
        <f>SUM(B250,D250,F250)</f>
        <v>15.11475696864728</v>
      </c>
      <c r="I250" s="299" t="str">
        <f>CONCATENATE("(",ROUND((H250/$H252)*100,1),")")</f>
        <v>(45.8)</v>
      </c>
      <c r="K250" s="302">
        <f>B250-B240</f>
        <v>1.314903333712004</v>
      </c>
      <c r="L250" s="302">
        <f>D250-D240</f>
        <v>1.1814070205986349</v>
      </c>
      <c r="M250" s="302">
        <f>F250-F240</f>
        <v>0.21120620653068178</v>
      </c>
      <c r="N250" s="302">
        <f>SUM(K250:M250)</f>
        <v>2.7075165608413205</v>
      </c>
    </row>
    <row r="251" spans="1:14" x14ac:dyDescent="0.2">
      <c r="A251" s="282" t="s">
        <v>365</v>
      </c>
      <c r="B251" s="302">
        <f>'Ind T6'!V98</f>
        <v>5.0961496372433368</v>
      </c>
      <c r="C251" s="299" t="str">
        <f>CONCATENATE("(",ROUND((B251/$H252)*100,1),")")</f>
        <v>(15.4)</v>
      </c>
      <c r="D251" s="302">
        <f>'Ind T6'!W98</f>
        <v>10.358012816765259</v>
      </c>
      <c r="E251" s="299" t="str">
        <f>CONCATENATE("(",ROUND((D251/$H252)*100,1),")")</f>
        <v>(31.4)</v>
      </c>
      <c r="F251" s="302">
        <f>'Ind T6'!X98</f>
        <v>2.4660805773441159</v>
      </c>
      <c r="G251" s="299" t="str">
        <f>CONCATENATE("(",ROUND((F251/$H252)*100,1),")")</f>
        <v>(7.5)</v>
      </c>
      <c r="H251" s="302">
        <f t="shared" ref="H251" si="196">SUM(B251,D251,F251)</f>
        <v>17.920243031352712</v>
      </c>
      <c r="I251" s="299" t="str">
        <f>CONCATENATE("(",ROUND((H251/$H252)*100,1),")")</f>
        <v>(54.2)</v>
      </c>
      <c r="K251" s="302">
        <f t="shared" ref="K251:K252" si="197">B251-B241</f>
        <v>0.92633111400839319</v>
      </c>
      <c r="L251" s="302">
        <f t="shared" ref="L251:L252" si="198">D251-D241</f>
        <v>1.8337637705022907</v>
      </c>
      <c r="M251" s="302">
        <f t="shared" ref="M251:M252" si="199">F251-F241</f>
        <v>0.49738855464801324</v>
      </c>
      <c r="N251" s="302">
        <f t="shared" ref="N251:N252" si="200">SUM(K251:M251)</f>
        <v>3.2574834391586971</v>
      </c>
    </row>
    <row r="252" spans="1:14" x14ac:dyDescent="0.2">
      <c r="A252" s="282" t="s">
        <v>363</v>
      </c>
      <c r="B252" s="302">
        <f>SUM(B250:B251)</f>
        <v>12.089541434124682</v>
      </c>
      <c r="C252" s="299" t="str">
        <f>CONCATENATE("(",ROUND((B252/$H252)*100,1),")")</f>
        <v>(36.6)</v>
      </c>
      <c r="D252" s="302">
        <f>SUM(D250:D251)</f>
        <v>17.41329112850898</v>
      </c>
      <c r="E252" s="299" t="str">
        <f>CONCATENATE("(",ROUND((D252/$H252)*100,1),")")</f>
        <v>(52.7)</v>
      </c>
      <c r="F252" s="302">
        <f>SUM(F250:F251)</f>
        <v>3.5321674373663283</v>
      </c>
      <c r="G252" s="299" t="str">
        <f>CONCATENATE("(",ROUND((F252/$H252)*100,1),")")</f>
        <v>(10.7)</v>
      </c>
      <c r="H252" s="302">
        <f>SUM(H250:H251)</f>
        <v>33.034999999999989</v>
      </c>
      <c r="I252" s="299" t="str">
        <f>CONCATENATE("(",ROUND((H252/$H252)*100,1),")")</f>
        <v>(100)</v>
      </c>
      <c r="K252" s="302">
        <f t="shared" si="197"/>
        <v>2.2412344477203963</v>
      </c>
      <c r="L252" s="302">
        <f t="shared" si="198"/>
        <v>3.0151707911009247</v>
      </c>
      <c r="M252" s="302">
        <f t="shared" si="199"/>
        <v>0.70859476117869535</v>
      </c>
      <c r="N252" s="302">
        <f t="shared" si="200"/>
        <v>5.9650000000000158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0.76683643295529191</v>
      </c>
      <c r="C261" s="299" t="str">
        <f>CONCATENATE("(",ROUND((B261/$H263)*100,1),")")</f>
        <v>(32.1)</v>
      </c>
      <c r="D261" s="302">
        <f>'Ind T6'!M108</f>
        <v>0.31082555328581041</v>
      </c>
      <c r="E261" s="299" t="str">
        <f>CONCATENATE("(",ROUND((D261/$H263)*100,1),")")</f>
        <v>(13)</v>
      </c>
      <c r="F261" s="302">
        <f>'Ind T6'!N108</f>
        <v>0.2360095313418524</v>
      </c>
      <c r="G261" s="299" t="str">
        <f>CONCATENATE("(",ROUND((F261/$H263)*100,1),")")</f>
        <v>(9.9)</v>
      </c>
      <c r="H261" s="302">
        <f>SUM(B261,D261,F261)</f>
        <v>1.3136715175829548</v>
      </c>
      <c r="I261" s="299" t="str">
        <f>CONCATENATE("(",ROUND((H261/$H263)*100,1),")")</f>
        <v>(54.9)</v>
      </c>
      <c r="K261" s="302">
        <f>B266-B261</f>
        <v>-3.1383004879314558E-2</v>
      </c>
      <c r="L261" s="302">
        <f>D266-D261</f>
        <v>3.1932675337345562E-3</v>
      </c>
      <c r="M261" s="302">
        <f>F266-F261</f>
        <v>-6.9448107634406675E-3</v>
      </c>
      <c r="N261" s="302">
        <f>SUM(K261:M261)</f>
        <v>-3.5134548109020669E-2</v>
      </c>
    </row>
    <row r="262" spans="1:14" x14ac:dyDescent="0.2">
      <c r="A262" s="282" t="s">
        <v>365</v>
      </c>
      <c r="B262" s="302">
        <f>'Ind T6'!L107</f>
        <v>0.50825981030220091</v>
      </c>
      <c r="C262" s="299" t="str">
        <f>CONCATENATE("(",ROUND((B262/$H263)*100,1),")")</f>
        <v>(21.3)</v>
      </c>
      <c r="D262" s="302">
        <f>'Ind T6'!M107</f>
        <v>0.22178003533827481</v>
      </c>
      <c r="E262" s="299" t="str">
        <f>CONCATENATE("(",ROUND((D262/$H263)*100,1),")")</f>
        <v>(9.3)</v>
      </c>
      <c r="F262" s="302">
        <f>'Ind T6'!N107</f>
        <v>0.3472886367765734</v>
      </c>
      <c r="G262" s="299" t="str">
        <f>CONCATENATE("(",ROUND((F262/$H263)*100,1),")")</f>
        <v>(14.5)</v>
      </c>
      <c r="H262" s="302">
        <f t="shared" ref="H262" si="201">SUM(B262,D262,F262)</f>
        <v>1.077328482417049</v>
      </c>
      <c r="I262" s="299" t="str">
        <f>CONCATENATE("(",ROUND((H262/$H263)*100,1),")")</f>
        <v>(45.1)</v>
      </c>
      <c r="K262" s="302">
        <f t="shared" ref="K262:K263" si="202">B267-B262</f>
        <v>-1.8772965670328823E-2</v>
      </c>
      <c r="L262" s="302">
        <f t="shared" ref="L262:L263" si="203">D267-D262</f>
        <v>-5.0581225267223306E-3</v>
      </c>
      <c r="M262" s="302">
        <f t="shared" ref="M262:M263" si="204">F267-F262</f>
        <v>-1.6034363693935905E-2</v>
      </c>
      <c r="N262" s="302">
        <f t="shared" ref="N262:N263" si="205">SUM(K262:M262)</f>
        <v>-3.9865451890987058E-2</v>
      </c>
    </row>
    <row r="263" spans="1:14" x14ac:dyDescent="0.2">
      <c r="A263" s="282" t="s">
        <v>363</v>
      </c>
      <c r="B263" s="302">
        <f>SUM(B261:B262)</f>
        <v>1.2750962432574928</v>
      </c>
      <c r="C263" s="299" t="str">
        <f>CONCATENATE("(",ROUND((B263/$H263)*100,1),")")</f>
        <v>(53.3)</v>
      </c>
      <c r="D263" s="302">
        <f>SUM(D261:D262)</f>
        <v>0.53260558862408525</v>
      </c>
      <c r="E263" s="299" t="str">
        <f>CONCATENATE("(",ROUND((D263/$H263)*100,1),")")</f>
        <v>(22.3)</v>
      </c>
      <c r="F263" s="302">
        <f>SUM(F261:F262)</f>
        <v>0.58329816811842583</v>
      </c>
      <c r="G263" s="299" t="str">
        <f>CONCATENATE("(",ROUND((F263/$H263)*100,1),")")</f>
        <v>(24.4)</v>
      </c>
      <c r="H263" s="302">
        <f>SUM(H261:H262)</f>
        <v>2.3910000000000036</v>
      </c>
      <c r="I263" s="299" t="str">
        <f>CONCATENATE("(",ROUND((H263/$H263)*100,1),")")</f>
        <v>(100)</v>
      </c>
      <c r="K263" s="302">
        <f t="shared" si="202"/>
        <v>-5.0155970549643492E-2</v>
      </c>
      <c r="L263" s="302">
        <f t="shared" si="203"/>
        <v>-1.86485499298783E-3</v>
      </c>
      <c r="M263" s="302">
        <f t="shared" si="204"/>
        <v>-2.2979174457376628E-2</v>
      </c>
      <c r="N263" s="302">
        <f t="shared" si="205"/>
        <v>-7.5000000000007949E-2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0.73545342807597736</v>
      </c>
      <c r="C266" s="299" t="str">
        <f>CONCATENATE("(",ROUND((B266/$H268)*100,1),")")</f>
        <v>(31.8)</v>
      </c>
      <c r="D266" s="302">
        <f>'Ind T6'!R108</f>
        <v>0.31401882081954496</v>
      </c>
      <c r="E266" s="299" t="str">
        <f>CONCATENATE("(",ROUND((D266/$H268)*100,1),")")</f>
        <v>(13.6)</v>
      </c>
      <c r="F266" s="302">
        <f>'Ind T6'!S108</f>
        <v>0.22906472057841173</v>
      </c>
      <c r="G266" s="299" t="str">
        <f>CONCATENATE("(",ROUND((F266/$H268)*100,1),")")</f>
        <v>(9.9)</v>
      </c>
      <c r="H266" s="302">
        <f>SUM(B266,D266,F266)</f>
        <v>1.2785369694739341</v>
      </c>
      <c r="I266" s="299" t="str">
        <f>CONCATENATE("(",ROUND((H266/$H268)*100,1),")")</f>
        <v>(55.2)</v>
      </c>
      <c r="K266" s="302">
        <f>B271-B266</f>
        <v>-2.7841534812046875E-2</v>
      </c>
      <c r="L266" s="302">
        <f>D271-D266</f>
        <v>1.1553789200811848E-2</v>
      </c>
      <c r="M266" s="302">
        <f>F271-F266</f>
        <v>-4.0872665994544366E-3</v>
      </c>
      <c r="N266" s="302">
        <f>SUM(K266:M266)</f>
        <v>-2.0375012210689464E-2</v>
      </c>
    </row>
    <row r="267" spans="1:14" x14ac:dyDescent="0.2">
      <c r="A267" s="282" t="s">
        <v>365</v>
      </c>
      <c r="B267" s="302">
        <f>'Ind T6'!Q107</f>
        <v>0.48948684463187209</v>
      </c>
      <c r="C267" s="299" t="str">
        <f>CONCATENATE("(",ROUND((B267/$H268)*100,1),")")</f>
        <v>(21.1)</v>
      </c>
      <c r="D267" s="302">
        <f>'Ind T6'!R107</f>
        <v>0.21672191281155248</v>
      </c>
      <c r="E267" s="299" t="str">
        <f>CONCATENATE("(",ROUND((D267/$H268)*100,1),")")</f>
        <v>(9.4)</v>
      </c>
      <c r="F267" s="302">
        <f>'Ind T6'!S107</f>
        <v>0.3312542730826375</v>
      </c>
      <c r="G267" s="299" t="str">
        <f>CONCATENATE("(",ROUND((F267/$H268)*100,1),")")</f>
        <v>(14.3)</v>
      </c>
      <c r="H267" s="302">
        <f t="shared" ref="H267" si="206">SUM(B267,D267,F267)</f>
        <v>1.0374630305260621</v>
      </c>
      <c r="I267" s="299" t="str">
        <f>CONCATENATE("(",ROUND((H267/$H268)*100,1),")")</f>
        <v>(44.8)</v>
      </c>
      <c r="K267" s="302">
        <f t="shared" ref="K267:K268" si="207">B272-B267</f>
        <v>-9.4089672994286389E-3</v>
      </c>
      <c r="L267" s="302">
        <f t="shared" ref="L267:L268" si="208">D272-D267</f>
        <v>-5.3053528052997845E-3</v>
      </c>
      <c r="M267" s="302">
        <f t="shared" ref="M267:M268" si="209">F272-F267</f>
        <v>-2.2910667684575281E-2</v>
      </c>
      <c r="N267" s="302">
        <f t="shared" ref="N267:N268" si="210">SUM(K267:M267)</f>
        <v>-3.7624987789303704E-2</v>
      </c>
    </row>
    <row r="268" spans="1:14" x14ac:dyDescent="0.2">
      <c r="A268" s="282" t="s">
        <v>363</v>
      </c>
      <c r="B268" s="302">
        <f>SUM(B266:B267)</f>
        <v>1.2249402727078493</v>
      </c>
      <c r="C268" s="299" t="str">
        <f>CONCATENATE("(",ROUND((B268/$H268)*100,1),")")</f>
        <v>(52.9)</v>
      </c>
      <c r="D268" s="302">
        <f>SUM(D266:D267)</f>
        <v>0.53074073363109742</v>
      </c>
      <c r="E268" s="299" t="str">
        <f>CONCATENATE("(",ROUND((D268/$H268)*100,1),")")</f>
        <v>(22.9)</v>
      </c>
      <c r="F268" s="302">
        <f>SUM(F266:F267)</f>
        <v>0.5603189936610492</v>
      </c>
      <c r="G268" s="299" t="str">
        <f>CONCATENATE("(",ROUND((F268/$H268)*100,1),")")</f>
        <v>(24.2)</v>
      </c>
      <c r="H268" s="302">
        <f>SUM(H266:H267)</f>
        <v>2.3159999999999963</v>
      </c>
      <c r="I268" s="299" t="str">
        <f>CONCATENATE("(",ROUND((H268/$H268)*100,1),")")</f>
        <v>(100)</v>
      </c>
      <c r="K268" s="302">
        <f t="shared" si="207"/>
        <v>-3.7250502111475292E-2</v>
      </c>
      <c r="L268" s="302">
        <f t="shared" si="208"/>
        <v>6.2484363955120914E-3</v>
      </c>
      <c r="M268" s="302">
        <f t="shared" si="209"/>
        <v>-2.6997934284029745E-2</v>
      </c>
      <c r="N268" s="302">
        <f t="shared" si="210"/>
        <v>-5.7999999999992946E-2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0.70761189326393048</v>
      </c>
      <c r="C271" s="299" t="str">
        <f>CONCATENATE("(",ROUND((B271/$H273)*100,1),")")</f>
        <v>(31.3)</v>
      </c>
      <c r="D271" s="302">
        <f>'Ind T6'!W108</f>
        <v>0.32557261002035681</v>
      </c>
      <c r="E271" s="299" t="str">
        <f>CONCATENATE("(",ROUND((D271/$H273)*100,1),")")</f>
        <v>(14.4)</v>
      </c>
      <c r="F271" s="302">
        <f>'Ind T6'!X108</f>
        <v>0.2249774539789573</v>
      </c>
      <c r="G271" s="299" t="str">
        <f>CONCATENATE("(",ROUND((F271/$H273)*100,1),")")</f>
        <v>(10)</v>
      </c>
      <c r="H271" s="302">
        <f>SUM(B271,D271,F271)</f>
        <v>1.2581619572632445</v>
      </c>
      <c r="I271" s="299" t="str">
        <f>CONCATENATE("(",ROUND((H271/$H273)*100,1),")")</f>
        <v>(55.7)</v>
      </c>
      <c r="K271" s="302">
        <f>B271-B261</f>
        <v>-5.9224539691361433E-2</v>
      </c>
      <c r="L271" s="302">
        <f>D271-D261</f>
        <v>1.4747056734546404E-2</v>
      </c>
      <c r="M271" s="302">
        <f>F271-F261</f>
        <v>-1.1032077362895104E-2</v>
      </c>
      <c r="N271" s="302">
        <f>SUM(K271:M271)</f>
        <v>-5.5509560319710133E-2</v>
      </c>
    </row>
    <row r="272" spans="1:14" x14ac:dyDescent="0.2">
      <c r="A272" s="282" t="s">
        <v>365</v>
      </c>
      <c r="B272" s="302">
        <f>'Ind T6'!V107</f>
        <v>0.48007787733244345</v>
      </c>
      <c r="C272" s="299" t="str">
        <f>CONCATENATE("(",ROUND((B272/$H273)*100,1),")")</f>
        <v>(21.3)</v>
      </c>
      <c r="D272" s="302">
        <f>'Ind T6'!W107</f>
        <v>0.2114165600062527</v>
      </c>
      <c r="E272" s="299" t="str">
        <f>CONCATENATE("(",ROUND((D272/$H273)*100,1),")")</f>
        <v>(9.4)</v>
      </c>
      <c r="F272" s="302">
        <f>'Ind T6'!X107</f>
        <v>0.30834360539806221</v>
      </c>
      <c r="G272" s="299" t="str">
        <f>CONCATENATE("(",ROUND((F272/$H273)*100,1),")")</f>
        <v>(13.7)</v>
      </c>
      <c r="H272" s="302">
        <f t="shared" ref="H272" si="211">SUM(B272,D272,F272)</f>
        <v>0.99983804273675836</v>
      </c>
      <c r="I272" s="299" t="str">
        <f>CONCATENATE("(",ROUND((H272/$H273)*100,1),")")</f>
        <v>(44.3)</v>
      </c>
      <c r="K272" s="302">
        <f t="shared" ref="K272:K273" si="212">B272-B262</f>
        <v>-2.8181932969757462E-2</v>
      </c>
      <c r="L272" s="302">
        <f t="shared" ref="L272:L273" si="213">D272-D262</f>
        <v>-1.0363475332022115E-2</v>
      </c>
      <c r="M272" s="302">
        <f t="shared" ref="M272:M273" si="214">F272-F262</f>
        <v>-3.8945031378511186E-2</v>
      </c>
      <c r="N272" s="302">
        <f t="shared" ref="N272:N273" si="215">SUM(K272:M272)</f>
        <v>-7.7490439680290762E-2</v>
      </c>
    </row>
    <row r="273" spans="1:14" x14ac:dyDescent="0.2">
      <c r="A273" s="282" t="s">
        <v>363</v>
      </c>
      <c r="B273" s="302">
        <f>SUM(B271:B272)</f>
        <v>1.187689770596374</v>
      </c>
      <c r="C273" s="299" t="str">
        <f>CONCATENATE("(",ROUND((B273/$H273)*100,1),")")</f>
        <v>(52.6)</v>
      </c>
      <c r="D273" s="302">
        <f>SUM(D271:D272)</f>
        <v>0.53698917002660951</v>
      </c>
      <c r="E273" s="299" t="str">
        <f>CONCATENATE("(",ROUND((D273/$H273)*100,1),")")</f>
        <v>(23.8)</v>
      </c>
      <c r="F273" s="302">
        <f>SUM(F271:F272)</f>
        <v>0.53332105937701946</v>
      </c>
      <c r="G273" s="299" t="str">
        <f>CONCATENATE("(",ROUND((F273/$H273)*100,1),")")</f>
        <v>(23.6)</v>
      </c>
      <c r="H273" s="302">
        <f>SUM(H271:H272)</f>
        <v>2.2580000000000027</v>
      </c>
      <c r="I273" s="299" t="str">
        <f>CONCATENATE("(",ROUND((H273/$H273)*100,1),")")</f>
        <v>(100)</v>
      </c>
      <c r="K273" s="302">
        <f t="shared" si="212"/>
        <v>-8.7406472661118784E-2</v>
      </c>
      <c r="L273" s="302">
        <f t="shared" si="213"/>
        <v>4.3835814025242614E-3</v>
      </c>
      <c r="M273" s="302">
        <f t="shared" si="214"/>
        <v>-4.9977108741406373E-2</v>
      </c>
      <c r="N273" s="302">
        <f t="shared" si="215"/>
        <v>-0.1330000000000009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6.0466749407045777</v>
      </c>
      <c r="C282" s="299" t="str">
        <f>CONCATENATE("(",ROUND((B282/$H284)*100,1),")")</f>
        <v>(58.3)</v>
      </c>
      <c r="D282" s="302">
        <f>'Ind T6'!M117</f>
        <v>0.74604141510020106</v>
      </c>
      <c r="E282" s="299" t="str">
        <f>CONCATENATE("(",ROUND((D282/$H284)*100,1),")")</f>
        <v>(7.2)</v>
      </c>
      <c r="F282" s="302">
        <f>'Ind T6'!N117</f>
        <v>0.78312715238739772</v>
      </c>
      <c r="G282" s="299" t="str">
        <f>CONCATENATE("(",ROUND((F282/$H284)*100,1),")")</f>
        <v>(7.6)</v>
      </c>
      <c r="H282" s="302">
        <f>SUM(B282,D282,F282)</f>
        <v>7.5758435081921771</v>
      </c>
      <c r="I282" s="299" t="str">
        <f>CONCATENATE("(",ROUND((H282/$H284)*100,1),")")</f>
        <v>(73.1)</v>
      </c>
      <c r="K282" s="302">
        <f>B287-B282</f>
        <v>0.36431121836603264</v>
      </c>
      <c r="L282" s="302">
        <f>D287-D282</f>
        <v>5.6857832893687399E-2</v>
      </c>
      <c r="M282" s="302">
        <f>F287-F282</f>
        <v>7.2516159290127447E-2</v>
      </c>
      <c r="N282" s="302">
        <f>SUM(K282:M282)</f>
        <v>0.49368521054984749</v>
      </c>
    </row>
    <row r="283" spans="1:14" x14ac:dyDescent="0.2">
      <c r="A283" s="282" t="s">
        <v>365</v>
      </c>
      <c r="B283" s="302">
        <f>'Ind T6'!L116</f>
        <v>1.8122563621040033</v>
      </c>
      <c r="C283" s="299" t="str">
        <f>CONCATENATE("(",ROUND((B283/$H284)*100,1),")")</f>
        <v>(17.5)</v>
      </c>
      <c r="D283" s="302">
        <f>'Ind T6'!M116</f>
        <v>0.54995057918866297</v>
      </c>
      <c r="E283" s="299" t="str">
        <f>CONCATENATE("(",ROUND((D283/$H284)*100,1),")")</f>
        <v>(5.3)</v>
      </c>
      <c r="F283" s="302">
        <f>'Ind T6'!N116</f>
        <v>0.42694955051513261</v>
      </c>
      <c r="G283" s="299" t="str">
        <f>CONCATENATE("(",ROUND((F283/$H284)*100,1),")")</f>
        <v>(4.1)</v>
      </c>
      <c r="H283" s="302">
        <f t="shared" ref="H283" si="216">SUM(B283,D283,F283)</f>
        <v>2.7891564918077991</v>
      </c>
      <c r="I283" s="299" t="str">
        <f>CONCATENATE("(",ROUND((H283/$H284)*100,1),")")</f>
        <v>(26.9)</v>
      </c>
      <c r="K283" s="302">
        <f t="shared" ref="K283:K284" si="217">B288-B283</f>
        <v>0.16854147079896586</v>
      </c>
      <c r="L283" s="302">
        <f t="shared" ref="L283:L284" si="218">D288-D283</f>
        <v>2.9451568184081123E-2</v>
      </c>
      <c r="M283" s="302">
        <f t="shared" ref="M283:M284" si="219">F288-F283</f>
        <v>3.6321750467117442E-2</v>
      </c>
      <c r="N283" s="302">
        <f t="shared" ref="N283:N284" si="220">SUM(K283:M283)</f>
        <v>0.23431478945016443</v>
      </c>
    </row>
    <row r="284" spans="1:14" x14ac:dyDescent="0.2">
      <c r="A284" s="282" t="s">
        <v>363</v>
      </c>
      <c r="B284" s="302">
        <f>SUM(B282:B283)</f>
        <v>7.858931302808581</v>
      </c>
      <c r="C284" s="299" t="str">
        <f>CONCATENATE("(",ROUND((B284/$H284)*100,1),")")</f>
        <v>(75.8)</v>
      </c>
      <c r="D284" s="302">
        <f>SUM(D282:D283)</f>
        <v>1.295991994288864</v>
      </c>
      <c r="E284" s="299" t="str">
        <f>CONCATENATE("(",ROUND((D284/$H284)*100,1),")")</f>
        <v>(12.5)</v>
      </c>
      <c r="F284" s="302">
        <f>SUM(F282:F283)</f>
        <v>1.2100767029025303</v>
      </c>
      <c r="G284" s="299" t="str">
        <f>CONCATENATE("(",ROUND((F284/$H284)*100,1),")")</f>
        <v>(11.7)</v>
      </c>
      <c r="H284" s="302">
        <f>SUM(H282:H283)</f>
        <v>10.364999999999977</v>
      </c>
      <c r="I284" s="299" t="str">
        <f>CONCATENATE("(",ROUND((H284/$H284)*100,1),")")</f>
        <v>(100)</v>
      </c>
      <c r="K284" s="302">
        <f t="shared" si="217"/>
        <v>0.53285268916499806</v>
      </c>
      <c r="L284" s="302">
        <f t="shared" si="218"/>
        <v>8.6309401077768522E-2</v>
      </c>
      <c r="M284" s="302">
        <f t="shared" si="219"/>
        <v>0.10883790975724494</v>
      </c>
      <c r="N284" s="302">
        <f t="shared" si="220"/>
        <v>0.72800000000001153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6.4109861590706103</v>
      </c>
      <c r="C287" s="299" t="str">
        <f>CONCATENATE("(",ROUND((B287/$H289)*100,1),")")</f>
        <v>(57.8)</v>
      </c>
      <c r="D287" s="302">
        <f>'Ind T6'!R117</f>
        <v>0.80289924799388845</v>
      </c>
      <c r="E287" s="299" t="str">
        <f>CONCATENATE("(",ROUND((D287/$H289)*100,1),")")</f>
        <v>(7.2)</v>
      </c>
      <c r="F287" s="302">
        <f>'Ind T6'!S117</f>
        <v>0.85564331167752516</v>
      </c>
      <c r="G287" s="299" t="str">
        <f>CONCATENATE("(",ROUND((F287/$H289)*100,1),")")</f>
        <v>(7.7)</v>
      </c>
      <c r="H287" s="302">
        <f>SUM(B287,D287,F287)</f>
        <v>8.0695287187420242</v>
      </c>
      <c r="I287" s="299" t="str">
        <f>CONCATENATE("(",ROUND((H287/$H289)*100,1),")")</f>
        <v>(72.7)</v>
      </c>
      <c r="K287" s="302">
        <f>B292-B287</f>
        <v>0.37509086450101048</v>
      </c>
      <c r="L287" s="302">
        <f>D292-D287</f>
        <v>6.3138276361253687E-2</v>
      </c>
      <c r="M287" s="302">
        <f>F292-F287</f>
        <v>8.0553410959375071E-2</v>
      </c>
      <c r="N287" s="302">
        <f>SUM(K287:M287)</f>
        <v>0.51878255182163924</v>
      </c>
    </row>
    <row r="288" spans="1:14" x14ac:dyDescent="0.2">
      <c r="A288" s="282" t="s">
        <v>365</v>
      </c>
      <c r="B288" s="302">
        <f>'Ind T6'!Q116</f>
        <v>1.9807978329029692</v>
      </c>
      <c r="C288" s="299" t="str">
        <f>CONCATENATE("(",ROUND((B288/$H289)*100,1),")")</f>
        <v>(17.9)</v>
      </c>
      <c r="D288" s="302">
        <f>'Ind T6'!R116</f>
        <v>0.57940214737274409</v>
      </c>
      <c r="E288" s="299" t="str">
        <f>CONCATENATE("(",ROUND((D288/$H289)*100,1),")")</f>
        <v>(5.2)</v>
      </c>
      <c r="F288" s="302">
        <f>'Ind T6'!S116</f>
        <v>0.46327130098225006</v>
      </c>
      <c r="G288" s="299" t="str">
        <f>CONCATENATE("(",ROUND((F288/$H289)*100,1),")")</f>
        <v>(4.2)</v>
      </c>
      <c r="H288" s="302">
        <f t="shared" ref="H288" si="221">SUM(B288,D288,F288)</f>
        <v>3.0234712812579634</v>
      </c>
      <c r="I288" s="299" t="str">
        <f>CONCATENATE("(",ROUND((H288/$H289)*100,1),")")</f>
        <v>(27.3)</v>
      </c>
      <c r="K288" s="302">
        <f t="shared" ref="K288:K289" si="222">B293-B288</f>
        <v>0.22985183756329075</v>
      </c>
      <c r="L288" s="302">
        <f t="shared" ref="L288:L289" si="223">D293-D288</f>
        <v>1.9173274984860655E-2</v>
      </c>
      <c r="M288" s="302">
        <f t="shared" ref="M288:M289" si="224">F293-F288</f>
        <v>3.4192335630205073E-2</v>
      </c>
      <c r="N288" s="302">
        <f t="shared" ref="N288:N289" si="225">SUM(K288:M288)</f>
        <v>0.28321744817835648</v>
      </c>
    </row>
    <row r="289" spans="1:14" x14ac:dyDescent="0.2">
      <c r="A289" s="282" t="s">
        <v>363</v>
      </c>
      <c r="B289" s="302">
        <f>SUM(B287:B288)</f>
        <v>8.391783991973579</v>
      </c>
      <c r="C289" s="299" t="str">
        <f>CONCATENATE("(",ROUND((B289/$H289)*100,1),")")</f>
        <v>(75.6)</v>
      </c>
      <c r="D289" s="302">
        <f>SUM(D287:D288)</f>
        <v>1.3823013953666325</v>
      </c>
      <c r="E289" s="299" t="str">
        <f>CONCATENATE("(",ROUND((D289/$H289)*100,1),")")</f>
        <v>(12.5)</v>
      </c>
      <c r="F289" s="302">
        <f>SUM(F287:F288)</f>
        <v>1.3189146126597753</v>
      </c>
      <c r="G289" s="299" t="str">
        <f>CONCATENATE("(",ROUND((F289/$H289)*100,1),")")</f>
        <v>(11.9)</v>
      </c>
      <c r="H289" s="302">
        <f>SUM(H287:H288)</f>
        <v>11.092999999999988</v>
      </c>
      <c r="I289" s="299" t="str">
        <f>CONCATENATE("(",ROUND((H289/$H289)*100,1),")")</f>
        <v>(100)</v>
      </c>
      <c r="K289" s="302">
        <f t="shared" si="222"/>
        <v>0.60494270206430123</v>
      </c>
      <c r="L289" s="302">
        <f t="shared" si="223"/>
        <v>8.2311551346114342E-2</v>
      </c>
      <c r="M289" s="302">
        <f t="shared" si="224"/>
        <v>0.11474574658958003</v>
      </c>
      <c r="N289" s="302">
        <f t="shared" si="225"/>
        <v>0.80199999999999561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6.7860770235716208</v>
      </c>
      <c r="C292" s="299" t="str">
        <f>CONCATENATE("(",ROUND((B292/$H294)*100,1),")")</f>
        <v>(57)</v>
      </c>
      <c r="D292" s="302">
        <f>'Ind T6'!W117</f>
        <v>0.86603752435514214</v>
      </c>
      <c r="E292" s="299" t="str">
        <f>CONCATENATE("(",ROUND((D292/$H294)*100,1),")")</f>
        <v>(7.3)</v>
      </c>
      <c r="F292" s="302">
        <f>'Ind T6'!X117</f>
        <v>0.93619672263690024</v>
      </c>
      <c r="G292" s="299" t="str">
        <f>CONCATENATE("(",ROUND((F292/$H294)*100,1),")")</f>
        <v>(7.9)</v>
      </c>
      <c r="H292" s="302">
        <f>SUM(B292,D292,F292)</f>
        <v>8.5883112705636631</v>
      </c>
      <c r="I292" s="299" t="str">
        <f>CONCATENATE("(",ROUND((H292/$H294)*100,1),")")</f>
        <v>(72.2)</v>
      </c>
      <c r="K292" s="302">
        <f>B292-B282</f>
        <v>0.73940208286704312</v>
      </c>
      <c r="L292" s="302">
        <f>D292-D282</f>
        <v>0.11999610925494109</v>
      </c>
      <c r="M292" s="302">
        <f>F292-F282</f>
        <v>0.15306957024950252</v>
      </c>
      <c r="N292" s="302">
        <f>SUM(K292:M292)</f>
        <v>1.0124677623714868</v>
      </c>
    </row>
    <row r="293" spans="1:14" x14ac:dyDescent="0.2">
      <c r="A293" s="282" t="s">
        <v>365</v>
      </c>
      <c r="B293" s="302">
        <f>'Ind T6'!V116</f>
        <v>2.2106496704662599</v>
      </c>
      <c r="C293" s="299" t="str">
        <f>CONCATENATE("(",ROUND((B293/$H294)*100,1),")")</f>
        <v>(18.6)</v>
      </c>
      <c r="D293" s="302">
        <f>'Ind T6'!W116</f>
        <v>0.59857542235760475</v>
      </c>
      <c r="E293" s="299" t="str">
        <f>CONCATENATE("(",ROUND((D293/$H294)*100,1),")")</f>
        <v>(5)</v>
      </c>
      <c r="F293" s="302">
        <f>'Ind T6'!X116</f>
        <v>0.49746363661245513</v>
      </c>
      <c r="G293" s="299" t="str">
        <f>CONCATENATE("(",ROUND((F293/$H294)*100,1),")")</f>
        <v>(4.2)</v>
      </c>
      <c r="H293" s="302">
        <f t="shared" ref="H293" si="226">SUM(B293,D293,F293)</f>
        <v>3.3066887294363196</v>
      </c>
      <c r="I293" s="299" t="str">
        <f>CONCATENATE("(",ROUND((H293/$H294)*100,1),")")</f>
        <v>(27.8)</v>
      </c>
      <c r="K293" s="302">
        <f t="shared" ref="K293:K294" si="227">B293-B283</f>
        <v>0.39839330836225662</v>
      </c>
      <c r="L293" s="302">
        <f t="shared" ref="L293:L294" si="228">D293-D283</f>
        <v>4.8624843168941778E-2</v>
      </c>
      <c r="M293" s="302">
        <f t="shared" ref="M293:M294" si="229">F293-F283</f>
        <v>7.0514086097322515E-2</v>
      </c>
      <c r="N293" s="302">
        <f t="shared" ref="N293:N294" si="230">SUM(K293:M293)</f>
        <v>0.51753223762852096</v>
      </c>
    </row>
    <row r="294" spans="1:14" x14ac:dyDescent="0.2">
      <c r="A294" s="282" t="s">
        <v>363</v>
      </c>
      <c r="B294" s="302">
        <f>SUM(B292:B293)</f>
        <v>8.9967266940378803</v>
      </c>
      <c r="C294" s="299" t="str">
        <f>CONCATENATE("(",ROUND((B294/$H294)*100,1),")")</f>
        <v>(75.6)</v>
      </c>
      <c r="D294" s="302">
        <f>SUM(D292:D293)</f>
        <v>1.4646129467127469</v>
      </c>
      <c r="E294" s="299" t="str">
        <f>CONCATENATE("(",ROUND((D294/$H294)*100,1),")")</f>
        <v>(12.3)</v>
      </c>
      <c r="F294" s="302">
        <f>SUM(F292:F293)</f>
        <v>1.4336603592493553</v>
      </c>
      <c r="G294" s="299" t="str">
        <f>CONCATENATE("(",ROUND((F294/$H294)*100,1),")")</f>
        <v>(12.1)</v>
      </c>
      <c r="H294" s="302">
        <f>SUM(H292:H293)</f>
        <v>11.894999999999982</v>
      </c>
      <c r="I294" s="299" t="str">
        <f>CONCATENATE("(",ROUND((H294/$H294)*100,1),")")</f>
        <v>(100)</v>
      </c>
      <c r="K294" s="302">
        <f t="shared" si="227"/>
        <v>1.1377953912292993</v>
      </c>
      <c r="L294" s="302">
        <f t="shared" si="228"/>
        <v>0.16862095242388286</v>
      </c>
      <c r="M294" s="302">
        <f t="shared" si="229"/>
        <v>0.22358365634682498</v>
      </c>
      <c r="N294" s="302">
        <f t="shared" si="230"/>
        <v>1.5300000000000071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5.0127448966285328</v>
      </c>
      <c r="C303" s="299" t="str">
        <f>CONCATENATE("(",ROUND((B303/$H305)*100,1),")")</f>
        <v>(45.5)</v>
      </c>
      <c r="D303" s="302">
        <f>'Ind T6'!M126</f>
        <v>0.16411988361996402</v>
      </c>
      <c r="E303" s="299" t="str">
        <f>CONCATENATE("(",ROUND((D303/$H305)*100,1),")")</f>
        <v>(1.5)</v>
      </c>
      <c r="F303" s="302">
        <f>'Ind T6'!N126</f>
        <v>0.26271953354566968</v>
      </c>
      <c r="G303" s="299" t="str">
        <f>CONCATENATE("(",ROUND((F303/$H305)*100,1),")")</f>
        <v>(2.4)</v>
      </c>
      <c r="H303" s="302">
        <f>SUM(B303,D303,F303)</f>
        <v>5.4395843137941666</v>
      </c>
      <c r="I303" s="299" t="str">
        <f>CONCATENATE("(",ROUND((H303/$H305)*100,1),")")</f>
        <v>(49.4)</v>
      </c>
      <c r="K303" s="302">
        <f>B308-B303</f>
        <v>2.3936790565413091E-3</v>
      </c>
      <c r="L303" s="302">
        <f>D308-D303</f>
        <v>6.8347904713420005E-3</v>
      </c>
      <c r="M303" s="302">
        <f>F308-F303</f>
        <v>1.3438016917925177E-2</v>
      </c>
      <c r="N303" s="302">
        <f>SUM(K303:M303)</f>
        <v>2.2666486445808487E-2</v>
      </c>
    </row>
    <row r="304" spans="1:14" x14ac:dyDescent="0.2">
      <c r="A304" s="282" t="s">
        <v>365</v>
      </c>
      <c r="B304" s="302">
        <f>'Ind T6'!L125</f>
        <v>3.9912423058572841</v>
      </c>
      <c r="C304" s="299" t="str">
        <f>CONCATENATE("(",ROUND((B304/$H305)*100,1),")")</f>
        <v>(36.2)</v>
      </c>
      <c r="D304" s="302">
        <f>'Ind T6'!M125</f>
        <v>1.4964923551593035</v>
      </c>
      <c r="E304" s="299" t="str">
        <f>CONCATENATE("(",ROUND((D304/$H305)*100,1),")")</f>
        <v>(13.6)</v>
      </c>
      <c r="F304" s="302">
        <f>'Ind T6'!N125</f>
        <v>9.0681025189251918E-2</v>
      </c>
      <c r="G304" s="299" t="str">
        <f>CONCATENATE("(",ROUND((F304/$H305)*100,1),")")</f>
        <v>(0.8)</v>
      </c>
      <c r="H304" s="302">
        <f t="shared" ref="H304" si="231">SUM(B304,D304,F304)</f>
        <v>5.5784156862058394</v>
      </c>
      <c r="I304" s="299" t="str">
        <f>CONCATENATE("(",ROUND((H304/$H305)*100,1),")")</f>
        <v>(50.6)</v>
      </c>
      <c r="K304" s="302">
        <f t="shared" ref="K304:K305" si="232">B309-B304</f>
        <v>-1.4854460788158885E-2</v>
      </c>
      <c r="L304" s="302">
        <f t="shared" ref="L304:L305" si="233">D309-D304</f>
        <v>-2.1609311765114603E-2</v>
      </c>
      <c r="M304" s="302">
        <f t="shared" ref="M304:M305" si="234">F309-F304</f>
        <v>3.7972861074648395E-3</v>
      </c>
      <c r="N304" s="302">
        <f t="shared" ref="N304:N305" si="235">SUM(K304:M304)</f>
        <v>-3.2666486445808648E-2</v>
      </c>
    </row>
    <row r="305" spans="1:14" x14ac:dyDescent="0.2">
      <c r="A305" s="282" t="s">
        <v>363</v>
      </c>
      <c r="B305" s="302">
        <f>SUM(B303:B304)</f>
        <v>9.003987202485817</v>
      </c>
      <c r="C305" s="299" t="str">
        <f>CONCATENATE("(",ROUND((B305/$H305)*100,1),")")</f>
        <v>(81.7)</v>
      </c>
      <c r="D305" s="302">
        <f>SUM(D303:D304)</f>
        <v>1.6606122387792674</v>
      </c>
      <c r="E305" s="299" t="str">
        <f>CONCATENATE("(",ROUND((D305/$H305)*100,1),")")</f>
        <v>(15.1)</v>
      </c>
      <c r="F305" s="302">
        <f>SUM(F303:F304)</f>
        <v>0.3534005587349216</v>
      </c>
      <c r="G305" s="299" t="str">
        <f>CONCATENATE("(",ROUND((F305/$H305)*100,1),")")</f>
        <v>(3.2)</v>
      </c>
      <c r="H305" s="302">
        <f>SUM(H303:H304)</f>
        <v>11.018000000000006</v>
      </c>
      <c r="I305" s="299" t="str">
        <f>CONCATENATE("(",ROUND((H305/$H305)*100,1),")")</f>
        <v>(100)</v>
      </c>
      <c r="K305" s="302">
        <f t="shared" si="232"/>
        <v>-1.2460781731617132E-2</v>
      </c>
      <c r="L305" s="302">
        <f t="shared" si="233"/>
        <v>-1.4774521293772658E-2</v>
      </c>
      <c r="M305" s="302">
        <f t="shared" si="234"/>
        <v>1.7235303025390003E-2</v>
      </c>
      <c r="N305" s="302">
        <f t="shared" si="235"/>
        <v>-9.9999999999997868E-3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5.0151385756850742</v>
      </c>
      <c r="C308" s="299" t="str">
        <f>CONCATENATE("(",ROUND((B308/$H310)*100,1),")")</f>
        <v>(45.6)</v>
      </c>
      <c r="D308" s="302">
        <f>'Ind T6'!R126</f>
        <v>0.17095467409130602</v>
      </c>
      <c r="E308" s="299" t="str">
        <f>CONCATENATE("(",ROUND((D308/$H310)*100,1),")")</f>
        <v>(1.6)</v>
      </c>
      <c r="F308" s="302">
        <f>'Ind T6'!S126</f>
        <v>0.27615755046359486</v>
      </c>
      <c r="G308" s="299" t="str">
        <f>CONCATENATE("(",ROUND((F308/$H310)*100,1),")")</f>
        <v>(2.5)</v>
      </c>
      <c r="H308" s="302">
        <f>SUM(B308,D308,F308)</f>
        <v>5.4622508002399757</v>
      </c>
      <c r="I308" s="299" t="str">
        <f>CONCATENATE("(",ROUND((H308/$H310)*100,1),")")</f>
        <v>(49.6)</v>
      </c>
      <c r="K308" s="302">
        <f>B313-B308</f>
        <v>-0.20842359694284074</v>
      </c>
      <c r="L308" s="302">
        <f>D313-D308</f>
        <v>4.2908056930794913E-3</v>
      </c>
      <c r="M308" s="302">
        <f>F313-F308</f>
        <v>-8.8088177886169738E-4</v>
      </c>
      <c r="N308" s="302">
        <f>SUM(K308:M308)</f>
        <v>-0.20501367302862294</v>
      </c>
    </row>
    <row r="309" spans="1:14" x14ac:dyDescent="0.2">
      <c r="A309" s="282" t="s">
        <v>365</v>
      </c>
      <c r="B309" s="302">
        <f>'Ind T6'!Q125</f>
        <v>3.9763878450691252</v>
      </c>
      <c r="C309" s="299" t="str">
        <f>CONCATENATE("(",ROUND((B309/$H310)*100,1),")")</f>
        <v>(36.1)</v>
      </c>
      <c r="D309" s="302">
        <f>'Ind T6'!R125</f>
        <v>1.4748830433941889</v>
      </c>
      <c r="E309" s="299" t="str">
        <f>CONCATENATE("(",ROUND((D309/$H310)*100,1),")")</f>
        <v>(13.4)</v>
      </c>
      <c r="F309" s="302">
        <f>'Ind T6'!S125</f>
        <v>9.4478311296716758E-2</v>
      </c>
      <c r="G309" s="299" t="str">
        <f>CONCATENATE("(",ROUND((F309/$H310)*100,1),")")</f>
        <v>(0.9)</v>
      </c>
      <c r="H309" s="302">
        <f t="shared" ref="H309" si="236">SUM(B309,D309,F309)</f>
        <v>5.5457491997600314</v>
      </c>
      <c r="I309" s="299" t="str">
        <f>CONCATENATE("(",ROUND((H309/$H310)*100,1),")")</f>
        <v>(50.4)</v>
      </c>
      <c r="K309" s="302">
        <f t="shared" ref="K309:K310" si="237">B314-B309</f>
        <v>-0.17762072364727288</v>
      </c>
      <c r="L309" s="302">
        <f t="shared" ref="L309:L310" si="238">D314-D309</f>
        <v>-7.8900713873477635E-2</v>
      </c>
      <c r="M309" s="302">
        <f t="shared" ref="M309:M310" si="239">F314-F309</f>
        <v>-2.4648894506254654E-3</v>
      </c>
      <c r="N309" s="302">
        <f t="shared" ref="N309:N310" si="240">SUM(K309:M309)</f>
        <v>-0.25898632697137597</v>
      </c>
    </row>
    <row r="310" spans="1:14" x14ac:dyDescent="0.2">
      <c r="A310" s="282" t="s">
        <v>363</v>
      </c>
      <c r="B310" s="302">
        <f>SUM(B308:B309)</f>
        <v>8.9915264207541998</v>
      </c>
      <c r="C310" s="299" t="str">
        <f>CONCATENATE("(",ROUND((B310/$H310)*100,1),")")</f>
        <v>(81.7)</v>
      </c>
      <c r="D310" s="302">
        <f>SUM(D308:D309)</f>
        <v>1.6458377174854948</v>
      </c>
      <c r="E310" s="299" t="str">
        <f>CONCATENATE("(",ROUND((D310/$H310)*100,1),")")</f>
        <v>(15)</v>
      </c>
      <c r="F310" s="302">
        <f>SUM(F308:F309)</f>
        <v>0.3706358617603116</v>
      </c>
      <c r="G310" s="299" t="str">
        <f>CONCATENATE("(",ROUND((F310/$H310)*100,1),")")</f>
        <v>(3.4)</v>
      </c>
      <c r="H310" s="302">
        <f>SUM(H308:H309)</f>
        <v>11.008000000000006</v>
      </c>
      <c r="I310" s="299" t="str">
        <f>CONCATENATE("(",ROUND((H310/$H310)*100,1),")")</f>
        <v>(100)</v>
      </c>
      <c r="K310" s="302">
        <f t="shared" si="237"/>
        <v>-0.38604432059011451</v>
      </c>
      <c r="L310" s="302">
        <f t="shared" si="238"/>
        <v>-7.4609908180398143E-2</v>
      </c>
      <c r="M310" s="302">
        <f t="shared" si="239"/>
        <v>-3.3457712294871489E-3</v>
      </c>
      <c r="N310" s="302">
        <f t="shared" si="240"/>
        <v>-0.4639999999999998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4.8067149787422334</v>
      </c>
      <c r="C313" s="299" t="str">
        <f>CONCATENATE("(",ROUND((B313/$H315)*100,1),")")</f>
        <v>(45.6)</v>
      </c>
      <c r="D313" s="302">
        <f>'Ind T6'!W126</f>
        <v>0.17524547978438551</v>
      </c>
      <c r="E313" s="299" t="str">
        <f>CONCATENATE("(",ROUND((D313/$H315)*100,1),")")</f>
        <v>(1.7)</v>
      </c>
      <c r="F313" s="302">
        <f>'Ind T6'!X126</f>
        <v>0.27527666868473316</v>
      </c>
      <c r="G313" s="299" t="str">
        <f>CONCATENATE("(",ROUND((F313/$H315)*100,1),")")</f>
        <v>(2.6)</v>
      </c>
      <c r="H313" s="302">
        <f>SUM(B313,D313,F313)</f>
        <v>5.2572371272113525</v>
      </c>
      <c r="I313" s="299" t="str">
        <f>CONCATENATE("(",ROUND((H313/$H315)*100,1),")")</f>
        <v>(49.9)</v>
      </c>
      <c r="K313" s="302">
        <f>B313-B303</f>
        <v>-0.20602991788629943</v>
      </c>
      <c r="L313" s="302">
        <f>D313-D303</f>
        <v>1.1125596164421492E-2</v>
      </c>
      <c r="M313" s="302">
        <f>F313-F303</f>
        <v>1.255713513906348E-2</v>
      </c>
      <c r="N313" s="302">
        <f>SUM(K313:M313)</f>
        <v>-0.18234718658281446</v>
      </c>
    </row>
    <row r="314" spans="1:14" x14ac:dyDescent="0.2">
      <c r="A314" s="282" t="s">
        <v>365</v>
      </c>
      <c r="B314" s="302">
        <f>'Ind T6'!V125</f>
        <v>3.7987671214218524</v>
      </c>
      <c r="C314" s="299" t="str">
        <f>CONCATENATE("(",ROUND((B314/$H315)*100,1),")")</f>
        <v>(36)</v>
      </c>
      <c r="D314" s="302">
        <f>'Ind T6'!W125</f>
        <v>1.3959823295207112</v>
      </c>
      <c r="E314" s="299" t="str">
        <f>CONCATENATE("(",ROUND((D314/$H315)*100,1),")")</f>
        <v>(13.2)</v>
      </c>
      <c r="F314" s="302">
        <f>'Ind T6'!X125</f>
        <v>9.2013421846091292E-2</v>
      </c>
      <c r="G314" s="299" t="str">
        <f>CONCATENATE("(",ROUND((F314/$H315)*100,1),")")</f>
        <v>(0.9)</v>
      </c>
      <c r="H314" s="302">
        <f t="shared" ref="H314" si="241">SUM(B314,D314,F314)</f>
        <v>5.2867628727886542</v>
      </c>
      <c r="I314" s="299" t="str">
        <f>CONCATENATE("(",ROUND((H314/$H315)*100,1),")")</f>
        <v>(50.1)</v>
      </c>
      <c r="K314" s="302">
        <f t="shared" ref="K314:K315" si="242">B314-B304</f>
        <v>-0.19247518443543177</v>
      </c>
      <c r="L314" s="302">
        <f t="shared" ref="L314:L315" si="243">D314-D304</f>
        <v>-0.10051002563859224</v>
      </c>
      <c r="M314" s="302">
        <f t="shared" ref="M314:M315" si="244">F314-F304</f>
        <v>1.3323966568393741E-3</v>
      </c>
      <c r="N314" s="302">
        <f t="shared" ref="N314:N315" si="245">SUM(K314:M314)</f>
        <v>-0.29165281341718463</v>
      </c>
    </row>
    <row r="315" spans="1:14" x14ac:dyDescent="0.2">
      <c r="A315" s="282" t="s">
        <v>363</v>
      </c>
      <c r="B315" s="302">
        <f>SUM(B313:B314)</f>
        <v>8.6054821001640853</v>
      </c>
      <c r="C315" s="299" t="str">
        <f>CONCATENATE("(",ROUND((B315/$H315)*100,1),")")</f>
        <v>(81.6)</v>
      </c>
      <c r="D315" s="302">
        <f>SUM(D313:D314)</f>
        <v>1.5712278093050966</v>
      </c>
      <c r="E315" s="299" t="str">
        <f>CONCATENATE("(",ROUND((D315/$H315)*100,1),")")</f>
        <v>(14.9)</v>
      </c>
      <c r="F315" s="302">
        <f>SUM(F313:F314)</f>
        <v>0.36729009053082445</v>
      </c>
      <c r="G315" s="299" t="str">
        <f>CONCATENATE("(",ROUND((F315/$H315)*100,1),")")</f>
        <v>(3.5)</v>
      </c>
      <c r="H315" s="302">
        <f>SUM(H313:H314)</f>
        <v>10.544000000000008</v>
      </c>
      <c r="I315" s="299" t="str">
        <f>CONCATENATE("(",ROUND((H315/$H315)*100,1),")")</f>
        <v>(100)</v>
      </c>
      <c r="K315" s="302">
        <f t="shared" si="242"/>
        <v>-0.39850510232173164</v>
      </c>
      <c r="L315" s="302">
        <f t="shared" si="243"/>
        <v>-8.9384429474170801E-2</v>
      </c>
      <c r="M315" s="302">
        <f t="shared" si="244"/>
        <v>1.3889531795902854E-2</v>
      </c>
      <c r="N315" s="302">
        <f t="shared" si="245"/>
        <v>-0.47399999999999959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2.0148690823168334</v>
      </c>
      <c r="C324" s="299" t="str">
        <f>CONCATENATE("(",ROUND((B324/$H326)*100,1),")")</f>
        <v>(31.7)</v>
      </c>
      <c r="D324" s="302">
        <f>'Ind T6'!M135</f>
        <v>0.19459544634126633</v>
      </c>
      <c r="E324" s="299" t="str">
        <f>CONCATENATE("(",ROUND((D324/$H326)*100,1),")")</f>
        <v>(3.1)</v>
      </c>
      <c r="F324" s="302">
        <f>'Ind T6'!N135</f>
        <v>0.5999105928140811</v>
      </c>
      <c r="G324" s="299" t="str">
        <f>CONCATENATE("(",ROUND((F324/$H326)*100,1),")")</f>
        <v>(9.4)</v>
      </c>
      <c r="H324" s="302">
        <f>SUM(B324,D324,F324)</f>
        <v>2.8093751214721809</v>
      </c>
      <c r="I324" s="299" t="str">
        <f>CONCATENATE("(",ROUND((H324/$H326)*100,1),")")</f>
        <v>(44.1)</v>
      </c>
      <c r="K324" s="302">
        <f>B329-B324</f>
        <v>-0.21567467115063876</v>
      </c>
      <c r="L324" s="302">
        <f>D329-D324</f>
        <v>-2.0411598673806292E-2</v>
      </c>
      <c r="M324" s="302">
        <f>F329-F324</f>
        <v>-3.6151873574717719E-2</v>
      </c>
      <c r="N324" s="302">
        <f>SUM(K324:M324)</f>
        <v>-0.27223814339916275</v>
      </c>
    </row>
    <row r="325" spans="1:14" x14ac:dyDescent="0.2">
      <c r="A325" s="282" t="s">
        <v>365</v>
      </c>
      <c r="B325" s="302">
        <f>'Ind T6'!L134</f>
        <v>2.5002532972344182</v>
      </c>
      <c r="C325" s="299" t="str">
        <f>CONCATENATE("(",ROUND((B325/$H326)*100,1),")")</f>
        <v>(39.3)</v>
      </c>
      <c r="D325" s="302">
        <f>'Ind T6'!M134</f>
        <v>0.76579161461636447</v>
      </c>
      <c r="E325" s="299" t="str">
        <f>CONCATENATE("(",ROUND((D325/$H326)*100,1),")")</f>
        <v>(12)</v>
      </c>
      <c r="F325" s="302">
        <f>'Ind T6'!N134</f>
        <v>0.28857996667703584</v>
      </c>
      <c r="G325" s="299" t="str">
        <f>CONCATENATE("(",ROUND((F325/$H326)*100,1),")")</f>
        <v>(4.5)</v>
      </c>
      <c r="H325" s="302">
        <f t="shared" ref="H325" si="246">SUM(B325,D325,F325)</f>
        <v>3.5546248785278185</v>
      </c>
      <c r="I325" s="299" t="str">
        <f>CONCATENATE("(",ROUND((H325/$H326)*100,1),")")</f>
        <v>(55.9)</v>
      </c>
      <c r="K325" s="302">
        <f t="shared" ref="K325:K326" si="247">B330-B325</f>
        <v>-0.18641466602986512</v>
      </c>
      <c r="L325" s="302">
        <f t="shared" ref="L325:L326" si="248">D330-D325</f>
        <v>-0.11126573688811026</v>
      </c>
      <c r="M325" s="302">
        <f t="shared" ref="M325:M326" si="249">F330-F325</f>
        <v>-2.7081453682864021E-2</v>
      </c>
      <c r="N325" s="302">
        <f t="shared" ref="N325:N326" si="250">SUM(K325:M325)</f>
        <v>-0.32476185660083939</v>
      </c>
    </row>
    <row r="326" spans="1:14" x14ac:dyDescent="0.2">
      <c r="A326" s="282" t="s">
        <v>363</v>
      </c>
      <c r="B326" s="302">
        <f>SUM(B324:B325)</f>
        <v>4.5151223795512516</v>
      </c>
      <c r="C326" s="299" t="str">
        <f>CONCATENATE("(",ROUND((B326/$H326)*100,1),")")</f>
        <v>(70.9)</v>
      </c>
      <c r="D326" s="302">
        <f>SUM(D324:D325)</f>
        <v>0.96038706095763082</v>
      </c>
      <c r="E326" s="299" t="str">
        <f>CONCATENATE("(",ROUND((D326/$H326)*100,1),")")</f>
        <v>(15.1)</v>
      </c>
      <c r="F326" s="302">
        <f>SUM(F324:F325)</f>
        <v>0.88849055949111699</v>
      </c>
      <c r="G326" s="299" t="str">
        <f>CONCATENATE("(",ROUND((F326/$H326)*100,1),")")</f>
        <v>(14)</v>
      </c>
      <c r="H326" s="302">
        <f>SUM(H324:H325)</f>
        <v>6.363999999999999</v>
      </c>
      <c r="I326" s="299" t="str">
        <f>CONCATENATE("(",ROUND((H326/$H326)*100,1),")")</f>
        <v>(100)</v>
      </c>
      <c r="K326" s="302">
        <f t="shared" si="247"/>
        <v>-0.4020893371805041</v>
      </c>
      <c r="L326" s="302">
        <f t="shared" si="248"/>
        <v>-0.13167733556191652</v>
      </c>
      <c r="M326" s="302">
        <f t="shared" si="249"/>
        <v>-6.3233327257581795E-2</v>
      </c>
      <c r="N326" s="302">
        <f t="shared" si="250"/>
        <v>-0.59700000000000242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1.7991944111661946</v>
      </c>
      <c r="C329" s="299" t="str">
        <f>CONCATENATE("(",ROUND((B329/$H331)*100,1),")")</f>
        <v>(31.2)</v>
      </c>
      <c r="D329" s="302">
        <f>'Ind T6'!R135</f>
        <v>0.17418384766746003</v>
      </c>
      <c r="E329" s="299" t="str">
        <f>CONCATENATE("(",ROUND((D329/$H331)*100,1),")")</f>
        <v>(3)</v>
      </c>
      <c r="F329" s="302">
        <f>'Ind T6'!S135</f>
        <v>0.56375871923936338</v>
      </c>
      <c r="G329" s="299" t="str">
        <f>CONCATENATE("(",ROUND((F329/$H331)*100,1),")")</f>
        <v>(9.8)</v>
      </c>
      <c r="H329" s="302">
        <f>SUM(B329,D329,F329)</f>
        <v>2.537136978073018</v>
      </c>
      <c r="I329" s="299" t="str">
        <f>CONCATENATE("(",ROUND((H329/$H331)*100,1),")")</f>
        <v>(44)</v>
      </c>
      <c r="K329" s="302">
        <f>B334-B329</f>
        <v>-3.8992082081719781E-2</v>
      </c>
      <c r="L329" s="302">
        <f>D334-D329</f>
        <v>-6.4590856405660757E-4</v>
      </c>
      <c r="M329" s="302">
        <f>F334-F329</f>
        <v>3.5553829917934432E-2</v>
      </c>
      <c r="N329" s="302">
        <f>SUM(K329:M329)</f>
        <v>-4.0841607278419567E-3</v>
      </c>
    </row>
    <row r="330" spans="1:14" x14ac:dyDescent="0.2">
      <c r="A330" s="282" t="s">
        <v>365</v>
      </c>
      <c r="B330" s="302">
        <f>'Ind T6'!Q134</f>
        <v>2.3138386312045531</v>
      </c>
      <c r="C330" s="299" t="str">
        <f>CONCATENATE("(",ROUND((B330/$H331)*100,1),")")</f>
        <v>(40.1)</v>
      </c>
      <c r="D330" s="302">
        <f>'Ind T6'!R134</f>
        <v>0.65452587772825421</v>
      </c>
      <c r="E330" s="299" t="str">
        <f>CONCATENATE("(",ROUND((D330/$H331)*100,1),")")</f>
        <v>(11.3)</v>
      </c>
      <c r="F330" s="302">
        <f>'Ind T6'!S134</f>
        <v>0.26149851299417182</v>
      </c>
      <c r="G330" s="299" t="str">
        <f>CONCATENATE("(",ROUND((F330/$H331)*100,1),")")</f>
        <v>(4.5)</v>
      </c>
      <c r="H330" s="302">
        <f t="shared" ref="H330" si="251">SUM(B330,D330,F330)</f>
        <v>3.2298630219269793</v>
      </c>
      <c r="I330" s="299" t="str">
        <f>CONCATENATE("(",ROUND((H330/$H331)*100,1),")")</f>
        <v>(56)</v>
      </c>
      <c r="K330" s="302">
        <f t="shared" ref="K330:K331" si="252">B335-B330</f>
        <v>0.11090603049047099</v>
      </c>
      <c r="L330" s="302">
        <f t="shared" ref="L330:L331" si="253">D335-D330</f>
        <v>-6.8125708895367731E-2</v>
      </c>
      <c r="M330" s="302">
        <f t="shared" ref="M330:M331" si="254">F335-F330</f>
        <v>-3.696160867265097E-3</v>
      </c>
      <c r="N330" s="302">
        <f t="shared" ref="N330:N331" si="255">SUM(K330:M330)</f>
        <v>3.9084160727838158E-2</v>
      </c>
    </row>
    <row r="331" spans="1:14" x14ac:dyDescent="0.2">
      <c r="A331" s="282" t="s">
        <v>363</v>
      </c>
      <c r="B331" s="302">
        <f>SUM(B329:B330)</f>
        <v>4.1130330423707475</v>
      </c>
      <c r="C331" s="299" t="str">
        <f>CONCATENATE("(",ROUND((B331/$H331)*100,1),")")</f>
        <v>(71.3)</v>
      </c>
      <c r="D331" s="302">
        <f>SUM(D329:D330)</f>
        <v>0.8287097253957143</v>
      </c>
      <c r="E331" s="299" t="str">
        <f>CONCATENATE("(",ROUND((D331/$H331)*100,1),")")</f>
        <v>(14.4)</v>
      </c>
      <c r="F331" s="302">
        <f>SUM(F329:F330)</f>
        <v>0.8252572322335352</v>
      </c>
      <c r="G331" s="299" t="str">
        <f>CONCATENATE("(",ROUND((F331/$H331)*100,1),")")</f>
        <v>(14.3)</v>
      </c>
      <c r="H331" s="302">
        <f>SUM(H329:H330)</f>
        <v>5.7669999999999977</v>
      </c>
      <c r="I331" s="299" t="str">
        <f>CONCATENATE("(",ROUND((H331/$H331)*100,1),")")</f>
        <v>(100)</v>
      </c>
      <c r="K331" s="302">
        <f t="shared" si="252"/>
        <v>7.1913948408751871E-2</v>
      </c>
      <c r="L331" s="302">
        <f t="shared" si="253"/>
        <v>-6.8771617459424395E-2</v>
      </c>
      <c r="M331" s="302">
        <f t="shared" si="254"/>
        <v>3.1857669050669335E-2</v>
      </c>
      <c r="N331" s="302">
        <f t="shared" si="255"/>
        <v>3.4999999999996811E-2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1.7602023290844748</v>
      </c>
      <c r="C334" s="299" t="str">
        <f>CONCATENATE("(",ROUND((B334/$H336)*100,1),")")</f>
        <v>(30.3)</v>
      </c>
      <c r="D334" s="302">
        <f>'Ind T6'!W135</f>
        <v>0.17353793910340343</v>
      </c>
      <c r="E334" s="299" t="str">
        <f>CONCATENATE("(",ROUND((D334/$H336)*100,1),")")</f>
        <v>(3)</v>
      </c>
      <c r="F334" s="302">
        <f>'Ind T6'!X135</f>
        <v>0.59931254915729781</v>
      </c>
      <c r="G334" s="299" t="str">
        <f>CONCATENATE("(",ROUND((F334/$H336)*100,1),")")</f>
        <v>(10.3)</v>
      </c>
      <c r="H334" s="302">
        <f>SUM(B334,D334,F334)</f>
        <v>2.5330528173451761</v>
      </c>
      <c r="I334" s="299" t="str">
        <f>CONCATENATE("(",ROUND((H334/$H336)*100,1),")")</f>
        <v>(43.7)</v>
      </c>
      <c r="K334" s="302">
        <f>B334-B324</f>
        <v>-0.25466675323235854</v>
      </c>
      <c r="L334" s="302">
        <f>D334-D324</f>
        <v>-2.1057507237862899E-2</v>
      </c>
      <c r="M334" s="302">
        <f>F334-F324</f>
        <v>-5.9804365678328697E-4</v>
      </c>
      <c r="N334" s="302">
        <f>SUM(K334:M334)</f>
        <v>-0.27632230412700476</v>
      </c>
    </row>
    <row r="335" spans="1:14" x14ac:dyDescent="0.2">
      <c r="A335" s="282" t="s">
        <v>365</v>
      </c>
      <c r="B335" s="302">
        <f>'Ind T6'!V134</f>
        <v>2.4247446616950241</v>
      </c>
      <c r="C335" s="299" t="str">
        <f>CONCATENATE("(",ROUND((B335/$H336)*100,1),")")</f>
        <v>(41.8)</v>
      </c>
      <c r="D335" s="302">
        <f>'Ind T6'!W134</f>
        <v>0.58640016883288648</v>
      </c>
      <c r="E335" s="299" t="str">
        <f>CONCATENATE("(",ROUND((D335/$H336)*100,1),")")</f>
        <v>(10.1)</v>
      </c>
      <c r="F335" s="302">
        <f>'Ind T6'!X134</f>
        <v>0.25780235212690672</v>
      </c>
      <c r="G335" s="299" t="str">
        <f>CONCATENATE("(",ROUND((F335/$H336)*100,1),")")</f>
        <v>(4.4)</v>
      </c>
      <c r="H335" s="302">
        <f>SUM(B335,D335,F335)</f>
        <v>3.2689471826548173</v>
      </c>
      <c r="I335" s="299" t="str">
        <f>CONCATENATE("(",ROUND((H335/$H336)*100,1),")")</f>
        <v>(56.3)</v>
      </c>
      <c r="K335" s="302">
        <f t="shared" ref="K335:K336" si="256">B335-B325</f>
        <v>-7.5508635539394131E-2</v>
      </c>
      <c r="L335" s="302">
        <f t="shared" ref="L335:L336" si="257">D335-D325</f>
        <v>-0.17939144578347799</v>
      </c>
      <c r="M335" s="302">
        <f t="shared" ref="M335:M336" si="258">F335-F325</f>
        <v>-3.0777614550129118E-2</v>
      </c>
      <c r="N335" s="302">
        <f t="shared" ref="N335:N336" si="259">SUM(K335:M335)</f>
        <v>-0.28567769587300124</v>
      </c>
    </row>
    <row r="336" spans="1:14" x14ac:dyDescent="0.2">
      <c r="A336" s="282" t="s">
        <v>363</v>
      </c>
      <c r="B336" s="302">
        <f>SUM(B334:B335)</f>
        <v>4.1849469907794994</v>
      </c>
      <c r="C336" s="299" t="str">
        <f>CONCATENATE("(",ROUND((B336/$H336)*100,1),")")</f>
        <v>(72.1)</v>
      </c>
      <c r="D336" s="302">
        <f>SUM(D334:D335)</f>
        <v>0.75993810793628991</v>
      </c>
      <c r="E336" s="299" t="str">
        <f>CONCATENATE("(",ROUND((D336/$H336)*100,1),")")</f>
        <v>(13.1)</v>
      </c>
      <c r="F336" s="302">
        <f>SUM(F334:F335)</f>
        <v>0.85711490128420453</v>
      </c>
      <c r="G336" s="299" t="str">
        <f>CONCATENATE("(",ROUND((F336/$H336)*100,1),")")</f>
        <v>(14.8)</v>
      </c>
      <c r="H336" s="302">
        <f>SUM(H334:H335)</f>
        <v>5.8019999999999934</v>
      </c>
      <c r="I336" s="299" t="str">
        <f>CONCATENATE("(",ROUND((H336/$H336)*100,1),")")</f>
        <v>(100)</v>
      </c>
      <c r="K336" s="302">
        <f t="shared" si="256"/>
        <v>-0.33017538877175223</v>
      </c>
      <c r="L336" s="302">
        <f t="shared" si="257"/>
        <v>-0.20044895302134091</v>
      </c>
      <c r="M336" s="302">
        <f t="shared" si="258"/>
        <v>-3.137565820691246E-2</v>
      </c>
      <c r="N336" s="302">
        <f t="shared" si="259"/>
        <v>-0.56200000000000561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10.481054980654784</v>
      </c>
      <c r="C345" s="299" t="str">
        <f>CONCATENATE("(",ROUND((B345/$H347)*100,1),")")</f>
        <v>(35.1)</v>
      </c>
      <c r="D345" s="302">
        <f>'Ind T6'!M144</f>
        <v>1.6341760833526942</v>
      </c>
      <c r="E345" s="299" t="str">
        <f>CONCATENATE("(",ROUND((D345/$H347)*100,1),")")</f>
        <v>(5.5)</v>
      </c>
      <c r="F345" s="302">
        <f>'Ind T6'!N144</f>
        <v>2.7860105801617774</v>
      </c>
      <c r="G345" s="299" t="str">
        <f>CONCATENATE("(",ROUND((F345/$H347)*100,1),")")</f>
        <v>(9.3)</v>
      </c>
      <c r="H345" s="302">
        <f>SUM(B345,D345,F345)</f>
        <v>14.901241644169255</v>
      </c>
      <c r="I345" s="299" t="str">
        <f>CONCATENATE("(",ROUND((H345/$H347)*100,1),")")</f>
        <v>(50)</v>
      </c>
      <c r="K345" s="302">
        <f>B350-B345</f>
        <v>0.2330428157402995</v>
      </c>
      <c r="L345" s="302">
        <f>D350-D345</f>
        <v>0.11436430868116854</v>
      </c>
      <c r="M345" s="302">
        <f>F350-F345</f>
        <v>0.13021866894736212</v>
      </c>
      <c r="N345" s="302">
        <f>SUM(K345:M345)</f>
        <v>0.47762579336883015</v>
      </c>
    </row>
    <row r="346" spans="1:14" x14ac:dyDescent="0.2">
      <c r="A346" s="282" t="s">
        <v>365</v>
      </c>
      <c r="B346" s="302">
        <f>'Ind T6'!L143</f>
        <v>7.260332884033688</v>
      </c>
      <c r="C346" s="299" t="str">
        <f>CONCATENATE("(",ROUND((B346/$H347)*100,1),")")</f>
        <v>(24.3)</v>
      </c>
      <c r="D346" s="302">
        <f>'Ind T6'!M143</f>
        <v>4.4415621095290181</v>
      </c>
      <c r="E346" s="299" t="str">
        <f>CONCATENATE("(",ROUND((D346/$H347)*100,1),")")</f>
        <v>(14.9)</v>
      </c>
      <c r="F346" s="302">
        <f>'Ind T6'!N143</f>
        <v>3.218863362267999</v>
      </c>
      <c r="G346" s="299" t="str">
        <f>CONCATENATE("(",ROUND((F346/$H347)*100,1),")")</f>
        <v>(10.8)</v>
      </c>
      <c r="H346" s="302">
        <f t="shared" ref="H346" si="260">SUM(B346,D346,F346)</f>
        <v>14.920758355830706</v>
      </c>
      <c r="I346" s="299" t="str">
        <f>CONCATENATE("(",ROUND((H346/$H347)*100,1),")")</f>
        <v>(50)</v>
      </c>
      <c r="K346" s="302">
        <f t="shared" ref="K346:K347" si="261">B351-B346</f>
        <v>0.37568919926958078</v>
      </c>
      <c r="L346" s="302">
        <f t="shared" ref="L346:L347" si="262">D351-D346</f>
        <v>0.28133872945215987</v>
      </c>
      <c r="M346" s="302">
        <f t="shared" ref="M346:M347" si="263">F351-F346</f>
        <v>0.25634627790942366</v>
      </c>
      <c r="N346" s="302">
        <f t="shared" ref="N346:N347" si="264">SUM(K346:M346)</f>
        <v>0.91337420663116431</v>
      </c>
    </row>
    <row r="347" spans="1:14" x14ac:dyDescent="0.2">
      <c r="A347" s="282" t="s">
        <v>363</v>
      </c>
      <c r="B347" s="302">
        <f>SUM(B345:B346)</f>
        <v>17.741387864688473</v>
      </c>
      <c r="C347" s="299" t="str">
        <f>CONCATENATE("(",ROUND((B347/$H347)*100,1),")")</f>
        <v>(59.5)</v>
      </c>
      <c r="D347" s="302">
        <f>SUM(D345:D346)</f>
        <v>6.0757381928817118</v>
      </c>
      <c r="E347" s="299" t="str">
        <f>CONCATENATE("(",ROUND((D347/$H347)*100,1),")")</f>
        <v>(20.4)</v>
      </c>
      <c r="F347" s="302">
        <f>SUM(F345:F346)</f>
        <v>6.0048739424297768</v>
      </c>
      <c r="G347" s="299" t="str">
        <f>CONCATENATE("(",ROUND((F347/$H347)*100,1),")")</f>
        <v>(20.1)</v>
      </c>
      <c r="H347" s="302">
        <f>SUM(H345:H346)</f>
        <v>29.82199999999996</v>
      </c>
      <c r="I347" s="299" t="str">
        <f>CONCATENATE("(",ROUND((H347/$H347)*100,1),")")</f>
        <v>(100)</v>
      </c>
      <c r="K347" s="302">
        <f t="shared" si="261"/>
        <v>0.60873201500988117</v>
      </c>
      <c r="L347" s="302">
        <f t="shared" si="262"/>
        <v>0.39570303813332863</v>
      </c>
      <c r="M347" s="302">
        <f t="shared" si="263"/>
        <v>0.38656494685678489</v>
      </c>
      <c r="N347" s="302">
        <f t="shared" si="264"/>
        <v>1.3909999999999947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10.714097796395084</v>
      </c>
      <c r="C350" s="299" t="str">
        <f>CONCATENATE("(",ROUND((B350/$H352)*100,1),")")</f>
        <v>(34.3)</v>
      </c>
      <c r="D350" s="302">
        <f>'Ind T6'!R144</f>
        <v>1.7485403920338627</v>
      </c>
      <c r="E350" s="299" t="str">
        <f>CONCATENATE("(",ROUND((D350/$H352)*100,1),")")</f>
        <v>(5.6)</v>
      </c>
      <c r="F350" s="302">
        <f>'Ind T6'!S144</f>
        <v>2.9162292491091395</v>
      </c>
      <c r="G350" s="299" t="str">
        <f>CONCATENATE("(",ROUND((F350/$H352)*100,1),")")</f>
        <v>(9.3)</v>
      </c>
      <c r="H350" s="302">
        <f>SUM(B350,D350,F350)</f>
        <v>15.378867437538087</v>
      </c>
      <c r="I350" s="299" t="str">
        <f>CONCATENATE("(",ROUND((H350/$H352)*100,1),")")</f>
        <v>(49.3)</v>
      </c>
      <c r="K350" s="302">
        <f>B355-B350</f>
        <v>0.37960033794245795</v>
      </c>
      <c r="L350" s="302">
        <f>D355-D350</f>
        <v>0.20252043040163814</v>
      </c>
      <c r="M350" s="302">
        <f>F355-F350</f>
        <v>0.20665218410095587</v>
      </c>
      <c r="N350" s="302">
        <f>SUM(K350:M350)</f>
        <v>0.78877295244505197</v>
      </c>
    </row>
    <row r="351" spans="1:14" x14ac:dyDescent="0.2">
      <c r="A351" s="282" t="s">
        <v>365</v>
      </c>
      <c r="B351" s="302">
        <f>'Ind T6'!Q143</f>
        <v>7.6360220833032688</v>
      </c>
      <c r="C351" s="299" t="str">
        <f>CONCATENATE("(",ROUND((B351/$H352)*100,1),")")</f>
        <v>(24.5)</v>
      </c>
      <c r="D351" s="302">
        <f>'Ind T6'!R143</f>
        <v>4.722900838981178</v>
      </c>
      <c r="E351" s="299" t="str">
        <f>CONCATENATE("(",ROUND((D351/$H352)*100,1),")")</f>
        <v>(15.1)</v>
      </c>
      <c r="F351" s="302">
        <f>'Ind T6'!S143</f>
        <v>3.4752096401774226</v>
      </c>
      <c r="G351" s="299" t="str">
        <f>CONCATENATE("(",ROUND((F351/$H352)*100,1),")")</f>
        <v>(11.1)</v>
      </c>
      <c r="H351" s="302">
        <f t="shared" ref="H351" si="265">SUM(B351,D351,F351)</f>
        <v>15.834132562461868</v>
      </c>
      <c r="I351" s="299" t="str">
        <f>CONCATENATE("(",ROUND((H351/$H352)*100,1),")")</f>
        <v>(50.7)</v>
      </c>
      <c r="K351" s="302">
        <f t="shared" ref="K351:K352" si="266">B356-B351</f>
        <v>0.50284817674513427</v>
      </c>
      <c r="L351" s="302">
        <f t="shared" ref="L351:L352" si="267">D356-D351</f>
        <v>0.38531250136254691</v>
      </c>
      <c r="M351" s="302">
        <f t="shared" ref="M351:M352" si="268">F356-F351</f>
        <v>0.40106636944736218</v>
      </c>
      <c r="N351" s="302">
        <f t="shared" ref="N351:N352" si="269">SUM(K351:M351)</f>
        <v>1.2892270475550434</v>
      </c>
    </row>
    <row r="352" spans="1:14" x14ac:dyDescent="0.2">
      <c r="A352" s="282" t="s">
        <v>363</v>
      </c>
      <c r="B352" s="302">
        <f>SUM(B350:B351)</f>
        <v>18.350119879698354</v>
      </c>
      <c r="C352" s="299" t="str">
        <f>CONCATENATE("(",ROUND((B352/$H352)*100,1),")")</f>
        <v>(58.8)</v>
      </c>
      <c r="D352" s="302">
        <f>SUM(D350:D351)</f>
        <v>6.4714412310150404</v>
      </c>
      <c r="E352" s="299" t="str">
        <f>CONCATENATE("(",ROUND((D352/$H352)*100,1),")")</f>
        <v>(20.7)</v>
      </c>
      <c r="F352" s="302">
        <f>SUM(F350:F351)</f>
        <v>6.3914388892865617</v>
      </c>
      <c r="G352" s="299" t="str">
        <f>CONCATENATE("(",ROUND((F352/$H352)*100,1),")")</f>
        <v>(20.5)</v>
      </c>
      <c r="H352" s="302">
        <f>SUM(H350:H351)</f>
        <v>31.212999999999955</v>
      </c>
      <c r="I352" s="299" t="str">
        <f>CONCATENATE("(",ROUND((H352/$H352)*100,1),")")</f>
        <v>(100)</v>
      </c>
      <c r="K352" s="302">
        <f t="shared" si="266"/>
        <v>0.88244851468758867</v>
      </c>
      <c r="L352" s="302">
        <f t="shared" si="267"/>
        <v>0.5878329317641855</v>
      </c>
      <c r="M352" s="302">
        <f t="shared" si="268"/>
        <v>0.6077185535483185</v>
      </c>
      <c r="N352" s="302">
        <f t="shared" si="269"/>
        <v>2.0780000000000927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11.093698134337542</v>
      </c>
      <c r="C355" s="299" t="str">
        <f>CONCATENATE("(",ROUND((B355/$H357)*100,1),")")</f>
        <v>(33.3)</v>
      </c>
      <c r="D355" s="302">
        <f>'Ind T6'!W144</f>
        <v>1.9510608224355008</v>
      </c>
      <c r="E355" s="299" t="str">
        <f>CONCATENATE("(",ROUND((D355/$H357)*100,1),")")</f>
        <v>(5.9)</v>
      </c>
      <c r="F355" s="302">
        <f>'Ind T6'!X144</f>
        <v>3.1228814332100954</v>
      </c>
      <c r="G355" s="299" t="str">
        <f>CONCATENATE("(",ROUND((F355/$H357)*100,1),")")</f>
        <v>(9.4)</v>
      </c>
      <c r="H355" s="302">
        <f>SUM(B355,D355,F355)</f>
        <v>16.167640389983138</v>
      </c>
      <c r="I355" s="299" t="str">
        <f>CONCATENATE("(",ROUND((H355/$H357)*100,1),")")</f>
        <v>(48.6)</v>
      </c>
      <c r="K355" s="302">
        <f>B355-B345</f>
        <v>0.61264315368275746</v>
      </c>
      <c r="L355" s="302">
        <f>D355-D345</f>
        <v>0.31688473908280668</v>
      </c>
      <c r="M355" s="302">
        <f>F355-F345</f>
        <v>0.33687085304831799</v>
      </c>
      <c r="N355" s="302">
        <f>SUM(K355:M355)</f>
        <v>1.2663987458138821</v>
      </c>
    </row>
    <row r="356" spans="1:14" x14ac:dyDescent="0.2">
      <c r="A356" s="282" t="s">
        <v>365</v>
      </c>
      <c r="B356" s="302">
        <f>'Ind T6'!V143</f>
        <v>8.1388702600484031</v>
      </c>
      <c r="C356" s="299" t="str">
        <f>CONCATENATE("(",ROUND((B356/$H357)*100,1),")")</f>
        <v>(24.4)</v>
      </c>
      <c r="D356" s="302">
        <f>'Ind T6'!W143</f>
        <v>5.1082133403437249</v>
      </c>
      <c r="E356" s="299" t="str">
        <f>CONCATENATE("(",ROUND((D356/$H357)*100,1),")")</f>
        <v>(15.3)</v>
      </c>
      <c r="F356" s="302">
        <f>'Ind T6'!X143</f>
        <v>3.8762760096247848</v>
      </c>
      <c r="G356" s="299" t="str">
        <f>CONCATENATE("(",ROUND((F356/$H357)*100,1),")")</f>
        <v>(11.6)</v>
      </c>
      <c r="H356" s="302">
        <f t="shared" ref="H356" si="270">SUM(B356,D356,F356)</f>
        <v>17.123359610016912</v>
      </c>
      <c r="I356" s="299" t="str">
        <f>CONCATENATE("(",ROUND((H356/$H357)*100,1),")")</f>
        <v>(51.4)</v>
      </c>
      <c r="K356" s="302">
        <f t="shared" ref="K356:K357" si="271">B356-B346</f>
        <v>0.87853737601471504</v>
      </c>
      <c r="L356" s="302">
        <f t="shared" ref="L356:L357" si="272">D356-D346</f>
        <v>0.66665123081470679</v>
      </c>
      <c r="M356" s="302">
        <f t="shared" ref="M356:M357" si="273">F356-F346</f>
        <v>0.65741264735678584</v>
      </c>
      <c r="N356" s="302">
        <f t="shared" ref="N356:N357" si="274">SUM(K356:M356)</f>
        <v>2.2026012541862077</v>
      </c>
    </row>
    <row r="357" spans="1:14" x14ac:dyDescent="0.2">
      <c r="A357" s="282" t="s">
        <v>363</v>
      </c>
      <c r="B357" s="302">
        <f>SUM(B355:B356)</f>
        <v>19.232568394385943</v>
      </c>
      <c r="C357" s="299" t="str">
        <f>CONCATENATE("(",ROUND((B357/$H357)*100,1),")")</f>
        <v>(57.8)</v>
      </c>
      <c r="D357" s="302">
        <f>SUM(D355:D356)</f>
        <v>7.0592741627792259</v>
      </c>
      <c r="E357" s="299" t="str">
        <f>CONCATENATE("(",ROUND((D357/$H357)*100,1),")")</f>
        <v>(21.2)</v>
      </c>
      <c r="F357" s="302">
        <f>SUM(F355:F356)</f>
        <v>6.9991574428348802</v>
      </c>
      <c r="G357" s="299" t="str">
        <f>CONCATENATE("(",ROUND((F357/$H357)*100,1),")")</f>
        <v>(21)</v>
      </c>
      <c r="H357" s="302">
        <f>SUM(H355:H356)</f>
        <v>33.291000000000054</v>
      </c>
      <c r="I357" s="299" t="str">
        <f>CONCATENATE("(",ROUND((H357/$H357)*100,1),")")</f>
        <v>(100)</v>
      </c>
      <c r="K357" s="302">
        <f t="shared" si="271"/>
        <v>1.4911805296974698</v>
      </c>
      <c r="L357" s="302">
        <f t="shared" si="272"/>
        <v>0.98353596989751413</v>
      </c>
      <c r="M357" s="302">
        <f t="shared" si="273"/>
        <v>0.99428350040510338</v>
      </c>
      <c r="N357" s="302">
        <f t="shared" si="274"/>
        <v>3.4690000000000873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7.5090409554015913</v>
      </c>
      <c r="C366" s="299" t="str">
        <f>CONCATENATE("(",ROUND((B366/$H368)*100,1),")")</f>
        <v>(32.8)</v>
      </c>
      <c r="D366" s="302">
        <f>'Ind T6'!M153</f>
        <v>2.3551246481727168</v>
      </c>
      <c r="E366" s="299" t="str">
        <f>CONCATENATE("(",ROUND((D366/$H368)*100,1),")")</f>
        <v>(10.3)</v>
      </c>
      <c r="F366" s="302">
        <f>'Ind T6'!N153</f>
        <v>2.1312027519763093</v>
      </c>
      <c r="G366" s="299" t="str">
        <f>CONCATENATE("(",ROUND((F366/$H368)*100,1),")")</f>
        <v>(9.3)</v>
      </c>
      <c r="H366" s="302">
        <f>SUM(B366,D366,F366)</f>
        <v>11.995368355550617</v>
      </c>
      <c r="I366" s="299" t="str">
        <f>CONCATENATE("(",ROUND((H366/$H368)*100,1),")")</f>
        <v>(52.3)</v>
      </c>
      <c r="K366" s="302">
        <f>B371-B366</f>
        <v>0.94883278408357974</v>
      </c>
      <c r="L366" s="302">
        <f>D371-D366</f>
        <v>0.29238253025500605</v>
      </c>
      <c r="M366" s="302">
        <f>F371-F366</f>
        <v>0.23167180197595316</v>
      </c>
      <c r="N366" s="302">
        <f>SUM(K366:M366)</f>
        <v>1.4728871163145389</v>
      </c>
    </row>
    <row r="367" spans="1:14" x14ac:dyDescent="0.2">
      <c r="A367" s="282" t="s">
        <v>365</v>
      </c>
      <c r="B367" s="302">
        <f>'Ind T6'!L152</f>
        <v>4.4178745924638001</v>
      </c>
      <c r="C367" s="299" t="str">
        <f>CONCATENATE("(",ROUND((B367/$H368)*100,1),")")</f>
        <v>(19.3)</v>
      </c>
      <c r="D367" s="302">
        <f>'Ind T6'!M152</f>
        <v>4.0822237915970412</v>
      </c>
      <c r="E367" s="299" t="str">
        <f>CONCATENATE("(",ROUND((D367/$H368)*100,1),")")</f>
        <v>(17.8)</v>
      </c>
      <c r="F367" s="302">
        <f>'Ind T6'!N152</f>
        <v>2.4225332603885716</v>
      </c>
      <c r="G367" s="299" t="str">
        <f>CONCATENATE("(",ROUND((F367/$H368)*100,1),")")</f>
        <v>(10.6)</v>
      </c>
      <c r="H367" s="302">
        <f t="shared" ref="H367" si="275">SUM(B367,D367,F367)</f>
        <v>10.922631644449414</v>
      </c>
      <c r="I367" s="299" t="str">
        <f>CONCATENATE("(",ROUND((H367/$H368)*100,1),")")</f>
        <v>(47.7)</v>
      </c>
      <c r="K367" s="302">
        <f t="shared" ref="K367:K368" si="276">B372-B367</f>
        <v>0.64783275347204583</v>
      </c>
      <c r="L367" s="302">
        <f t="shared" ref="L367:L368" si="277">D372-D367</f>
        <v>0.42940342047503322</v>
      </c>
      <c r="M367" s="302">
        <f t="shared" ref="M367:M368" si="278">F372-F367</f>
        <v>0.26087670973835664</v>
      </c>
      <c r="N367" s="302">
        <f t="shared" ref="N367:N368" si="279">SUM(K367:M367)</f>
        <v>1.3381128836854357</v>
      </c>
    </row>
    <row r="368" spans="1:14" x14ac:dyDescent="0.2">
      <c r="A368" s="282" t="s">
        <v>363</v>
      </c>
      <c r="B368" s="302">
        <f>SUM(B366:B367)</f>
        <v>11.926915547865391</v>
      </c>
      <c r="C368" s="299" t="str">
        <f>CONCATENATE("(",ROUND((B368/$H368)*100,1),")")</f>
        <v>(52)</v>
      </c>
      <c r="D368" s="302">
        <f>SUM(D366:D367)</f>
        <v>6.4373484397697585</v>
      </c>
      <c r="E368" s="299" t="str">
        <f>CONCATENATE("(",ROUND((D368/$H368)*100,1),")")</f>
        <v>(28.1)</v>
      </c>
      <c r="F368" s="302">
        <f>SUM(F366:F367)</f>
        <v>4.5537360123648813</v>
      </c>
      <c r="G368" s="299" t="str">
        <f>CONCATENATE("(",ROUND((F368/$H368)*100,1),")")</f>
        <v>(19.9)</v>
      </c>
      <c r="H368" s="302">
        <f>SUM(H366:H367)</f>
        <v>22.918000000000031</v>
      </c>
      <c r="I368" s="299" t="str">
        <f>CONCATENATE("(",ROUND((H368/$H368)*100,1),")")</f>
        <v>(100)</v>
      </c>
      <c r="K368" s="302">
        <f t="shared" si="276"/>
        <v>1.5966655375556265</v>
      </c>
      <c r="L368" s="302">
        <f t="shared" si="277"/>
        <v>0.72178595073003926</v>
      </c>
      <c r="M368" s="302">
        <f t="shared" si="278"/>
        <v>0.49254851171430936</v>
      </c>
      <c r="N368" s="302">
        <f t="shared" si="279"/>
        <v>2.8109999999999751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8.4578737394851711</v>
      </c>
      <c r="C371" s="299" t="str">
        <f>CONCATENATE("(",ROUND((B371/$H373)*100,1),")")</f>
        <v>(32.9)</v>
      </c>
      <c r="D371" s="302">
        <f>'Ind T6'!R153</f>
        <v>2.6475071784277229</v>
      </c>
      <c r="E371" s="299" t="str">
        <f>CONCATENATE("(",ROUND((D371/$H373)*100,1),")")</f>
        <v>(10.3)</v>
      </c>
      <c r="F371" s="302">
        <f>'Ind T6'!S153</f>
        <v>2.3628745539522624</v>
      </c>
      <c r="G371" s="299" t="str">
        <f>CONCATENATE("(",ROUND((F371/$H373)*100,1),")")</f>
        <v>(9.2)</v>
      </c>
      <c r="H371" s="302">
        <f>SUM(B371,D371,F371)</f>
        <v>13.468255471865156</v>
      </c>
      <c r="I371" s="299" t="str">
        <f>CONCATENATE("(",ROUND((H371/$H373)*100,1),")")</f>
        <v>(52.3)</v>
      </c>
      <c r="K371" s="302">
        <f>B376-B371</f>
        <v>0.9314896570588509</v>
      </c>
      <c r="L371" s="302">
        <f>D376-D371</f>
        <v>0.2645334391519758</v>
      </c>
      <c r="M371" s="302">
        <f>F376-F371</f>
        <v>0.26869433829611511</v>
      </c>
      <c r="N371" s="302">
        <f>SUM(K371:M371)</f>
        <v>1.4647174345069418</v>
      </c>
    </row>
    <row r="372" spans="1:14" x14ac:dyDescent="0.2">
      <c r="A372" s="282" t="s">
        <v>365</v>
      </c>
      <c r="B372" s="302">
        <f>'Ind T6'!Q152</f>
        <v>5.0657073459358459</v>
      </c>
      <c r="C372" s="299" t="str">
        <f>CONCATENATE("(",ROUND((B372/$H373)*100,1),")")</f>
        <v>(19.7)</v>
      </c>
      <c r="D372" s="302">
        <f>'Ind T6'!R152</f>
        <v>4.5116272120720744</v>
      </c>
      <c r="E372" s="299" t="str">
        <f>CONCATENATE("(",ROUND((D372/$H373)*100,1),")")</f>
        <v>(17.5)</v>
      </c>
      <c r="F372" s="302">
        <f>'Ind T6'!S152</f>
        <v>2.6834099701269283</v>
      </c>
      <c r="G372" s="299" t="str">
        <f>CONCATENATE("(",ROUND((F372/$H373)*100,1),")")</f>
        <v>(10.4)</v>
      </c>
      <c r="H372" s="302">
        <f t="shared" ref="H372" si="280">SUM(B372,D372,F372)</f>
        <v>12.260744528134847</v>
      </c>
      <c r="I372" s="299" t="str">
        <f>CONCATENATE("(",ROUND((H372/$H373)*100,1),")")</f>
        <v>(47.7)</v>
      </c>
      <c r="K372" s="302">
        <f t="shared" ref="K372:K373" si="281">B377-B372</f>
        <v>0.68324753412142147</v>
      </c>
      <c r="L372" s="302">
        <f t="shared" ref="L372:L373" si="282">D377-D372</f>
        <v>0.32579456068831014</v>
      </c>
      <c r="M372" s="302">
        <f t="shared" ref="M372:M373" si="283">F377-F372</f>
        <v>0.32224047068331174</v>
      </c>
      <c r="N372" s="302">
        <f t="shared" ref="N372:N373" si="284">SUM(K372:M372)</f>
        <v>1.3312825654930434</v>
      </c>
    </row>
    <row r="373" spans="1:14" x14ac:dyDescent="0.2">
      <c r="A373" s="282" t="s">
        <v>363</v>
      </c>
      <c r="B373" s="302">
        <f>SUM(B371:B372)</f>
        <v>13.523581085421018</v>
      </c>
      <c r="C373" s="299" t="str">
        <f>CONCATENATE("(",ROUND((B373/$H373)*100,1),")")</f>
        <v>(52.6)</v>
      </c>
      <c r="D373" s="302">
        <f>SUM(D371:D372)</f>
        <v>7.1591343904997977</v>
      </c>
      <c r="E373" s="299" t="str">
        <f>CONCATENATE("(",ROUND((D373/$H373)*100,1),")")</f>
        <v>(27.8)</v>
      </c>
      <c r="F373" s="302">
        <f>SUM(F371:F372)</f>
        <v>5.0462845240791907</v>
      </c>
      <c r="G373" s="299" t="str">
        <f>CONCATENATE("(",ROUND((F373/$H373)*100,1),")")</f>
        <v>(19.6)</v>
      </c>
      <c r="H373" s="302">
        <f>SUM(H371:H372)</f>
        <v>25.729000000000003</v>
      </c>
      <c r="I373" s="299" t="str">
        <f>CONCATENATE("(",ROUND((H373/$H373)*100,1),")")</f>
        <v>(100)</v>
      </c>
      <c r="K373" s="302">
        <f t="shared" si="281"/>
        <v>1.6147371911802715</v>
      </c>
      <c r="L373" s="302">
        <f t="shared" si="282"/>
        <v>0.5903279998402855</v>
      </c>
      <c r="M373" s="302">
        <f t="shared" si="283"/>
        <v>0.59093480897942641</v>
      </c>
      <c r="N373" s="302">
        <f t="shared" si="284"/>
        <v>2.7959999999999834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9.389363396544022</v>
      </c>
      <c r="C376" s="299" t="str">
        <f>CONCATENATE("(",ROUND((B376/$H378)*100,1),")")</f>
        <v>(32.9)</v>
      </c>
      <c r="D376" s="302">
        <f>'Ind T6'!W153</f>
        <v>2.9120406175796987</v>
      </c>
      <c r="E376" s="299" t="str">
        <f>CONCATENATE("(",ROUND((D376/$H378)*100,1),")")</f>
        <v>(10.2)</v>
      </c>
      <c r="F376" s="302">
        <f>'Ind T6'!X153</f>
        <v>2.6315688922483775</v>
      </c>
      <c r="G376" s="299" t="str">
        <f>CONCATENATE("(",ROUND((F376/$H378)*100,1),")")</f>
        <v>(9.2)</v>
      </c>
      <c r="H376" s="302">
        <f>SUM(B376,D376,F376)</f>
        <v>14.932972906372099</v>
      </c>
      <c r="I376" s="299" t="str">
        <f>CONCATENATE("(",ROUND((H376/$H378)*100,1),")")</f>
        <v>(52.4)</v>
      </c>
      <c r="K376" s="302">
        <f>B376-B366</f>
        <v>1.8803224411424306</v>
      </c>
      <c r="L376" s="302">
        <f>D376-D366</f>
        <v>0.55691596940698185</v>
      </c>
      <c r="M376" s="302">
        <f>F376-F366</f>
        <v>0.50036614027206827</v>
      </c>
      <c r="N376" s="302">
        <f>SUM(K376:M376)</f>
        <v>2.9376045508214808</v>
      </c>
    </row>
    <row r="377" spans="1:14" x14ac:dyDescent="0.2">
      <c r="A377" s="282" t="s">
        <v>365</v>
      </c>
      <c r="B377" s="302">
        <f>'Ind T6'!V152</f>
        <v>5.7489548800572674</v>
      </c>
      <c r="C377" s="299" t="str">
        <f>CONCATENATE("(",ROUND((B377/$H378)*100,1),")")</f>
        <v>(20.2)</v>
      </c>
      <c r="D377" s="302">
        <f>'Ind T6'!W152</f>
        <v>4.8374217727603845</v>
      </c>
      <c r="E377" s="299" t="str">
        <f>CONCATENATE("(",ROUND((D377/$H378)*100,1),")")</f>
        <v>(17)</v>
      </c>
      <c r="F377" s="302">
        <f>'Ind T6'!X152</f>
        <v>3.00565044081024</v>
      </c>
      <c r="G377" s="299" t="str">
        <f>CONCATENATE("(",ROUND((F377/$H378)*100,1),")")</f>
        <v>(10.5)</v>
      </c>
      <c r="H377" s="302">
        <f t="shared" ref="H377" si="285">SUM(B377,D377,F377)</f>
        <v>13.592027093627891</v>
      </c>
      <c r="I377" s="299" t="str">
        <f>CONCATENATE("(",ROUND((H377/$H378)*100,1),")")</f>
        <v>(47.6)</v>
      </c>
      <c r="K377" s="302">
        <f t="shared" ref="K377:K378" si="286">B377-B367</f>
        <v>1.3310802875934673</v>
      </c>
      <c r="L377" s="302">
        <f t="shared" ref="L377:L378" si="287">D377-D367</f>
        <v>0.75519798116334336</v>
      </c>
      <c r="M377" s="302">
        <f t="shared" ref="M377:M378" si="288">F377-F367</f>
        <v>0.58311718042166838</v>
      </c>
      <c r="N377" s="302">
        <f t="shared" ref="N377:N378" si="289">SUM(K377:M377)</f>
        <v>2.669395449178479</v>
      </c>
    </row>
    <row r="378" spans="1:14" x14ac:dyDescent="0.2">
      <c r="A378" s="282" t="s">
        <v>363</v>
      </c>
      <c r="B378" s="302">
        <f>SUM(B376:B377)</f>
        <v>15.138318276601289</v>
      </c>
      <c r="C378" s="299" t="str">
        <f>CONCATENATE("(",ROUND((B378/$H378)*100,1),")")</f>
        <v>(53.1)</v>
      </c>
      <c r="D378" s="302">
        <f>SUM(D376:D377)</f>
        <v>7.7494623903400832</v>
      </c>
      <c r="E378" s="299" t="str">
        <f>CONCATENATE("(",ROUND((D378/$H378)*100,1),")")</f>
        <v>(27.2)</v>
      </c>
      <c r="F378" s="302">
        <f>SUM(F376:F377)</f>
        <v>5.6372193330586171</v>
      </c>
      <c r="G378" s="299" t="str">
        <f>CONCATENATE("(",ROUND((F378/$H378)*100,1),")")</f>
        <v>(19.8)</v>
      </c>
      <c r="H378" s="302">
        <f>SUM(H376:H377)</f>
        <v>28.524999999999991</v>
      </c>
      <c r="I378" s="299" t="str">
        <f>CONCATENATE("(",ROUND((H378/$H378)*100,1),")")</f>
        <v>(100)</v>
      </c>
      <c r="K378" s="302">
        <f t="shared" si="286"/>
        <v>3.2114027287358979</v>
      </c>
      <c r="L378" s="302">
        <f t="shared" si="287"/>
        <v>1.3121139505703248</v>
      </c>
      <c r="M378" s="302">
        <f t="shared" si="288"/>
        <v>1.0834833206937358</v>
      </c>
      <c r="N378" s="302">
        <f t="shared" si="289"/>
        <v>5.6069999999999585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4.2627484755891834</v>
      </c>
      <c r="C387" s="299" t="str">
        <f>CONCATENATE("(",ROUND((B387/$H389)*100,1),")")</f>
        <v>(36.1)</v>
      </c>
      <c r="D387" s="302">
        <f>'Ind T6'!M162</f>
        <v>0.69117158573533799</v>
      </c>
      <c r="E387" s="299" t="str">
        <f>CONCATENATE("(",ROUND((D387/$H389)*100,1),")")</f>
        <v>(5.9)</v>
      </c>
      <c r="F387" s="302">
        <f>'Ind T6'!N162</f>
        <v>0.39093072289545805</v>
      </c>
      <c r="G387" s="299" t="str">
        <f>CONCATENATE("(",ROUND((F387/$H389)*100,1),")")</f>
        <v>(3.3)</v>
      </c>
      <c r="H387" s="302">
        <f>SUM(B387,D387,F387)</f>
        <v>5.3448507842199797</v>
      </c>
      <c r="I387" s="299" t="str">
        <f>CONCATENATE("(",ROUND((H387/$H389)*100,1),")")</f>
        <v>(45.3)</v>
      </c>
      <c r="K387" s="302">
        <f>B392-B387</f>
        <v>2.4527183054309454E-2</v>
      </c>
      <c r="L387" s="302">
        <f>D392-D387</f>
        <v>5.6485538201194285E-2</v>
      </c>
      <c r="M387" s="302">
        <f>F392-F387</f>
        <v>1.0715437806426309E-2</v>
      </c>
      <c r="N387" s="302">
        <f>SUM(K387:M387)</f>
        <v>9.1728159061930048E-2</v>
      </c>
    </row>
    <row r="388" spans="1:14" x14ac:dyDescent="0.2">
      <c r="A388" s="282" t="s">
        <v>365</v>
      </c>
      <c r="B388" s="302">
        <f>'Ind T6'!L161</f>
        <v>3.2536747998248363</v>
      </c>
      <c r="C388" s="299" t="str">
        <f>CONCATENATE("(",ROUND((B388/$H389)*100,1),")")</f>
        <v>(27.6)</v>
      </c>
      <c r="D388" s="302">
        <f>'Ind T6'!M161</f>
        <v>2.8864729650306864</v>
      </c>
      <c r="E388" s="299" t="str">
        <f>CONCATENATE("(",ROUND((D388/$H389)*100,1),")")</f>
        <v>(24.5)</v>
      </c>
      <c r="F388" s="302">
        <f>'Ind T6'!N161</f>
        <v>0.31400145092447396</v>
      </c>
      <c r="G388" s="299" t="str">
        <f>CONCATENATE("(",ROUND((F388/$H389)*100,1),")")</f>
        <v>(2.7)</v>
      </c>
      <c r="H388" s="302">
        <f t="shared" ref="H388" si="290">SUM(B388,D388,F388)</f>
        <v>6.4541492157799967</v>
      </c>
      <c r="I388" s="299" t="str">
        <f>CONCATENATE("(",ROUND((H388/$H389)*100,1),")")</f>
        <v>(54.7)</v>
      </c>
      <c r="K388" s="302">
        <f t="shared" ref="K388:K389" si="291">B393-B388</f>
        <v>8.6014603801490619E-2</v>
      </c>
      <c r="L388" s="302">
        <f t="shared" ref="L388:L389" si="292">D393-D388</f>
        <v>8.2490406542655492E-2</v>
      </c>
      <c r="M388" s="302">
        <f t="shared" ref="M388:M389" si="293">F393-F388</f>
        <v>8.7668305939296864E-3</v>
      </c>
      <c r="N388" s="302">
        <f t="shared" ref="N388:N389" si="294">SUM(K388:M388)</f>
        <v>0.1772718409380758</v>
      </c>
    </row>
    <row r="389" spans="1:14" x14ac:dyDescent="0.2">
      <c r="A389" s="282" t="s">
        <v>363</v>
      </c>
      <c r="B389" s="302">
        <f>SUM(B387:B388)</f>
        <v>7.5164232754140201</v>
      </c>
      <c r="C389" s="299" t="str">
        <f>CONCATENATE("(",ROUND((B389/$H389)*100,1),")")</f>
        <v>(63.7)</v>
      </c>
      <c r="D389" s="302">
        <f>SUM(D387:D388)</f>
        <v>3.5776445507660242</v>
      </c>
      <c r="E389" s="299" t="str">
        <f>CONCATENATE("(",ROUND((D389/$H389)*100,1),")")</f>
        <v>(30.3)</v>
      </c>
      <c r="F389" s="302">
        <f>SUM(F387:F388)</f>
        <v>0.70493217381993201</v>
      </c>
      <c r="G389" s="299" t="str">
        <f>CONCATENATE("(",ROUND((F389/$H389)*100,1),")")</f>
        <v>(6)</v>
      </c>
      <c r="H389" s="302">
        <f>SUM(H387:H388)</f>
        <v>11.798999999999976</v>
      </c>
      <c r="I389" s="299" t="str">
        <f>CONCATENATE("(",ROUND((H389/$H389)*100,1),")")</f>
        <v>(100)</v>
      </c>
      <c r="K389" s="302">
        <f t="shared" si="291"/>
        <v>0.11054178685579963</v>
      </c>
      <c r="L389" s="302">
        <f t="shared" si="292"/>
        <v>0.13897594474385011</v>
      </c>
      <c r="M389" s="302">
        <f t="shared" si="293"/>
        <v>1.9482268400356051E-2</v>
      </c>
      <c r="N389" s="302">
        <f t="shared" si="294"/>
        <v>0.26900000000000579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4.2872756586434928</v>
      </c>
      <c r="C392" s="299" t="str">
        <f>CONCATENATE("(",ROUND((B392/$H394)*100,1),")")</f>
        <v>(35.5)</v>
      </c>
      <c r="D392" s="302">
        <f>'Ind T6'!R162</f>
        <v>0.74765712393653228</v>
      </c>
      <c r="E392" s="299" t="str">
        <f>CONCATENATE("(",ROUND((D392/$H394)*100,1),")")</f>
        <v>(6.2)</v>
      </c>
      <c r="F392" s="302">
        <f>'Ind T6'!S162</f>
        <v>0.40164616070188436</v>
      </c>
      <c r="G392" s="299" t="str">
        <f>CONCATENATE("(",ROUND((F392/$H394)*100,1),")")</f>
        <v>(3.3)</v>
      </c>
      <c r="H392" s="302">
        <f>SUM(B392,D392,F392)</f>
        <v>5.4365789432819094</v>
      </c>
      <c r="I392" s="299" t="str">
        <f>CONCATENATE("(",ROUND((H392/$H394)*100,1),")")</f>
        <v>(45)</v>
      </c>
      <c r="K392" s="302">
        <f>B397-B392</f>
        <v>-0.1210420898994764</v>
      </c>
      <c r="L392" s="302">
        <f>D397-D392</f>
        <v>8.7952763400456879E-2</v>
      </c>
      <c r="M392" s="302">
        <f>F397-F392</f>
        <v>9.6289612357344234E-3</v>
      </c>
      <c r="N392" s="302">
        <f>SUM(K392:M392)</f>
        <v>-2.3460365263285099E-2</v>
      </c>
    </row>
    <row r="393" spans="1:14" x14ac:dyDescent="0.2">
      <c r="A393" s="282" t="s">
        <v>365</v>
      </c>
      <c r="B393" s="302">
        <f>'Ind T6'!Q161</f>
        <v>3.3396894036263269</v>
      </c>
      <c r="C393" s="299" t="str">
        <f>CONCATENATE("(",ROUND((B393/$H394)*100,1),")")</f>
        <v>(27.7)</v>
      </c>
      <c r="D393" s="302">
        <f>'Ind T6'!R161</f>
        <v>2.9689633715733419</v>
      </c>
      <c r="E393" s="299" t="str">
        <f>CONCATENATE("(",ROUND((D393/$H394)*100,1),")")</f>
        <v>(24.6)</v>
      </c>
      <c r="F393" s="302">
        <f>'Ind T6'!S161</f>
        <v>0.32276828151840364</v>
      </c>
      <c r="G393" s="299" t="str">
        <f>CONCATENATE("(",ROUND((F393/$H394)*100,1),")")</f>
        <v>(2.7)</v>
      </c>
      <c r="H393" s="302">
        <f t="shared" ref="H393" si="295">SUM(B393,D393,F393)</f>
        <v>6.6314210567180716</v>
      </c>
      <c r="I393" s="299" t="str">
        <f>CONCATENATE("(",ROUND((H393/$H394)*100,1),")")</f>
        <v>(55)</v>
      </c>
      <c r="K393" s="302">
        <f t="shared" ref="K393:K394" si="296">B398-B393</f>
        <v>4.3587443657658653E-2</v>
      </c>
      <c r="L393" s="302">
        <f t="shared" ref="L393:L394" si="297">D398-D393</f>
        <v>4.0040676978952749E-2</v>
      </c>
      <c r="M393" s="302">
        <f t="shared" ref="M393:M394" si="298">F398-F393</f>
        <v>6.8322446266949055E-3</v>
      </c>
      <c r="N393" s="302">
        <f t="shared" ref="N393:N394" si="299">SUM(K393:M393)</f>
        <v>9.0460365263306308E-2</v>
      </c>
    </row>
    <row r="394" spans="1:14" x14ac:dyDescent="0.2">
      <c r="A394" s="282" t="s">
        <v>363</v>
      </c>
      <c r="B394" s="302">
        <f>SUM(B392:B393)</f>
        <v>7.6269650622698197</v>
      </c>
      <c r="C394" s="299" t="str">
        <f>CONCATENATE("(",ROUND((B394/$H394)*100,1),")")</f>
        <v>(63.2)</v>
      </c>
      <c r="D394" s="302">
        <f>SUM(D392:D393)</f>
        <v>3.7166204955098743</v>
      </c>
      <c r="E394" s="299" t="str">
        <f>CONCATENATE("(",ROUND((D394/$H394)*100,1),")")</f>
        <v>(30.8)</v>
      </c>
      <c r="F394" s="302">
        <f>SUM(F392:F393)</f>
        <v>0.72441444222028806</v>
      </c>
      <c r="G394" s="299" t="str">
        <f>CONCATENATE("(",ROUND((F394/$H394)*100,1),")")</f>
        <v>(6)</v>
      </c>
      <c r="H394" s="302">
        <f>SUM(H392:H393)</f>
        <v>12.06799999999998</v>
      </c>
      <c r="I394" s="299" t="str">
        <f>CONCATENATE("(",ROUND((H394/$H394)*100,1),")")</f>
        <v>(100)</v>
      </c>
      <c r="K394" s="302">
        <f t="shared" si="296"/>
        <v>-7.7454646241817748E-2</v>
      </c>
      <c r="L394" s="302">
        <f t="shared" si="297"/>
        <v>0.12799344037940941</v>
      </c>
      <c r="M394" s="302">
        <f t="shared" si="298"/>
        <v>1.6461205862429273E-2</v>
      </c>
      <c r="N394" s="302">
        <f t="shared" si="299"/>
        <v>6.7000000000020932E-2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4.1662335687440164</v>
      </c>
      <c r="C397" s="299" t="str">
        <f>CONCATENATE("(",ROUND((B397/$H399)*100,1),")")</f>
        <v>(34.3)</v>
      </c>
      <c r="D397" s="302">
        <f>'Ind T6'!W162</f>
        <v>0.83560988733698915</v>
      </c>
      <c r="E397" s="299" t="str">
        <f>CONCATENATE("(",ROUND((D397/$H399)*100,1),")")</f>
        <v>(6.9)</v>
      </c>
      <c r="F397" s="302">
        <f>'Ind T6'!X162</f>
        <v>0.41127512193761878</v>
      </c>
      <c r="G397" s="299" t="str">
        <f>CONCATENATE("(",ROUND((F397/$H399)*100,1),")")</f>
        <v>(3.4)</v>
      </c>
      <c r="H397" s="302">
        <f>SUM(B397,D397,F397)</f>
        <v>5.4131185780186248</v>
      </c>
      <c r="I397" s="299" t="str">
        <f>CONCATENATE("(",ROUND((H397/$H399)*100,1),")")</f>
        <v>(44.6)</v>
      </c>
      <c r="K397" s="302">
        <f>B397-B387</f>
        <v>-9.6514906845166948E-2</v>
      </c>
      <c r="L397" s="302">
        <f>D397-D387</f>
        <v>0.14443830160165116</v>
      </c>
      <c r="M397" s="302">
        <f>F397-F387</f>
        <v>2.0344399042160732E-2</v>
      </c>
      <c r="N397" s="302">
        <f>SUM(K397:M397)</f>
        <v>6.8267793798644949E-2</v>
      </c>
    </row>
    <row r="398" spans="1:14" x14ac:dyDescent="0.2">
      <c r="A398" s="282" t="s">
        <v>365</v>
      </c>
      <c r="B398" s="302">
        <f>'Ind T6'!V161</f>
        <v>3.3832768472839856</v>
      </c>
      <c r="C398" s="299" t="str">
        <f>CONCATENATE("(",ROUND((B398/$H399)*100,1),")")</f>
        <v>(27.9)</v>
      </c>
      <c r="D398" s="302">
        <f>'Ind T6'!W161</f>
        <v>3.0090040485522946</v>
      </c>
      <c r="E398" s="299" t="str">
        <f>CONCATENATE("(",ROUND((D398/$H399)*100,1),")")</f>
        <v>(24.8)</v>
      </c>
      <c r="F398" s="302">
        <f>'Ind T6'!X161</f>
        <v>0.32960052614509855</v>
      </c>
      <c r="G398" s="299" t="str">
        <f>CONCATENATE("(",ROUND((F398/$H399)*100,1),")")</f>
        <v>(2.7)</v>
      </c>
      <c r="H398" s="302">
        <f t="shared" ref="H398" si="300">SUM(B398,D398,F398)</f>
        <v>6.7218814219813785</v>
      </c>
      <c r="I398" s="299" t="str">
        <f>CONCATENATE("(",ROUND((H398/$H399)*100,1),")")</f>
        <v>(55.4)</v>
      </c>
      <c r="K398" s="302">
        <f t="shared" ref="K398:K399" si="301">B398-B388</f>
        <v>0.12960204745914927</v>
      </c>
      <c r="L398" s="302">
        <f t="shared" ref="L398:L399" si="302">D398-D388</f>
        <v>0.12253108352160824</v>
      </c>
      <c r="M398" s="302">
        <f t="shared" ref="M398:M399" si="303">F398-F388</f>
        <v>1.5599075220624592E-2</v>
      </c>
      <c r="N398" s="302">
        <f t="shared" ref="N398:N399" si="304">SUM(K398:M398)</f>
        <v>0.26773220620138211</v>
      </c>
    </row>
    <row r="399" spans="1:14" x14ac:dyDescent="0.2">
      <c r="A399" s="282" t="s">
        <v>363</v>
      </c>
      <c r="B399" s="302">
        <f>SUM(B397:B398)</f>
        <v>7.549510416028002</v>
      </c>
      <c r="C399" s="299" t="str">
        <f>CONCATENATE("(",ROUND((B399/$H399)*100,1),")")</f>
        <v>(62.2)</v>
      </c>
      <c r="D399" s="302">
        <f>SUM(D397:D398)</f>
        <v>3.8446139358892837</v>
      </c>
      <c r="E399" s="299" t="str">
        <f>CONCATENATE("(",ROUND((D399/$H399)*100,1),")")</f>
        <v>(31.7)</v>
      </c>
      <c r="F399" s="302">
        <f>SUM(F397:F398)</f>
        <v>0.74087564808271733</v>
      </c>
      <c r="G399" s="299" t="str">
        <f>CONCATENATE("(",ROUND((F399/$H399)*100,1),")")</f>
        <v>(6.1)</v>
      </c>
      <c r="H399" s="302">
        <f>SUM(H397:H398)</f>
        <v>12.135000000000003</v>
      </c>
      <c r="I399" s="299" t="str">
        <f>CONCATENATE("(",ROUND((H399/$H399)*100,1),")")</f>
        <v>(100)</v>
      </c>
      <c r="K399" s="302">
        <f t="shared" si="301"/>
        <v>3.308714061398188E-2</v>
      </c>
      <c r="L399" s="302">
        <f t="shared" si="302"/>
        <v>0.26696938512325952</v>
      </c>
      <c r="M399" s="302">
        <f t="shared" si="303"/>
        <v>3.5943474262785324E-2</v>
      </c>
      <c r="N399" s="302">
        <f t="shared" si="304"/>
        <v>0.33600000000002672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4.6926083569199069</v>
      </c>
      <c r="C408" s="299" t="str">
        <f>CONCATENATE("(",ROUND((B408/$H410)*100,1),")")</f>
        <v>(17.8)</v>
      </c>
      <c r="D408" s="302">
        <f>'Ind T6'!M171</f>
        <v>1.8723906303393083</v>
      </c>
      <c r="E408" s="299" t="str">
        <f>CONCATENATE("(",ROUND((D408/$H410)*100,1),")")</f>
        <v>(7.1)</v>
      </c>
      <c r="F408" s="302">
        <f>'Ind T6'!N171</f>
        <v>0.49179605270635124</v>
      </c>
      <c r="G408" s="299" t="str">
        <f>CONCATENATE("(",ROUND((F408/$H410)*100,1),")")</f>
        <v>(1.9)</v>
      </c>
      <c r="H408" s="302">
        <f>SUM(B408,D408,F408)</f>
        <v>7.0567950399655661</v>
      </c>
      <c r="I408" s="299" t="str">
        <f>CONCATENATE("(",ROUND((H408/$H410)*100,1),")")</f>
        <v>(26.8)</v>
      </c>
      <c r="K408" s="302">
        <f>B413-B408</f>
        <v>6.5118569258372894E-2</v>
      </c>
      <c r="L408" s="302">
        <f>D413-D408</f>
        <v>7.6905847646783654E-2</v>
      </c>
      <c r="M408" s="302">
        <f>F413-F408</f>
        <v>2.3248220700153921E-2</v>
      </c>
      <c r="N408" s="302">
        <f>SUM(K408:M408)</f>
        <v>0.16527263760531047</v>
      </c>
    </row>
    <row r="409" spans="1:14" x14ac:dyDescent="0.2">
      <c r="A409" s="282" t="s">
        <v>365</v>
      </c>
      <c r="B409" s="302">
        <f>'Ind T6'!L170</f>
        <v>6.7643698893849455</v>
      </c>
      <c r="C409" s="299" t="str">
        <f>CONCATENATE("(",ROUND((B409/$H410)*100,1),")")</f>
        <v>(25.7)</v>
      </c>
      <c r="D409" s="302">
        <f>'Ind T6'!M170</f>
        <v>10.625034127238809</v>
      </c>
      <c r="E409" s="299" t="str">
        <f>CONCATENATE("(",ROUND((D409/$H410)*100,1),")")</f>
        <v>(40.4)</v>
      </c>
      <c r="F409" s="302">
        <f>'Ind T6'!N170</f>
        <v>1.848800943410676</v>
      </c>
      <c r="G409" s="299" t="str">
        <f>CONCATENATE("(",ROUND((F409/$H410)*100,1),")")</f>
        <v>(7)</v>
      </c>
      <c r="H409" s="302">
        <f t="shared" ref="H409" si="305">SUM(B409,D409,F409)</f>
        <v>19.23820496003443</v>
      </c>
      <c r="I409" s="299" t="str">
        <f>CONCATENATE("(",ROUND((H409/$H410)*100,1),")")</f>
        <v>(73.2)</v>
      </c>
      <c r="K409" s="302">
        <f t="shared" ref="K409:K410" si="306">B414-B409</f>
        <v>0.33907624465832598</v>
      </c>
      <c r="L409" s="302">
        <f t="shared" ref="L409:L410" si="307">D414-D409</f>
        <v>5.5047778667615788E-2</v>
      </c>
      <c r="M409" s="302">
        <f t="shared" ref="M409:M410" si="308">F414-F409</f>
        <v>7.1603339068740501E-2</v>
      </c>
      <c r="N409" s="302">
        <f t="shared" ref="N409:N410" si="309">SUM(K409:M409)</f>
        <v>0.46572736239468226</v>
      </c>
    </row>
    <row r="410" spans="1:14" x14ac:dyDescent="0.2">
      <c r="A410" s="282" t="s">
        <v>363</v>
      </c>
      <c r="B410" s="302">
        <f>SUM(B408:B409)</f>
        <v>11.456978246304853</v>
      </c>
      <c r="C410" s="299" t="str">
        <f>CONCATENATE("(",ROUND((B410/$H410)*100,1),")")</f>
        <v>(43.6)</v>
      </c>
      <c r="D410" s="302">
        <f>SUM(D408:D409)</f>
        <v>12.497424757578118</v>
      </c>
      <c r="E410" s="299" t="str">
        <f>CONCATENATE("(",ROUND((D410/$H410)*100,1),")")</f>
        <v>(47.5)</v>
      </c>
      <c r="F410" s="302">
        <f>SUM(F408:F409)</f>
        <v>2.3405969961170272</v>
      </c>
      <c r="G410" s="299" t="str">
        <f>CONCATENATE("(",ROUND((F410/$H410)*100,1),")")</f>
        <v>(8.9)</v>
      </c>
      <c r="H410" s="302">
        <f>SUM(H408:H409)</f>
        <v>26.294999999999995</v>
      </c>
      <c r="I410" s="299" t="str">
        <f>CONCATENATE("(",ROUND((H410/$H410)*100,1),")")</f>
        <v>(100)</v>
      </c>
      <c r="K410" s="302">
        <f t="shared" si="306"/>
        <v>0.40419481391669798</v>
      </c>
      <c r="L410" s="302">
        <f t="shared" si="307"/>
        <v>0.13195362631439878</v>
      </c>
      <c r="M410" s="302">
        <f t="shared" si="308"/>
        <v>9.4851559768894589E-2</v>
      </c>
      <c r="N410" s="302">
        <f t="shared" si="309"/>
        <v>0.63099999999999135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4.7577269261782797</v>
      </c>
      <c r="C413" s="299" t="str">
        <f>CONCATENATE("(",ROUND((B413/$H415)*100,1),")")</f>
        <v>(17.7)</v>
      </c>
      <c r="D413" s="302">
        <f>'Ind T6'!R171</f>
        <v>1.949296477986092</v>
      </c>
      <c r="E413" s="299" t="str">
        <f>CONCATENATE("(",ROUND((D413/$H415)*100,1),")")</f>
        <v>(7.2)</v>
      </c>
      <c r="F413" s="302">
        <f>'Ind T6'!S171</f>
        <v>0.51504427340650516</v>
      </c>
      <c r="G413" s="299" t="str">
        <f>CONCATENATE("(",ROUND((F413/$H415)*100,1),")")</f>
        <v>(1.9)</v>
      </c>
      <c r="H413" s="302">
        <f>SUM(B413,D413,F413)</f>
        <v>7.2220676775708768</v>
      </c>
      <c r="I413" s="299" t="str">
        <f>CONCATENATE("(",ROUND((H413/$H415)*100,1),")")</f>
        <v>(26.8)</v>
      </c>
      <c r="K413" s="302">
        <f>B418-B413</f>
        <v>0.21994455518022882</v>
      </c>
      <c r="L413" s="302">
        <f>D418-D413</f>
        <v>0.18819878196972839</v>
      </c>
      <c r="M413" s="302">
        <f>F418-F413</f>
        <v>5.4771301170743469E-2</v>
      </c>
      <c r="N413" s="302">
        <f>SUM(K413:M413)</f>
        <v>0.46291463832070068</v>
      </c>
    </row>
    <row r="414" spans="1:14" x14ac:dyDescent="0.2">
      <c r="A414" s="282" t="s">
        <v>365</v>
      </c>
      <c r="B414" s="302">
        <f>'Ind T6'!Q170</f>
        <v>7.1034461340432715</v>
      </c>
      <c r="C414" s="299" t="str">
        <f>CONCATENATE("(",ROUND((B414/$H415)*100,1),")")</f>
        <v>(26.4)</v>
      </c>
      <c r="D414" s="302">
        <f>'Ind T6'!R170</f>
        <v>10.680081905906425</v>
      </c>
      <c r="E414" s="299" t="str">
        <f>CONCATENATE("(",ROUND((D414/$H415)*100,1),")")</f>
        <v>(39.7)</v>
      </c>
      <c r="F414" s="302">
        <f>'Ind T6'!S170</f>
        <v>1.9204042824794165</v>
      </c>
      <c r="G414" s="299" t="str">
        <f>CONCATENATE("(",ROUND((F414/$H415)*100,1),")")</f>
        <v>(7.1)</v>
      </c>
      <c r="H414" s="302">
        <f t="shared" ref="H414" si="310">SUM(B414,D414,F414)</f>
        <v>19.703932322429115</v>
      </c>
      <c r="I414" s="299" t="str">
        <f>CONCATENATE("(",ROUND((H414/$H415)*100,1),")")</f>
        <v>(73.2)</v>
      </c>
      <c r="K414" s="302">
        <f t="shared" ref="K414:K415" si="311">B419-B414</f>
        <v>0.87452139316466937</v>
      </c>
      <c r="L414" s="302">
        <f t="shared" ref="L414:L415" si="312">D419-D414</f>
        <v>0.28488413899831322</v>
      </c>
      <c r="M414" s="302">
        <f t="shared" ref="M414:M415" si="313">F419-F414</f>
        <v>0.14367982951633684</v>
      </c>
      <c r="N414" s="302">
        <f t="shared" ref="N414:N415" si="314">SUM(K414:M414)</f>
        <v>1.3030853616793194</v>
      </c>
    </row>
    <row r="415" spans="1:14" x14ac:dyDescent="0.2">
      <c r="A415" s="282" t="s">
        <v>363</v>
      </c>
      <c r="B415" s="302">
        <f>SUM(B413:B414)</f>
        <v>11.861173060221551</v>
      </c>
      <c r="C415" s="299" t="str">
        <f>CONCATENATE("(",ROUND((B415/$H415)*100,1),")")</f>
        <v>(44.1)</v>
      </c>
      <c r="D415" s="302">
        <f>SUM(D413:D414)</f>
        <v>12.629378383892517</v>
      </c>
      <c r="E415" s="299" t="str">
        <f>CONCATENATE("(",ROUND((D415/$H415)*100,1),")")</f>
        <v>(46.9)</v>
      </c>
      <c r="F415" s="302">
        <f>SUM(F413:F414)</f>
        <v>2.4354485558859218</v>
      </c>
      <c r="G415" s="299" t="str">
        <f>CONCATENATE("(",ROUND((F415/$H415)*100,1),")")</f>
        <v>(9)</v>
      </c>
      <c r="H415" s="302">
        <f>SUM(H413:H414)</f>
        <v>26.925999999999991</v>
      </c>
      <c r="I415" s="299" t="str">
        <f>CONCATENATE("(",ROUND((H415/$H415)*100,1),")")</f>
        <v>(100)</v>
      </c>
      <c r="K415" s="302">
        <f t="shared" si="311"/>
        <v>1.0944659483448991</v>
      </c>
      <c r="L415" s="302">
        <f t="shared" si="312"/>
        <v>0.47308292096804117</v>
      </c>
      <c r="M415" s="302">
        <f t="shared" si="313"/>
        <v>0.1984511306870802</v>
      </c>
      <c r="N415" s="302">
        <f t="shared" si="314"/>
        <v>1.7660000000000204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4.9776714813585086</v>
      </c>
      <c r="C418" s="299" t="str">
        <f>CONCATENATE("(",ROUND((B418/$H420)*100,1),")")</f>
        <v>(17.3)</v>
      </c>
      <c r="D418" s="302">
        <f>'Ind T6'!W171</f>
        <v>2.1374952599558203</v>
      </c>
      <c r="E418" s="299" t="str">
        <f>CONCATENATE("(",ROUND((D418/$H420)*100,1),")")</f>
        <v>(7.4)</v>
      </c>
      <c r="F418" s="302">
        <f>'Ind T6'!X171</f>
        <v>0.56981557457724863</v>
      </c>
      <c r="G418" s="299" t="str">
        <f>CONCATENATE("(",ROUND((F418/$H420)*100,1),")")</f>
        <v>(2)</v>
      </c>
      <c r="H418" s="302">
        <f>SUM(B418,D418,F418)</f>
        <v>7.6849823158915775</v>
      </c>
      <c r="I418" s="299" t="str">
        <f>CONCATENATE("(",ROUND((H418/$H420)*100,1),")")</f>
        <v>(26.8)</v>
      </c>
      <c r="K418" s="302">
        <f>B418-B408</f>
        <v>0.28506312443860171</v>
      </c>
      <c r="L418" s="302">
        <f>D418-D408</f>
        <v>0.26510462961651204</v>
      </c>
      <c r="M418" s="302">
        <f>F418-F408</f>
        <v>7.801952187089739E-2</v>
      </c>
      <c r="N418" s="302">
        <f>SUM(K418:M418)</f>
        <v>0.6281872759260112</v>
      </c>
    </row>
    <row r="419" spans="1:14" x14ac:dyDescent="0.2">
      <c r="A419" s="282" t="s">
        <v>365</v>
      </c>
      <c r="B419" s="302">
        <f>'Ind T6'!V170</f>
        <v>7.9779675272079409</v>
      </c>
      <c r="C419" s="299" t="str">
        <f>CONCATENATE("(",ROUND((B419/$H420)*100,1),")")</f>
        <v>(27.8)</v>
      </c>
      <c r="D419" s="302">
        <f>'Ind T6'!W170</f>
        <v>10.964966044904738</v>
      </c>
      <c r="E419" s="299" t="str">
        <f>CONCATENATE("(",ROUND((D419/$H420)*100,1),")")</f>
        <v>(38.2)</v>
      </c>
      <c r="F419" s="302">
        <f>'Ind T6'!X170</f>
        <v>2.0640841119957534</v>
      </c>
      <c r="G419" s="299" t="str">
        <f>CONCATENATE("(",ROUND((F419/$H420)*100,1),")")</f>
        <v>(7.2)</v>
      </c>
      <c r="H419" s="302">
        <f t="shared" ref="H419" si="315">SUM(B419,D419,F419)</f>
        <v>21.007017684108433</v>
      </c>
      <c r="I419" s="299" t="str">
        <f>CONCATENATE("(",ROUND((H419/$H420)*100,1),")")</f>
        <v>(73.2)</v>
      </c>
      <c r="K419" s="302">
        <f t="shared" ref="K419:K420" si="316">B419-B409</f>
        <v>1.2135976378229953</v>
      </c>
      <c r="L419" s="302">
        <f t="shared" ref="L419:L420" si="317">D419-D409</f>
        <v>0.33993191766592901</v>
      </c>
      <c r="M419" s="302">
        <f t="shared" ref="M419:M420" si="318">F419-F409</f>
        <v>0.21528316858507734</v>
      </c>
      <c r="N419" s="302">
        <f t="shared" ref="N419:N420" si="319">SUM(K419:M419)</f>
        <v>1.7688127240740017</v>
      </c>
    </row>
    <row r="420" spans="1:14" x14ac:dyDescent="0.2">
      <c r="A420" s="282" t="s">
        <v>363</v>
      </c>
      <c r="B420" s="302">
        <f>SUM(B418:B419)</f>
        <v>12.95563900856645</v>
      </c>
      <c r="C420" s="299" t="str">
        <f>CONCATENATE("(",ROUND((B420/$H420)*100,1),")")</f>
        <v>(45.2)</v>
      </c>
      <c r="D420" s="302">
        <f>SUM(D418:D419)</f>
        <v>13.102461304860558</v>
      </c>
      <c r="E420" s="299" t="str">
        <f>CONCATENATE("(",ROUND((D420/$H420)*100,1),")")</f>
        <v>(45.7)</v>
      </c>
      <c r="F420" s="302">
        <f>SUM(F418:F419)</f>
        <v>2.633899686573002</v>
      </c>
      <c r="G420" s="299" t="str">
        <f>CONCATENATE("(",ROUND((F420/$H420)*100,1),")")</f>
        <v>(9.2)</v>
      </c>
      <c r="H420" s="302">
        <f>SUM(H418:H419)</f>
        <v>28.692000000000011</v>
      </c>
      <c r="I420" s="299" t="str">
        <f>CONCATENATE("(",ROUND((H420/$H420)*100,1),")")</f>
        <v>(100)</v>
      </c>
      <c r="K420" s="302">
        <f t="shared" si="316"/>
        <v>1.4986607622615971</v>
      </c>
      <c r="L420" s="302">
        <f t="shared" si="317"/>
        <v>0.60503654728243994</v>
      </c>
      <c r="M420" s="302">
        <f t="shared" si="318"/>
        <v>0.29330269045597479</v>
      </c>
      <c r="N420" s="302">
        <f t="shared" si="319"/>
        <v>2.3970000000000118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5.5138766149294272</v>
      </c>
      <c r="C429" s="299" t="str">
        <f>CONCATENATE("(",ROUND((B429/$H431)*100,1),")")</f>
        <v>(13)</v>
      </c>
      <c r="D429" s="302">
        <f>'Ind T6'!M180</f>
        <v>2.2364164975220078</v>
      </c>
      <c r="E429" s="299" t="str">
        <f>CONCATENATE("(",ROUND((D429/$H431)*100,1),")")</f>
        <v>(5.3)</v>
      </c>
      <c r="F429" s="302">
        <f>'Ind T6'!N180</f>
        <v>1.5349198727934645</v>
      </c>
      <c r="G429" s="299" t="str">
        <f>CONCATENATE("(",ROUND((F429/$H431)*100,1),")")</f>
        <v>(3.6)</v>
      </c>
      <c r="H429" s="302">
        <f>SUM(B429,D429,F429)</f>
        <v>9.2852129852449004</v>
      </c>
      <c r="I429" s="299" t="str">
        <f>CONCATENATE("(",ROUND((H429/$H431)*100,1),")")</f>
        <v>(21.9)</v>
      </c>
      <c r="K429" s="302">
        <f>B434-B429</f>
        <v>0.72031141653743624</v>
      </c>
      <c r="L429" s="302">
        <f>D434-D429</f>
        <v>0.32999284837841447</v>
      </c>
      <c r="M429" s="302">
        <f>F434-F429</f>
        <v>0.14238742803548243</v>
      </c>
      <c r="N429" s="302">
        <f>SUM(K429:M429)</f>
        <v>1.1926916929513331</v>
      </c>
    </row>
    <row r="430" spans="1:14" x14ac:dyDescent="0.2">
      <c r="A430" s="282" t="s">
        <v>365</v>
      </c>
      <c r="B430" s="302">
        <f>'Ind T6'!L179</f>
        <v>14.504461018000816</v>
      </c>
      <c r="C430" s="299" t="str">
        <f>CONCATENATE("(",ROUND((B430/$H431)*100,1),")")</f>
        <v>(34.2)</v>
      </c>
      <c r="D430" s="302">
        <f>'Ind T6'!M179</f>
        <v>16.096179488253629</v>
      </c>
      <c r="E430" s="299" t="str">
        <f>CONCATENATE("(",ROUND((D430/$H431)*100,1),")")</f>
        <v>(37.9)</v>
      </c>
      <c r="F430" s="302">
        <f>'Ind T6'!N179</f>
        <v>2.5861465085006485</v>
      </c>
      <c r="G430" s="299" t="str">
        <f>CONCATENATE("(",ROUND((F430/$H431)*100,1),")")</f>
        <v>(6.1)</v>
      </c>
      <c r="H430" s="302">
        <f t="shared" ref="H430" si="320">SUM(B430,D430,F430)</f>
        <v>33.18678701475509</v>
      </c>
      <c r="I430" s="299" t="str">
        <f>CONCATENATE("(",ROUND((H430/$H431)*100,1),")")</f>
        <v>(78.1)</v>
      </c>
      <c r="K430" s="302">
        <f t="shared" ref="K430:K431" si="321">B435-B430</f>
        <v>2.2433586978953013</v>
      </c>
      <c r="L430" s="302">
        <f t="shared" ref="L430:L431" si="322">D435-D430</f>
        <v>1.4571853001817097</v>
      </c>
      <c r="M430" s="302">
        <f t="shared" ref="M430:M431" si="323">F435-F430</f>
        <v>0.47776430897166167</v>
      </c>
      <c r="N430" s="302">
        <f t="shared" ref="N430:N431" si="324">SUM(K430:M430)</f>
        <v>4.1783083070486722</v>
      </c>
    </row>
    <row r="431" spans="1:14" x14ac:dyDescent="0.2">
      <c r="A431" s="282" t="s">
        <v>363</v>
      </c>
      <c r="B431" s="302">
        <f>SUM(B429:B430)</f>
        <v>20.018337632930244</v>
      </c>
      <c r="C431" s="299" t="str">
        <f>CONCATENATE("(",ROUND((B431/$H431)*100,1),")")</f>
        <v>(47.1)</v>
      </c>
      <c r="D431" s="302">
        <f>SUM(D429:D430)</f>
        <v>18.332595985775637</v>
      </c>
      <c r="E431" s="299" t="str">
        <f>CONCATENATE("(",ROUND((D431/$H431)*100,1),")")</f>
        <v>(43.2)</v>
      </c>
      <c r="F431" s="302">
        <f>SUM(F429:F430)</f>
        <v>4.1210663812941135</v>
      </c>
      <c r="G431" s="299" t="str">
        <f>CONCATENATE("(",ROUND((F431/$H431)*100,1),")")</f>
        <v>(9.7)</v>
      </c>
      <c r="H431" s="302">
        <f>SUM(H429:H430)</f>
        <v>42.471999999999994</v>
      </c>
      <c r="I431" s="299" t="str">
        <f>CONCATENATE("(",ROUND((H431/$H431)*100,1),")")</f>
        <v>(100)</v>
      </c>
      <c r="K431" s="302">
        <f t="shared" si="321"/>
        <v>2.9636701144327375</v>
      </c>
      <c r="L431" s="302">
        <f t="shared" si="322"/>
        <v>1.7871781485601232</v>
      </c>
      <c r="M431" s="302">
        <f t="shared" si="323"/>
        <v>0.62015173700714321</v>
      </c>
      <c r="N431" s="302">
        <f t="shared" si="324"/>
        <v>5.371000000000004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6.2341880314668634</v>
      </c>
      <c r="C434" s="299" t="str">
        <f>CONCATENATE("(",ROUND((B434/$H436)*100,1),")")</f>
        <v>(13)</v>
      </c>
      <c r="D434" s="302">
        <f>'Ind T6'!R180</f>
        <v>2.5664093459004222</v>
      </c>
      <c r="E434" s="299" t="str">
        <f>CONCATENATE("(",ROUND((D434/$H436)*100,1),")")</f>
        <v>(5.4)</v>
      </c>
      <c r="F434" s="302">
        <f>'Ind T6'!S180</f>
        <v>1.677307300828947</v>
      </c>
      <c r="G434" s="299" t="str">
        <f>CONCATENATE("(",ROUND((F434/$H436)*100,1),")")</f>
        <v>(3.5)</v>
      </c>
      <c r="H434" s="302">
        <f>SUM(B434,D434,F434)</f>
        <v>10.477904678196232</v>
      </c>
      <c r="I434" s="299" t="str">
        <f>CONCATENATE("(",ROUND((H434/$H436)*100,1),")")</f>
        <v>(21.9)</v>
      </c>
      <c r="K434" s="302">
        <f>B439-B434</f>
        <v>1.1703726686492066</v>
      </c>
      <c r="L434" s="302">
        <f>D439-D434</f>
        <v>0.56544728984068771</v>
      </c>
      <c r="M434" s="302">
        <f>F439-F434</f>
        <v>0.15825826863109915</v>
      </c>
      <c r="N434" s="302">
        <f>SUM(K434:M434)</f>
        <v>1.8940782271209935</v>
      </c>
    </row>
    <row r="435" spans="1:14" x14ac:dyDescent="0.2">
      <c r="A435" s="282" t="s">
        <v>365</v>
      </c>
      <c r="B435" s="302">
        <f>'Ind T6'!Q179</f>
        <v>16.747819715896117</v>
      </c>
      <c r="C435" s="299" t="str">
        <f>CONCATENATE("(",ROUND((B435/$H436)*100,1),")")</f>
        <v>(35)</v>
      </c>
      <c r="D435" s="302">
        <f>'Ind T6'!R179</f>
        <v>17.553364788435339</v>
      </c>
      <c r="E435" s="299" t="str">
        <f>CONCATENATE("(",ROUND((D435/$H436)*100,1),")")</f>
        <v>(36.7)</v>
      </c>
      <c r="F435" s="302">
        <f>'Ind T6'!S179</f>
        <v>3.0639108174723102</v>
      </c>
      <c r="G435" s="299" t="str">
        <f>CONCATENATE("(",ROUND((F435/$H436)*100,1),")")</f>
        <v>(6.4)</v>
      </c>
      <c r="H435" s="302">
        <f t="shared" ref="H435" si="325">SUM(B435,D435,F435)</f>
        <v>37.365095321803771</v>
      </c>
      <c r="I435" s="299" t="str">
        <f>CONCATENATE("(",ROUND((H435/$H436)*100,1),")")</f>
        <v>(78.1)</v>
      </c>
      <c r="K435" s="302">
        <f t="shared" ref="K435:K436" si="326">B440-B435</f>
        <v>3.8848130905161717</v>
      </c>
      <c r="L435" s="302">
        <f t="shared" ref="L435:L436" si="327">D440-D435</f>
        <v>1.7579366139583108</v>
      </c>
      <c r="M435" s="302">
        <f t="shared" ref="M435:M436" si="328">F440-F435</f>
        <v>0.84117206840456804</v>
      </c>
      <c r="N435" s="302">
        <f t="shared" ref="N435:N436" si="329">SUM(K435:M435)</f>
        <v>6.4839217728790501</v>
      </c>
    </row>
    <row r="436" spans="1:14" x14ac:dyDescent="0.2">
      <c r="A436" s="282" t="s">
        <v>363</v>
      </c>
      <c r="B436" s="302">
        <f>SUM(B434:B435)</f>
        <v>22.982007747362982</v>
      </c>
      <c r="C436" s="299" t="str">
        <f>CONCATENATE("(",ROUND((B436/$H436)*100,1),")")</f>
        <v>(48)</v>
      </c>
      <c r="D436" s="302">
        <f>SUM(D434:D435)</f>
        <v>20.11977413433576</v>
      </c>
      <c r="E436" s="299" t="str">
        <f>CONCATENATE("(",ROUND((D436/$H436)*100,1),")")</f>
        <v>(42.1)</v>
      </c>
      <c r="F436" s="302">
        <f>SUM(F434:F435)</f>
        <v>4.7412181183012567</v>
      </c>
      <c r="G436" s="299" t="str">
        <f>CONCATENATE("(",ROUND((F436/$H436)*100,1),")")</f>
        <v>(9.9)</v>
      </c>
      <c r="H436" s="302">
        <f>SUM(H434:H435)</f>
        <v>47.843000000000004</v>
      </c>
      <c r="I436" s="299" t="str">
        <f>CONCATENATE("(",ROUND((H436/$H436)*100,1),")")</f>
        <v>(100)</v>
      </c>
      <c r="K436" s="302">
        <f t="shared" si="326"/>
        <v>5.0551857591653793</v>
      </c>
      <c r="L436" s="302">
        <f t="shared" si="327"/>
        <v>2.3233839037989981</v>
      </c>
      <c r="M436" s="302">
        <f t="shared" si="328"/>
        <v>0.99943033703566719</v>
      </c>
      <c r="N436" s="302">
        <f t="shared" si="329"/>
        <v>8.3780000000000445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7.40456070011607</v>
      </c>
      <c r="C439" s="299" t="str">
        <f>CONCATENATE("(",ROUND((B439/$H441)*100,1),")")</f>
        <v>(13.2)</v>
      </c>
      <c r="D439" s="302">
        <f>'Ind T6'!W180</f>
        <v>3.13185663574111</v>
      </c>
      <c r="E439" s="299" t="str">
        <f>CONCATENATE("(",ROUND((D439/$H441)*100,1),")")</f>
        <v>(5.6)</v>
      </c>
      <c r="F439" s="302">
        <f>'Ind T6'!X180</f>
        <v>1.8355655694600461</v>
      </c>
      <c r="G439" s="299" t="str">
        <f>CONCATENATE("(",ROUND((F439/$H441)*100,1),")")</f>
        <v>(3.3)</v>
      </c>
      <c r="H439" s="302">
        <f>SUM(B439,D439,F439)</f>
        <v>12.371982905317227</v>
      </c>
      <c r="I439" s="299" t="str">
        <f>CONCATENATE("(",ROUND((H439/$H441)*100,1),")")</f>
        <v>(22)</v>
      </c>
      <c r="K439" s="302">
        <f>B439-B429</f>
        <v>1.8906840851866429</v>
      </c>
      <c r="L439" s="302">
        <f>D439-D429</f>
        <v>0.89544013821910218</v>
      </c>
      <c r="M439" s="302">
        <f>F439-F429</f>
        <v>0.30064569666658159</v>
      </c>
      <c r="N439" s="302">
        <f>SUM(K439:M439)</f>
        <v>3.0867699200723266</v>
      </c>
    </row>
    <row r="440" spans="1:14" x14ac:dyDescent="0.2">
      <c r="A440" s="282" t="s">
        <v>365</v>
      </c>
      <c r="B440" s="302">
        <f>'Ind T6'!V179</f>
        <v>20.632632806412289</v>
      </c>
      <c r="C440" s="299" t="str">
        <f>CONCATENATE("(",ROUND((B440/$H441)*100,1),")")</f>
        <v>(36.7)</v>
      </c>
      <c r="D440" s="302">
        <f>'Ind T6'!W179</f>
        <v>19.311301402393649</v>
      </c>
      <c r="E440" s="299" t="str">
        <f>CONCATENATE("(",ROUND((D440/$H441)*100,1),")")</f>
        <v>(34.3)</v>
      </c>
      <c r="F440" s="302">
        <f>'Ind T6'!X179</f>
        <v>3.9050828858768782</v>
      </c>
      <c r="G440" s="299" t="str">
        <f>CONCATENATE("(",ROUND((F440/$H441)*100,1),")")</f>
        <v>(6.9)</v>
      </c>
      <c r="H440" s="302">
        <f t="shared" ref="H440" si="330">SUM(B440,D440,F440)</f>
        <v>43.849017094682821</v>
      </c>
      <c r="I440" s="299" t="str">
        <f>CONCATENATE("(",ROUND((H440/$H441)*100,1),")")</f>
        <v>(78)</v>
      </c>
      <c r="K440" s="302">
        <f t="shared" ref="K440:K441" si="331">B440-B430</f>
        <v>6.128171788411473</v>
      </c>
      <c r="L440" s="302">
        <f t="shared" ref="L440:L441" si="332">D440-D430</f>
        <v>3.2151219141400205</v>
      </c>
      <c r="M440" s="302">
        <f t="shared" ref="M440:M441" si="333">F440-F430</f>
        <v>1.3189363773762297</v>
      </c>
      <c r="N440" s="302">
        <f t="shared" ref="N440:N441" si="334">SUM(K440:M440)</f>
        <v>10.662230079927724</v>
      </c>
    </row>
    <row r="441" spans="1:14" x14ac:dyDescent="0.2">
      <c r="A441" s="282" t="s">
        <v>363</v>
      </c>
      <c r="B441" s="302">
        <f>SUM(B439:B440)</f>
        <v>28.037193506528361</v>
      </c>
      <c r="C441" s="299" t="str">
        <f>CONCATENATE("(",ROUND((B441/$H441)*100,1),")")</f>
        <v>(49.9)</v>
      </c>
      <c r="D441" s="302">
        <f>SUM(D439:D440)</f>
        <v>22.443158038134758</v>
      </c>
      <c r="E441" s="299" t="str">
        <f>CONCATENATE("(",ROUND((D441/$H441)*100,1),")")</f>
        <v>(39.9)</v>
      </c>
      <c r="F441" s="302">
        <f>SUM(F439:F440)</f>
        <v>5.7406484553369239</v>
      </c>
      <c r="G441" s="299" t="str">
        <f>CONCATENATE("(",ROUND((F441/$H441)*100,1),")")</f>
        <v>(10.2)</v>
      </c>
      <c r="H441" s="302">
        <f>SUM(H439:H440)</f>
        <v>56.221000000000046</v>
      </c>
      <c r="I441" s="299" t="str">
        <f>CONCATENATE("(",ROUND((H441/$H441)*100,1),")")</f>
        <v>(100)</v>
      </c>
      <c r="K441" s="302">
        <f t="shared" si="331"/>
        <v>8.0188558735981168</v>
      </c>
      <c r="L441" s="302">
        <f t="shared" si="332"/>
        <v>4.1105620523591213</v>
      </c>
      <c r="M441" s="302">
        <f t="shared" si="333"/>
        <v>1.6195820740428104</v>
      </c>
      <c r="N441" s="302">
        <f t="shared" si="334"/>
        <v>13.749000000000049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1.6826952954048249</v>
      </c>
      <c r="C450" s="299" t="str">
        <f>CONCATENATE("(",ROUND((B450/$H452)*100,1),")")</f>
        <v>(18.3)</v>
      </c>
      <c r="D450" s="302">
        <f>'Ind T6'!M189</f>
        <v>1.1799367250299779</v>
      </c>
      <c r="E450" s="299" t="str">
        <f>CONCATENATE("(",ROUND((D450/$H452)*100,1),")")</f>
        <v>(12.8)</v>
      </c>
      <c r="F450" s="302">
        <f>'Ind T6'!N189</f>
        <v>1.4910241916254425</v>
      </c>
      <c r="G450" s="299" t="str">
        <f>CONCATENATE("(",ROUND((F450/$H452)*100,1),")")</f>
        <v>(16.2)</v>
      </c>
      <c r="H450" s="302">
        <f>SUM(B450,D450,F450)</f>
        <v>4.3536562120602458</v>
      </c>
      <c r="I450" s="299" t="str">
        <f>CONCATENATE("(",ROUND((H450/$H452)*100,1),")")</f>
        <v>(47.2)</v>
      </c>
      <c r="K450" s="302">
        <f>B455-B450</f>
        <v>0.3133673526517029</v>
      </c>
      <c r="L450" s="302">
        <f>D455-D450</f>
        <v>0.26116629255388002</v>
      </c>
      <c r="M450" s="302">
        <f>F455-F450</f>
        <v>0.29192397756831778</v>
      </c>
      <c r="N450" s="302">
        <f>SUM(K450:M450)</f>
        <v>0.8664576227739007</v>
      </c>
    </row>
    <row r="451" spans="1:14" x14ac:dyDescent="0.2">
      <c r="A451" s="282" t="s">
        <v>365</v>
      </c>
      <c r="B451" s="302">
        <f>'Ind T6'!L188</f>
        <v>1.0517825796153262</v>
      </c>
      <c r="C451" s="299" t="str">
        <f>CONCATENATE("(",ROUND((B451/$H452)*100,1),")")</f>
        <v>(11.4)</v>
      </c>
      <c r="D451" s="302">
        <f>'Ind T6'!M188</f>
        <v>2.2336236931830715</v>
      </c>
      <c r="E451" s="299" t="str">
        <f>CONCATENATE("(",ROUND((D451/$H452)*100,1),")")</f>
        <v>(24.2)</v>
      </c>
      <c r="F451" s="302">
        <f>'Ind T6'!N188</f>
        <v>1.5759375151413644</v>
      </c>
      <c r="G451" s="299" t="str">
        <f>CONCATENATE("(",ROUND((F451/$H452)*100,1),")")</f>
        <v>(17.1)</v>
      </c>
      <c r="H451" s="302">
        <f t="shared" ref="H451" si="335">SUM(B451,D451,F451)</f>
        <v>4.8613437879397621</v>
      </c>
      <c r="I451" s="299" t="str">
        <f>CONCATENATE("(",ROUND((H451/$H452)*100,1),")")</f>
        <v>(52.8)</v>
      </c>
      <c r="K451" s="302">
        <f t="shared" ref="K451:K452" si="336">B456-B451</f>
        <v>0.15397581639030822</v>
      </c>
      <c r="L451" s="302">
        <f t="shared" ref="L451:L452" si="337">D456-D451</f>
        <v>0.43864359764898397</v>
      </c>
      <c r="M451" s="302">
        <f t="shared" ref="M451:M452" si="338">F456-F451</f>
        <v>0.24092296318680284</v>
      </c>
      <c r="N451" s="302">
        <f t="shared" ref="N451:N452" si="339">SUM(K451:M451)</f>
        <v>0.83354237722609503</v>
      </c>
    </row>
    <row r="452" spans="1:14" x14ac:dyDescent="0.2">
      <c r="A452" s="282" t="s">
        <v>363</v>
      </c>
      <c r="B452" s="302">
        <f>SUM(B450:B451)</f>
        <v>2.734477875020151</v>
      </c>
      <c r="C452" s="299" t="str">
        <f>CONCATENATE("(",ROUND((B452/$H452)*100,1),")")</f>
        <v>(29.7)</v>
      </c>
      <c r="D452" s="302">
        <f>SUM(D450:D451)</f>
        <v>3.4135604182130495</v>
      </c>
      <c r="E452" s="299" t="str">
        <f>CONCATENATE("(",ROUND((D452/$H452)*100,1),")")</f>
        <v>(37)</v>
      </c>
      <c r="F452" s="302">
        <f>SUM(F450:F451)</f>
        <v>3.0669617067668069</v>
      </c>
      <c r="G452" s="299" t="str">
        <f>CONCATENATE("(",ROUND((F452/$H452)*100,1),")")</f>
        <v>(33.3)</v>
      </c>
      <c r="H452" s="302">
        <f>SUM(H450:H451)</f>
        <v>9.215000000000007</v>
      </c>
      <c r="I452" s="299" t="str">
        <f>CONCATENATE("(",ROUND((H452/$H452)*100,1),")")</f>
        <v>(100)</v>
      </c>
      <c r="K452" s="302">
        <f t="shared" si="336"/>
        <v>0.46734316904201112</v>
      </c>
      <c r="L452" s="302">
        <f t="shared" si="337"/>
        <v>0.69980989020286355</v>
      </c>
      <c r="M452" s="302">
        <f t="shared" si="338"/>
        <v>0.53284694075512062</v>
      </c>
      <c r="N452" s="302">
        <f t="shared" si="339"/>
        <v>1.6999999999999953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1.9960626480565278</v>
      </c>
      <c r="C455" s="299" t="str">
        <f>CONCATENATE("(",ROUND((B455/$H457)*100,1),")")</f>
        <v>(18.3)</v>
      </c>
      <c r="D455" s="302">
        <f>'Ind T6'!R189</f>
        <v>1.4411030175838579</v>
      </c>
      <c r="E455" s="299" t="str">
        <f>CONCATENATE("(",ROUND((D455/$H457)*100,1),")")</f>
        <v>(13.2)</v>
      </c>
      <c r="F455" s="302">
        <f>'Ind T6'!S189</f>
        <v>1.7829481691937603</v>
      </c>
      <c r="G455" s="299" t="str">
        <f>CONCATENATE("(",ROUND((F455/$H457)*100,1),")")</f>
        <v>(16.3)</v>
      </c>
      <c r="H455" s="302">
        <f>SUM(B455,D455,F455)</f>
        <v>5.2201138348341463</v>
      </c>
      <c r="I455" s="299" t="str">
        <f>CONCATENATE("(",ROUND((H455/$H457)*100,1),")")</f>
        <v>(47.8)</v>
      </c>
      <c r="K455" s="302">
        <f>B460-B455</f>
        <v>0.32575727489122208</v>
      </c>
      <c r="L455" s="302">
        <f>D460-D455</f>
        <v>0.30370403760537013</v>
      </c>
      <c r="M455" s="302">
        <f>F460-F455</f>
        <v>0.36401241595015077</v>
      </c>
      <c r="N455" s="302">
        <f>SUM(K455:M455)</f>
        <v>0.99347372844674298</v>
      </c>
    </row>
    <row r="456" spans="1:14" x14ac:dyDescent="0.2">
      <c r="A456" s="282" t="s">
        <v>365</v>
      </c>
      <c r="B456" s="302">
        <f>'Ind T6'!Q188</f>
        <v>1.2057583960056344</v>
      </c>
      <c r="C456" s="299" t="str">
        <f>CONCATENATE("(",ROUND((B456/$H457)*100,1),")")</f>
        <v>(11)</v>
      </c>
      <c r="D456" s="302">
        <f>'Ind T6'!R188</f>
        <v>2.6722672908320555</v>
      </c>
      <c r="E456" s="299" t="str">
        <f>CONCATENATE("(",ROUND((D456/$H457)*100,1),")")</f>
        <v>(24.5)</v>
      </c>
      <c r="F456" s="302">
        <f>'Ind T6'!S188</f>
        <v>1.8168604783281672</v>
      </c>
      <c r="G456" s="299" t="str">
        <f>CONCATENATE("(",ROUND((F456/$H457)*100,1),")")</f>
        <v>(16.6)</v>
      </c>
      <c r="H456" s="302">
        <f t="shared" ref="H456" si="340">SUM(B456,D456,F456)</f>
        <v>5.6948861651658573</v>
      </c>
      <c r="I456" s="299" t="str">
        <f>CONCATENATE("(",ROUND((H456/$H457)*100,1),")")</f>
        <v>(52.2)</v>
      </c>
      <c r="K456" s="302">
        <f t="shared" ref="K456:K457" si="341">B461-B456</f>
        <v>9.9949783658602298E-2</v>
      </c>
      <c r="L456" s="302">
        <f t="shared" ref="L456:L457" si="342">D461-D456</f>
        <v>0.40819432665980582</v>
      </c>
      <c r="M456" s="302">
        <f t="shared" ref="M456:M457" si="343">F461-F456</f>
        <v>0.30738216123484574</v>
      </c>
      <c r="N456" s="302">
        <f t="shared" ref="N456:N457" si="344">SUM(K456:M456)</f>
        <v>0.81552627155325386</v>
      </c>
    </row>
    <row r="457" spans="1:14" x14ac:dyDescent="0.2">
      <c r="A457" s="282" t="s">
        <v>363</v>
      </c>
      <c r="B457" s="302">
        <f>SUM(B455:B456)</f>
        <v>3.2018210440621622</v>
      </c>
      <c r="C457" s="299" t="str">
        <f>CONCATENATE("(",ROUND((B457/$H457)*100,1),")")</f>
        <v>(29.3)</v>
      </c>
      <c r="D457" s="302">
        <f>SUM(D455:D456)</f>
        <v>4.113370308415913</v>
      </c>
      <c r="E457" s="299" t="str">
        <f>CONCATENATE("(",ROUND((D457/$H457)*100,1),")")</f>
        <v>(37.7)</v>
      </c>
      <c r="F457" s="302">
        <f>SUM(F455:F456)</f>
        <v>3.5998086475219275</v>
      </c>
      <c r="G457" s="299" t="str">
        <f>CONCATENATE("(",ROUND((F457/$H457)*100,1),")")</f>
        <v>(33)</v>
      </c>
      <c r="H457" s="302">
        <f>SUM(H455:H456)</f>
        <v>10.915000000000003</v>
      </c>
      <c r="I457" s="299" t="str">
        <f>CONCATENATE("(",ROUND((H457/$H457)*100,1),")")</f>
        <v>(100)</v>
      </c>
      <c r="K457" s="302">
        <f t="shared" si="341"/>
        <v>0.42570705854982416</v>
      </c>
      <c r="L457" s="302">
        <f t="shared" si="342"/>
        <v>0.71189836426517594</v>
      </c>
      <c r="M457" s="302">
        <f t="shared" si="343"/>
        <v>0.67139457718499651</v>
      </c>
      <c r="N457" s="302">
        <f t="shared" si="344"/>
        <v>1.8089999999999966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2.3218199229477499</v>
      </c>
      <c r="C460" s="299" t="str">
        <f>CONCATENATE("(",ROUND((B460/$H462)*100,1),")")</f>
        <v>(18.2)</v>
      </c>
      <c r="D460" s="302">
        <f>'Ind T6'!W189</f>
        <v>1.7448070551892281</v>
      </c>
      <c r="E460" s="299" t="str">
        <f>CONCATENATE("(",ROUND((D460/$H462)*100,1),")")</f>
        <v>(13.7)</v>
      </c>
      <c r="F460" s="302">
        <f>'Ind T6'!X189</f>
        <v>2.1469605851439111</v>
      </c>
      <c r="G460" s="299" t="str">
        <f>CONCATENATE("(",ROUND((F460/$H462)*100,1),")")</f>
        <v>(16.9)</v>
      </c>
      <c r="H460" s="302">
        <f>SUM(B460,D460,F460)</f>
        <v>6.213587563280889</v>
      </c>
      <c r="I460" s="299" t="str">
        <f>CONCATENATE("(",ROUND((H460/$H462)*100,1),")")</f>
        <v>(48.8)</v>
      </c>
      <c r="K460" s="302">
        <f>B460-B450</f>
        <v>0.63912462754292498</v>
      </c>
      <c r="L460" s="302">
        <f>D460-D450</f>
        <v>0.56487033015925014</v>
      </c>
      <c r="M460" s="302">
        <f>F460-F450</f>
        <v>0.65593639351846855</v>
      </c>
      <c r="N460" s="302">
        <f>SUM(K460:M460)</f>
        <v>1.8599313512206437</v>
      </c>
    </row>
    <row r="461" spans="1:14" x14ac:dyDescent="0.2">
      <c r="A461" s="282" t="s">
        <v>365</v>
      </c>
      <c r="B461" s="302">
        <f>'Ind T6'!V188</f>
        <v>1.3057081796642367</v>
      </c>
      <c r="C461" s="299" t="str">
        <f>CONCATENATE("(",ROUND((B461/$H462)*100,1),")")</f>
        <v>(10.3)</v>
      </c>
      <c r="D461" s="302">
        <f>'Ind T6'!W188</f>
        <v>3.0804616174918613</v>
      </c>
      <c r="E461" s="299" t="str">
        <f>CONCATENATE("(",ROUND((D461/$H462)*100,1),")")</f>
        <v>(24.2)</v>
      </c>
      <c r="F461" s="302">
        <f>'Ind T6'!X188</f>
        <v>2.124242639563013</v>
      </c>
      <c r="G461" s="299" t="str">
        <f>CONCATENATE("(",ROUND((F461/$H462)*100,1),")")</f>
        <v>(16.7)</v>
      </c>
      <c r="H461" s="302">
        <f t="shared" ref="H461" si="345">SUM(B461,D461,F461)</f>
        <v>6.5104124367191112</v>
      </c>
      <c r="I461" s="299" t="str">
        <f>CONCATENATE("(",ROUND((H461/$H462)*100,1),")")</f>
        <v>(51.2)</v>
      </c>
      <c r="K461" s="302">
        <f t="shared" ref="K461:K462" si="346">B461-B451</f>
        <v>0.25392560004891052</v>
      </c>
      <c r="L461" s="302">
        <f t="shared" ref="L461:L462" si="347">D461-D451</f>
        <v>0.84683792430878979</v>
      </c>
      <c r="M461" s="302">
        <f t="shared" ref="M461:M462" si="348">F461-F451</f>
        <v>0.54830512442164858</v>
      </c>
      <c r="N461" s="302">
        <f t="shared" ref="N461:N462" si="349">SUM(K461:M461)</f>
        <v>1.6490686487793489</v>
      </c>
    </row>
    <row r="462" spans="1:14" x14ac:dyDescent="0.2">
      <c r="A462" s="282" t="s">
        <v>363</v>
      </c>
      <c r="B462" s="302">
        <f>SUM(B460:B461)</f>
        <v>3.6275281026119863</v>
      </c>
      <c r="C462" s="299" t="str">
        <f>CONCATENATE("(",ROUND((B462/$H462)*100,1),")")</f>
        <v>(28.5)</v>
      </c>
      <c r="D462" s="302">
        <f>SUM(D460:D461)</f>
        <v>4.8252686726810889</v>
      </c>
      <c r="E462" s="299" t="str">
        <f>CONCATENATE("(",ROUND((D462/$H462)*100,1),")")</f>
        <v>(37.9)</v>
      </c>
      <c r="F462" s="302">
        <f>SUM(F460:F461)</f>
        <v>4.271203224706924</v>
      </c>
      <c r="G462" s="299" t="str">
        <f>CONCATENATE("(",ROUND((F462/$H462)*100,1),")")</f>
        <v>(33.6)</v>
      </c>
      <c r="H462" s="302">
        <f>SUM(H460:H461)</f>
        <v>12.724</v>
      </c>
      <c r="I462" s="299" t="str">
        <f>CONCATENATE("(",ROUND((H462/$H462)*100,1),")")</f>
        <v>(100)</v>
      </c>
      <c r="K462" s="302">
        <f t="shared" si="346"/>
        <v>0.89305022759183528</v>
      </c>
      <c r="L462" s="302">
        <f t="shared" si="347"/>
        <v>1.4117082544680395</v>
      </c>
      <c r="M462" s="302">
        <f t="shared" si="348"/>
        <v>1.2042415179401171</v>
      </c>
      <c r="N462" s="302">
        <f t="shared" si="349"/>
        <v>3.5089999999999919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1.5389952463099288</v>
      </c>
      <c r="C471" s="299" t="str">
        <f>CONCATENATE("(",ROUND((B471/$H473)*100,1),")")</f>
        <v>(18)</v>
      </c>
      <c r="D471" s="302">
        <f>'Ind T6'!M198</f>
        <v>0.67514655261993517</v>
      </c>
      <c r="E471" s="299" t="str">
        <f>CONCATENATE("(",ROUND((D471/$H473)*100,1),")")</f>
        <v>(7.9)</v>
      </c>
      <c r="F471" s="302">
        <f>'Ind T6'!N198</f>
        <v>1.0639939967216381</v>
      </c>
      <c r="G471" s="299" t="str">
        <f>CONCATENATE("(",ROUND((F471/$H473)*100,1),")")</f>
        <v>(12.5)</v>
      </c>
      <c r="H471" s="302">
        <f>SUM(B471,D471,F471)</f>
        <v>3.2781357956515023</v>
      </c>
      <c r="I471" s="299" t="str">
        <f>CONCATENATE("(",ROUND((H471/$H473)*100,1),")")</f>
        <v>(38.4)</v>
      </c>
      <c r="K471" s="302">
        <f>B476-B471</f>
        <v>0.11472324273667978</v>
      </c>
      <c r="L471" s="302">
        <f>D476-D471</f>
        <v>2.4895147177925625E-2</v>
      </c>
      <c r="M471" s="302">
        <f>F476-F471</f>
        <v>7.8027872095884021E-2</v>
      </c>
      <c r="N471" s="302">
        <f>SUM(K471:M471)</f>
        <v>0.21764626201048942</v>
      </c>
    </row>
    <row r="472" spans="1:14" x14ac:dyDescent="0.2">
      <c r="A472" s="282" t="s">
        <v>365</v>
      </c>
      <c r="B472" s="302">
        <f>'Ind T6'!L197</f>
        <v>1.471766670099576</v>
      </c>
      <c r="C472" s="299" t="str">
        <f>CONCATENATE("(",ROUND((B472/$H473)*100,1),")")</f>
        <v>(17.2)</v>
      </c>
      <c r="D472" s="302">
        <f>'Ind T6'!M197</f>
        <v>1.6489156189011198</v>
      </c>
      <c r="E472" s="299" t="str">
        <f>CONCATENATE("(",ROUND((D472/$H473)*100,1),")")</f>
        <v>(19.3)</v>
      </c>
      <c r="F472" s="302">
        <f>'Ind T6'!N197</f>
        <v>2.1421819153478174</v>
      </c>
      <c r="G472" s="299" t="str">
        <f>CONCATENATE("(",ROUND((F472/$H473)*100,1),")")</f>
        <v>(25.1)</v>
      </c>
      <c r="H472" s="302">
        <f t="shared" ref="H472" si="350">SUM(B472,D472,F472)</f>
        <v>5.2628642043485137</v>
      </c>
      <c r="I472" s="299" t="str">
        <f>CONCATENATE("(",ROUND((H472/$H473)*100,1),")")</f>
        <v>(61.6)</v>
      </c>
      <c r="K472" s="302">
        <f t="shared" ref="K472:K473" si="351">B477-B472</f>
        <v>1.1755148991230424E-2</v>
      </c>
      <c r="L472" s="302">
        <f t="shared" ref="L472:L473" si="352">D477-D472</f>
        <v>4.2206299603452013E-2</v>
      </c>
      <c r="M472" s="302">
        <f t="shared" ref="M472:M473" si="353">F477-F472</f>
        <v>9.339228939480293E-2</v>
      </c>
      <c r="N472" s="302">
        <f t="shared" ref="N472:N473" si="354">SUM(K472:M472)</f>
        <v>0.14735373798948537</v>
      </c>
    </row>
    <row r="473" spans="1:14" x14ac:dyDescent="0.2">
      <c r="A473" s="282" t="s">
        <v>363</v>
      </c>
      <c r="B473" s="302">
        <f>SUM(B471:B472)</f>
        <v>3.0107619164095047</v>
      </c>
      <c r="C473" s="299" t="str">
        <f>CONCATENATE("(",ROUND((B473/$H473)*100,1),")")</f>
        <v>(35.3)</v>
      </c>
      <c r="D473" s="302">
        <f>SUM(D471:D472)</f>
        <v>2.3240621715210548</v>
      </c>
      <c r="E473" s="299" t="str">
        <f>CONCATENATE("(",ROUND((D473/$H473)*100,1),")")</f>
        <v>(27.2)</v>
      </c>
      <c r="F473" s="302">
        <f>SUM(F471:F472)</f>
        <v>3.2061759120694555</v>
      </c>
      <c r="G473" s="299" t="str">
        <f>CONCATENATE("(",ROUND((F473/$H473)*100,1),")")</f>
        <v>(37.5)</v>
      </c>
      <c r="H473" s="302">
        <f>SUM(H471:H472)</f>
        <v>8.5410000000000164</v>
      </c>
      <c r="I473" s="299" t="str">
        <f>CONCATENATE("(",ROUND((H473/$H473)*100,1),")")</f>
        <v>(100)</v>
      </c>
      <c r="K473" s="302">
        <f t="shared" si="351"/>
        <v>0.1264783917279102</v>
      </c>
      <c r="L473" s="302">
        <f t="shared" si="352"/>
        <v>6.7101446781377749E-2</v>
      </c>
      <c r="M473" s="302">
        <f t="shared" si="353"/>
        <v>0.17142016149068695</v>
      </c>
      <c r="N473" s="302">
        <f t="shared" si="354"/>
        <v>0.3649999999999749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1.6537184890466086</v>
      </c>
      <c r="C476" s="299" t="str">
        <f>CONCATENATE("(",ROUND((B476/$H478)*100,1),")")</f>
        <v>(18.6)</v>
      </c>
      <c r="D476" s="302">
        <f>'Ind T6'!R198</f>
        <v>0.70004169979786079</v>
      </c>
      <c r="E476" s="299" t="str">
        <f>CONCATENATE("(",ROUND((D476/$H478)*100,1),")")</f>
        <v>(7.9)</v>
      </c>
      <c r="F476" s="302">
        <f>'Ind T6'!S198</f>
        <v>1.1420218688175221</v>
      </c>
      <c r="G476" s="299" t="str">
        <f>CONCATENATE("(",ROUND((F476/$H478)*100,1),")")</f>
        <v>(12.8)</v>
      </c>
      <c r="H476" s="302">
        <f>SUM(B476,D476,F476)</f>
        <v>3.4957820576619913</v>
      </c>
      <c r="I476" s="299" t="str">
        <f>CONCATENATE("(",ROUND((H476/$H478)*100,1),")")</f>
        <v>(39.3)</v>
      </c>
      <c r="K476" s="302">
        <f>B481-B476</f>
        <v>0.1343357424719116</v>
      </c>
      <c r="L476" s="302">
        <f>D481-D476</f>
        <v>2.4662098589711579E-2</v>
      </c>
      <c r="M476" s="302">
        <f>F481-F476</f>
        <v>8.7542994599920876E-2</v>
      </c>
      <c r="N476" s="302">
        <f>SUM(K476:M476)</f>
        <v>0.24654083566154406</v>
      </c>
    </row>
    <row r="477" spans="1:14" x14ac:dyDescent="0.2">
      <c r="A477" s="282" t="s">
        <v>365</v>
      </c>
      <c r="B477" s="302">
        <f>'Ind T6'!Q197</f>
        <v>1.4835218190908064</v>
      </c>
      <c r="C477" s="299" t="str">
        <f>CONCATENATE("(",ROUND((B477/$H478)*100,1),")")</f>
        <v>(16.7)</v>
      </c>
      <c r="D477" s="302">
        <f>'Ind T6'!R197</f>
        <v>1.6911219185045718</v>
      </c>
      <c r="E477" s="299" t="str">
        <f>CONCATENATE("(",ROUND((D477/$H478)*100,1),")")</f>
        <v>(19)</v>
      </c>
      <c r="F477" s="302">
        <f>'Ind T6'!S197</f>
        <v>2.2355742047426204</v>
      </c>
      <c r="G477" s="299" t="str">
        <f>CONCATENATE("(",ROUND((F477/$H478)*100,1),")")</f>
        <v>(25.1)</v>
      </c>
      <c r="H477" s="302">
        <f t="shared" ref="H477" si="355">SUM(B477,D477,F477)</f>
        <v>5.410217942337999</v>
      </c>
      <c r="I477" s="299" t="str">
        <f>CONCATENATE("(",ROUND((H477/$H478)*100,1),")")</f>
        <v>(60.7)</v>
      </c>
      <c r="K477" s="302">
        <f t="shared" ref="K477:K478" si="356">B482-B477</f>
        <v>-2.2122800481685356E-2</v>
      </c>
      <c r="L477" s="302">
        <f t="shared" ref="L477:L478" si="357">D482-D477</f>
        <v>-1.7748536269119874E-3</v>
      </c>
      <c r="M477" s="302">
        <f t="shared" ref="M477:M478" si="358">F482-F477</f>
        <v>3.5356818447060068E-2</v>
      </c>
      <c r="N477" s="302">
        <f t="shared" ref="N477:N478" si="359">SUM(K477:M477)</f>
        <v>1.1459164338462724E-2</v>
      </c>
    </row>
    <row r="478" spans="1:14" x14ac:dyDescent="0.2">
      <c r="A478" s="282" t="s">
        <v>363</v>
      </c>
      <c r="B478" s="302">
        <f>SUM(B476:B477)</f>
        <v>3.1372403081374149</v>
      </c>
      <c r="C478" s="299" t="str">
        <f>CONCATENATE("(",ROUND((B478/$H478)*100,1),")")</f>
        <v>(35.2)</v>
      </c>
      <c r="D478" s="302">
        <f>SUM(D476:D477)</f>
        <v>2.3911636183024325</v>
      </c>
      <c r="E478" s="299" t="str">
        <f>CONCATENATE("(",ROUND((D478/$H478)*100,1),")")</f>
        <v>(26.8)</v>
      </c>
      <c r="F478" s="302">
        <f>SUM(F476:F477)</f>
        <v>3.3775960735601425</v>
      </c>
      <c r="G478" s="299" t="str">
        <f>CONCATENATE("(",ROUND((F478/$H478)*100,1),")")</f>
        <v>(37.9)</v>
      </c>
      <c r="H478" s="302">
        <f>SUM(H476:H477)</f>
        <v>8.9059999999999899</v>
      </c>
      <c r="I478" s="299" t="str">
        <f>CONCATENATE("(",ROUND((H478/$H478)*100,1),")")</f>
        <v>(100)</v>
      </c>
      <c r="K478" s="302">
        <f t="shared" si="356"/>
        <v>0.11221294199022624</v>
      </c>
      <c r="L478" s="302">
        <f t="shared" si="357"/>
        <v>2.2887244962799702E-2</v>
      </c>
      <c r="M478" s="302">
        <f t="shared" si="358"/>
        <v>0.12289981304698117</v>
      </c>
      <c r="N478" s="302">
        <f t="shared" si="359"/>
        <v>0.25800000000000711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1.7880542315185202</v>
      </c>
      <c r="C481" s="299" t="str">
        <f>CONCATENATE("(",ROUND((B481/$H483)*100,1),")")</f>
        <v>(19.5)</v>
      </c>
      <c r="D481" s="302">
        <f>'Ind T6'!W198</f>
        <v>0.72470379838757237</v>
      </c>
      <c r="E481" s="299" t="str">
        <f>CONCATENATE("(",ROUND((D481/$H483)*100,1),")")</f>
        <v>(7.9)</v>
      </c>
      <c r="F481" s="302">
        <f>'Ind T6'!X198</f>
        <v>1.229564863417443</v>
      </c>
      <c r="G481" s="299" t="str">
        <f>CONCATENATE("(",ROUND((F481/$H483)*100,1),")")</f>
        <v>(13.4)</v>
      </c>
      <c r="H481" s="302">
        <f>SUM(B481,D481,F481)</f>
        <v>3.7423228933235357</v>
      </c>
      <c r="I481" s="299" t="str">
        <f>CONCATENATE("(",ROUND((H481/$H483)*100,1),")")</f>
        <v>(40.8)</v>
      </c>
      <c r="K481" s="302">
        <f>B481-B471</f>
        <v>0.24905898520859138</v>
      </c>
      <c r="L481" s="302">
        <f>D481-D471</f>
        <v>4.9557245767637204E-2</v>
      </c>
      <c r="M481" s="302">
        <f>F481-F471</f>
        <v>0.1655708666958049</v>
      </c>
      <c r="N481" s="302">
        <f>SUM(K481:M481)</f>
        <v>0.46418709767203348</v>
      </c>
    </row>
    <row r="482" spans="1:14" x14ac:dyDescent="0.2">
      <c r="A482" s="282" t="s">
        <v>365</v>
      </c>
      <c r="B482" s="302">
        <f>'Ind T6'!V197</f>
        <v>1.461399018609121</v>
      </c>
      <c r="C482" s="299" t="str">
        <f>CONCATENATE("(",ROUND((B482/$H483)*100,1),")")</f>
        <v>(15.9)</v>
      </c>
      <c r="D482" s="302">
        <f>'Ind T6'!W197</f>
        <v>1.6893470648776598</v>
      </c>
      <c r="E482" s="299" t="str">
        <f>CONCATENATE("(",ROUND((D482/$H483)*100,1),")")</f>
        <v>(18.4)</v>
      </c>
      <c r="F482" s="302">
        <f>'Ind T6'!X197</f>
        <v>2.2709310231896804</v>
      </c>
      <c r="G482" s="299" t="str">
        <f>CONCATENATE("(",ROUND((F482/$H483)*100,1),")")</f>
        <v>(24.8)</v>
      </c>
      <c r="H482" s="302">
        <f t="shared" ref="H482" si="360">SUM(B482,D482,F482)</f>
        <v>5.4216771066764613</v>
      </c>
      <c r="I482" s="299" t="str">
        <f>CONCATENATE("(",ROUND((H482/$H483)*100,1),")")</f>
        <v>(59.2)</v>
      </c>
      <c r="K482" s="302">
        <f t="shared" ref="K482:K483" si="361">B482-B472</f>
        <v>-1.0367651490454932E-2</v>
      </c>
      <c r="L482" s="302">
        <f t="shared" ref="L482:L483" si="362">D482-D472</f>
        <v>4.0431445976540026E-2</v>
      </c>
      <c r="M482" s="302">
        <f t="shared" ref="M482:M483" si="363">F482-F472</f>
        <v>0.128749107841863</v>
      </c>
      <c r="N482" s="302">
        <f t="shared" ref="N482:N483" si="364">SUM(K482:M482)</f>
        <v>0.15881290232794809</v>
      </c>
    </row>
    <row r="483" spans="1:14" x14ac:dyDescent="0.2">
      <c r="A483" s="282" t="s">
        <v>363</v>
      </c>
      <c r="B483" s="302">
        <f>SUM(B481:B482)</f>
        <v>3.2494532501276412</v>
      </c>
      <c r="C483" s="299" t="str">
        <f>CONCATENATE("(",ROUND((B483/$H483)*100,1),")")</f>
        <v>(35.5)</v>
      </c>
      <c r="D483" s="302">
        <f>SUM(D481:D482)</f>
        <v>2.4140508632652322</v>
      </c>
      <c r="E483" s="299" t="str">
        <f>CONCATENATE("(",ROUND((D483/$H483)*100,1),")")</f>
        <v>(26.3)</v>
      </c>
      <c r="F483" s="302">
        <f>SUM(F481:F482)</f>
        <v>3.5004958866071236</v>
      </c>
      <c r="G483" s="299" t="str">
        <f>CONCATENATE("(",ROUND((F483/$H483)*100,1),")")</f>
        <v>(38.2)</v>
      </c>
      <c r="H483" s="302">
        <f>SUM(H481:H482)</f>
        <v>9.1639999999999979</v>
      </c>
      <c r="I483" s="299" t="str">
        <f>CONCATENATE("(",ROUND((H483/$H483)*100,1),")")</f>
        <v>(100)</v>
      </c>
      <c r="K483" s="302">
        <f t="shared" si="361"/>
        <v>0.23869133371813644</v>
      </c>
      <c r="L483" s="302">
        <f t="shared" si="362"/>
        <v>8.9988691744177451E-2</v>
      </c>
      <c r="M483" s="302">
        <f t="shared" si="363"/>
        <v>0.29431997453766812</v>
      </c>
      <c r="N483" s="302">
        <f t="shared" si="364"/>
        <v>0.62299999999998201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Gloucestershire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0.57230379587150604</v>
      </c>
      <c r="C8" s="300">
        <v>0.38637328221877398</v>
      </c>
      <c r="D8" s="300">
        <v>0.55444255907437545</v>
      </c>
      <c r="E8" s="300">
        <f>SUM(B8:D8)</f>
        <v>1.5131196371646554</v>
      </c>
      <c r="F8" s="300"/>
      <c r="G8" s="300">
        <v>0.67243965950617735</v>
      </c>
      <c r="H8" s="300">
        <v>0.65019760567466345</v>
      </c>
      <c r="I8" s="300">
        <v>0.58394217544899218</v>
      </c>
      <c r="J8" s="300">
        <f>SUM(G8:I8)</f>
        <v>1.9065794406298329</v>
      </c>
      <c r="K8" s="300"/>
      <c r="L8" s="300">
        <v>0.5434660801882315</v>
      </c>
      <c r="M8" s="300">
        <v>0.49029433755877089</v>
      </c>
      <c r="N8" s="300">
        <v>0.97017234284819065</v>
      </c>
      <c r="O8" s="300">
        <f>SUM(L8:N8)</f>
        <v>2.0039327605951929</v>
      </c>
      <c r="P8" s="300"/>
      <c r="Q8" s="300">
        <v>0.5659225239144926</v>
      </c>
      <c r="R8" s="300">
        <v>0.49504543875700269</v>
      </c>
      <c r="S8" s="300">
        <v>1.0249823413786845</v>
      </c>
      <c r="T8" s="300">
        <f>SUM(Q8:S8)</f>
        <v>2.0859503040501797</v>
      </c>
      <c r="U8" s="300"/>
      <c r="V8" s="300">
        <v>0.58574303676185946</v>
      </c>
      <c r="W8" s="300">
        <v>0.47647263057799583</v>
      </c>
      <c r="X8" s="300">
        <v>1.093435783367517</v>
      </c>
      <c r="Y8" s="300">
        <f>SUM(V8:X8)</f>
        <v>2.1556514507073725</v>
      </c>
    </row>
    <row r="9" spans="1:25" x14ac:dyDescent="0.2">
      <c r="A9" s="260" t="s">
        <v>364</v>
      </c>
      <c r="B9" s="300">
        <v>2.2681290011793989</v>
      </c>
      <c r="C9" s="300">
        <v>9.7988729679895185E-3</v>
      </c>
      <c r="D9" s="300">
        <v>2.1299524886879633</v>
      </c>
      <c r="E9" s="300">
        <f t="shared" ref="E9:E10" si="0">SUM(B9:D9)</f>
        <v>4.4078803628353516</v>
      </c>
      <c r="F9" s="300"/>
      <c r="G9" s="300">
        <v>1.3287567720495623</v>
      </c>
      <c r="H9" s="300">
        <v>0.13968951274598035</v>
      </c>
      <c r="I9" s="300">
        <v>2.2379742745746256</v>
      </c>
      <c r="J9" s="300">
        <f t="shared" ref="J9:J10" si="1">SUM(G9:I9)</f>
        <v>3.7064205593701685</v>
      </c>
      <c r="K9" s="300"/>
      <c r="L9" s="300">
        <v>1.8625855540846961</v>
      </c>
      <c r="M9" s="300">
        <v>0.50240635182110349</v>
      </c>
      <c r="N9" s="300">
        <v>2.6940753334990144</v>
      </c>
      <c r="O9" s="300">
        <f t="shared" ref="O9:O10" si="2">SUM(L9:N9)</f>
        <v>5.059067239404814</v>
      </c>
      <c r="P9" s="300"/>
      <c r="Q9" s="300">
        <v>2.0048610830763338</v>
      </c>
      <c r="R9" s="300">
        <v>0.52677600344798026</v>
      </c>
      <c r="S9" s="300">
        <v>2.7214126094255007</v>
      </c>
      <c r="T9" s="300">
        <f t="shared" ref="T9:T10" si="3">SUM(Q9:S9)</f>
        <v>5.2530496959498141</v>
      </c>
      <c r="U9" s="300"/>
      <c r="V9" s="300">
        <v>2.2517508704653504</v>
      </c>
      <c r="W9" s="300">
        <v>0.54891305609985164</v>
      </c>
      <c r="X9" s="300">
        <v>2.6096846227274244</v>
      </c>
      <c r="Y9" s="300">
        <f t="shared" ref="Y9:Y10" si="4">SUM(V9:X9)</f>
        <v>5.4103485492926264</v>
      </c>
    </row>
    <row r="10" spans="1:25" x14ac:dyDescent="0.2">
      <c r="A10" s="264" t="s">
        <v>363</v>
      </c>
      <c r="B10" s="301">
        <f>SUM(B8:B9)</f>
        <v>2.8404327970509051</v>
      </c>
      <c r="C10" s="301">
        <f t="shared" ref="C10:D10" si="5">SUM(C8:C9)</f>
        <v>0.39617215518676352</v>
      </c>
      <c r="D10" s="301">
        <f t="shared" si="5"/>
        <v>2.6843950477623388</v>
      </c>
      <c r="E10" s="301">
        <f t="shared" si="0"/>
        <v>5.9210000000000074</v>
      </c>
      <c r="F10" s="301"/>
      <c r="G10" s="301">
        <f>SUM(G8:G9)</f>
        <v>2.0011964315557398</v>
      </c>
      <c r="H10" s="301">
        <f t="shared" ref="H10" si="6">SUM(H8:H9)</f>
        <v>0.78988711842064374</v>
      </c>
      <c r="I10" s="301">
        <f t="shared" ref="I10" si="7">SUM(I8:I9)</f>
        <v>2.8219164500236178</v>
      </c>
      <c r="J10" s="301">
        <f t="shared" si="1"/>
        <v>5.6130000000000013</v>
      </c>
      <c r="K10" s="301"/>
      <c r="L10" s="301">
        <f>SUM(L8:L9)</f>
        <v>2.4060516342729277</v>
      </c>
      <c r="M10" s="301">
        <f t="shared" ref="M10" si="8">SUM(M8:M9)</f>
        <v>0.99270068937987443</v>
      </c>
      <c r="N10" s="301">
        <f t="shared" ref="N10" si="9">SUM(N8:N9)</f>
        <v>3.6642476763472049</v>
      </c>
      <c r="O10" s="301">
        <f t="shared" si="2"/>
        <v>7.0630000000000077</v>
      </c>
      <c r="P10" s="301"/>
      <c r="Q10" s="301">
        <f>SUM(Q8:Q9)</f>
        <v>2.5707836069908265</v>
      </c>
      <c r="R10" s="301">
        <f t="shared" ref="R10" si="10">SUM(R8:R9)</f>
        <v>1.0218214422049829</v>
      </c>
      <c r="S10" s="301">
        <f t="shared" ref="S10" si="11">SUM(S8:S9)</f>
        <v>3.7463949508041852</v>
      </c>
      <c r="T10" s="301">
        <f t="shared" si="3"/>
        <v>7.3389999999999951</v>
      </c>
      <c r="U10" s="301"/>
      <c r="V10" s="301">
        <f>SUM(V8:V9)</f>
        <v>2.8374939072272101</v>
      </c>
      <c r="W10" s="301">
        <f t="shared" ref="W10" si="12">SUM(W8:W9)</f>
        <v>1.0253856866778475</v>
      </c>
      <c r="X10" s="301">
        <f t="shared" ref="X10" si="13">SUM(X8:X9)</f>
        <v>3.7031204060949414</v>
      </c>
      <c r="Y10" s="301">
        <f t="shared" si="4"/>
        <v>7.5659999999999989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4.1787652211314766E-2</v>
      </c>
      <c r="C17" s="300">
        <v>6.289468062312769E-3</v>
      </c>
      <c r="D17" s="300">
        <v>1.0660115360169686E-4</v>
      </c>
      <c r="E17" s="300">
        <f>SUM(B17:D17)</f>
        <v>4.8183721427229237E-2</v>
      </c>
      <c r="F17" s="300"/>
      <c r="G17" s="300">
        <v>3.7680379746274431E-2</v>
      </c>
      <c r="H17" s="300">
        <v>1.1962025316461844E-2</v>
      </c>
      <c r="I17" s="300">
        <v>8.5443037974569739E-5</v>
      </c>
      <c r="J17" s="300">
        <f>SUM(G17:I17)</f>
        <v>4.9727848100710847E-2</v>
      </c>
      <c r="K17" s="300"/>
      <c r="L17" s="300">
        <v>3.4923339011462509E-2</v>
      </c>
      <c r="M17" s="300">
        <v>9.7103918227487551E-3</v>
      </c>
      <c r="N17" s="300">
        <v>0</v>
      </c>
      <c r="O17" s="300">
        <f>SUM(L17:N17)</f>
        <v>4.4633730834211266E-2</v>
      </c>
      <c r="P17" s="300"/>
      <c r="Q17" s="300">
        <v>3.0512221816803273E-2</v>
      </c>
      <c r="R17" s="300">
        <v>8.6355344763317746E-3</v>
      </c>
      <c r="S17" s="300">
        <v>0</v>
      </c>
      <c r="T17" s="300">
        <f>SUM(Q17:S17)</f>
        <v>3.914775629313505E-2</v>
      </c>
      <c r="U17" s="300"/>
      <c r="V17" s="300">
        <v>2.4615831134663188E-2</v>
      </c>
      <c r="W17" s="300">
        <v>7.5118733504784038E-3</v>
      </c>
      <c r="X17" s="300">
        <v>0</v>
      </c>
      <c r="Y17" s="300">
        <f>SUM(V17:X17)</f>
        <v>3.2127704485141594E-2</v>
      </c>
    </row>
    <row r="18" spans="1:25" x14ac:dyDescent="0.2">
      <c r="A18" s="260" t="s">
        <v>364</v>
      </c>
      <c r="B18" s="300">
        <v>0.28867592394858116</v>
      </c>
      <c r="C18" s="300">
        <v>8.5280922880434078E-3</v>
      </c>
      <c r="D18" s="300">
        <v>0.15361226233614544</v>
      </c>
      <c r="E18" s="300">
        <f t="shared" ref="E18:E19" si="14">SUM(B18:D18)</f>
        <v>0.45081627857277001</v>
      </c>
      <c r="F18" s="300"/>
      <c r="G18" s="300">
        <v>0.24077848101317276</v>
      </c>
      <c r="H18" s="300">
        <v>6.493670886116242E-3</v>
      </c>
      <c r="I18" s="300">
        <v>0</v>
      </c>
      <c r="J18" s="300">
        <f t="shared" ref="J18:J19" si="15">SUM(G18:I18)</f>
        <v>0.247272151899289</v>
      </c>
      <c r="K18" s="300"/>
      <c r="L18" s="300">
        <v>0.25238500851840773</v>
      </c>
      <c r="M18" s="300">
        <v>2.9812606473809543E-3</v>
      </c>
      <c r="N18" s="300">
        <v>0</v>
      </c>
      <c r="O18" s="300">
        <f t="shared" ref="O18:O19" si="16">SUM(L18:N18)</f>
        <v>0.2553662691657887</v>
      </c>
      <c r="P18" s="300"/>
      <c r="Q18" s="300">
        <v>0.22116563298086458</v>
      </c>
      <c r="R18" s="300">
        <v>2.6866107260005261E-3</v>
      </c>
      <c r="S18" s="300">
        <v>0</v>
      </c>
      <c r="T18" s="300">
        <f t="shared" ref="T18:T19" si="17">SUM(Q18:S18)</f>
        <v>0.2238522437068651</v>
      </c>
      <c r="U18" s="300"/>
      <c r="V18" s="300">
        <v>0.18444538258611376</v>
      </c>
      <c r="W18" s="300">
        <v>2.4269129287445628E-3</v>
      </c>
      <c r="X18" s="300">
        <v>0</v>
      </c>
      <c r="Y18" s="300">
        <f t="shared" ref="Y18:Y19" si="18">SUM(V18:X18)</f>
        <v>0.18687229551485832</v>
      </c>
    </row>
    <row r="19" spans="1:25" x14ac:dyDescent="0.2">
      <c r="A19" s="264" t="s">
        <v>363</v>
      </c>
      <c r="B19" s="301">
        <f>SUM(B17:B18)</f>
        <v>0.33046357615989591</v>
      </c>
      <c r="C19" s="301">
        <f t="shared" ref="C19" si="19">SUM(C17:C18)</f>
        <v>1.4817560350356177E-2</v>
      </c>
      <c r="D19" s="301">
        <f t="shared" ref="D19" si="20">SUM(D17:D18)</f>
        <v>0.15371886348974714</v>
      </c>
      <c r="E19" s="301">
        <f t="shared" si="14"/>
        <v>0.49899999999999922</v>
      </c>
      <c r="F19" s="301"/>
      <c r="G19" s="301">
        <f>SUM(G17:G18)</f>
        <v>0.2784588607594472</v>
      </c>
      <c r="H19" s="301">
        <f t="shared" ref="H19" si="21">SUM(H17:H18)</f>
        <v>1.8455696202578087E-2</v>
      </c>
      <c r="I19" s="301">
        <f t="shared" ref="I19" si="22">SUM(I17:I18)</f>
        <v>8.5443037974569739E-5</v>
      </c>
      <c r="J19" s="301">
        <f t="shared" si="15"/>
        <v>0.29699999999999988</v>
      </c>
      <c r="K19" s="301"/>
      <c r="L19" s="301">
        <f>SUM(L17:L18)</f>
        <v>0.28730834752987022</v>
      </c>
      <c r="M19" s="301">
        <f t="shared" ref="M19" si="23">SUM(M17:M18)</f>
        <v>1.2691652470129709E-2</v>
      </c>
      <c r="N19" s="301">
        <f t="shared" ref="N19" si="24">SUM(N17:N18)</f>
        <v>0</v>
      </c>
      <c r="O19" s="301">
        <f t="shared" si="16"/>
        <v>0.29999999999999993</v>
      </c>
      <c r="P19" s="301"/>
      <c r="Q19" s="301">
        <f>SUM(Q17:Q18)</f>
        <v>0.25167785479766785</v>
      </c>
      <c r="R19" s="301">
        <f t="shared" ref="R19" si="25">SUM(R17:R18)</f>
        <v>1.1322145202332301E-2</v>
      </c>
      <c r="S19" s="301">
        <f t="shared" ref="S19" si="26">SUM(S17:S18)</f>
        <v>0</v>
      </c>
      <c r="T19" s="301">
        <f t="shared" si="17"/>
        <v>0.26300000000000018</v>
      </c>
      <c r="U19" s="301"/>
      <c r="V19" s="301">
        <f>SUM(V17:V18)</f>
        <v>0.20906121372077696</v>
      </c>
      <c r="W19" s="301">
        <f t="shared" ref="W19" si="27">SUM(W17:W18)</f>
        <v>9.9387862792229657E-3</v>
      </c>
      <c r="X19" s="301">
        <f t="shared" ref="X19" si="28">SUM(X17:X18)</f>
        <v>0</v>
      </c>
      <c r="Y19" s="301">
        <f t="shared" si="18"/>
        <v>0.21899999999999992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0.84432198810295145</v>
      </c>
      <c r="C26" s="300">
        <v>0.31663339873414775</v>
      </c>
      <c r="D26" s="300">
        <v>4.0085302397752931E-2</v>
      </c>
      <c r="E26" s="300">
        <f>SUM(B26:D26)</f>
        <v>1.2010406892348522</v>
      </c>
      <c r="F26" s="300"/>
      <c r="G26" s="300">
        <v>0.97605209172868435</v>
      </c>
      <c r="H26" s="300">
        <v>0.37041281549698446</v>
      </c>
      <c r="I26" s="300">
        <v>0.2037160308884492</v>
      </c>
      <c r="J26" s="300">
        <f>SUM(G26:I26)</f>
        <v>1.5501809381141181</v>
      </c>
      <c r="K26" s="300"/>
      <c r="L26" s="300">
        <v>0.98344153094142173</v>
      </c>
      <c r="M26" s="300">
        <v>0.33535905614597467</v>
      </c>
      <c r="N26" s="300">
        <v>0.25140941036464093</v>
      </c>
      <c r="O26" s="300">
        <f>SUM(L26:N26)</f>
        <v>1.5702099974520374</v>
      </c>
      <c r="P26" s="300"/>
      <c r="Q26" s="300">
        <v>0.95548526167531866</v>
      </c>
      <c r="R26" s="300">
        <v>0.31343374551225528</v>
      </c>
      <c r="S26" s="300">
        <v>0.24194691174734181</v>
      </c>
      <c r="T26" s="300">
        <f>SUM(Q26:S26)</f>
        <v>1.5108659189349158</v>
      </c>
      <c r="U26" s="300"/>
      <c r="V26" s="300">
        <v>0.86030819302864492</v>
      </c>
      <c r="W26" s="300">
        <v>0.26234579439473588</v>
      </c>
      <c r="X26" s="300">
        <v>0.21232655732482728</v>
      </c>
      <c r="Y26" s="300">
        <f>SUM(V26:X26)</f>
        <v>1.3349805447482079</v>
      </c>
    </row>
    <row r="27" spans="1:25" x14ac:dyDescent="0.2">
      <c r="A27" s="260" t="s">
        <v>364</v>
      </c>
      <c r="B27" s="300">
        <v>2.0515374335435066</v>
      </c>
      <c r="C27" s="300">
        <v>0.16337797492171632</v>
      </c>
      <c r="D27" s="300">
        <v>0.14404390229992195</v>
      </c>
      <c r="E27" s="300">
        <f t="shared" ref="E27:E28" si="29">SUM(B27:D27)</f>
        <v>2.3589593107651448</v>
      </c>
      <c r="F27" s="300"/>
      <c r="G27" s="300">
        <v>2.0519239368430622</v>
      </c>
      <c r="H27" s="300">
        <v>0.15237386193361746</v>
      </c>
      <c r="I27" s="300">
        <v>6.9521263109206616E-2</v>
      </c>
      <c r="J27" s="300">
        <f t="shared" ref="J27:J28" si="30">SUM(G27:I27)</f>
        <v>2.2738190618858867</v>
      </c>
      <c r="K27" s="300"/>
      <c r="L27" s="300">
        <v>2.0681940218573116</v>
      </c>
      <c r="M27" s="300">
        <v>0.16724000112694964</v>
      </c>
      <c r="N27" s="300">
        <v>8.735597956370024E-2</v>
      </c>
      <c r="O27" s="300">
        <f t="shared" ref="O27:O28" si="31">SUM(L27:N27)</f>
        <v>2.3227900025479618</v>
      </c>
      <c r="P27" s="300"/>
      <c r="Q27" s="300">
        <v>1.9159579768273898</v>
      </c>
      <c r="R27" s="300">
        <v>0.15660604044929335</v>
      </c>
      <c r="S27" s="300">
        <v>8.2570063788396944E-2</v>
      </c>
      <c r="T27" s="300">
        <f t="shared" ref="T27:T28" si="32">SUM(Q27:S27)</f>
        <v>2.1551340810650799</v>
      </c>
      <c r="U27" s="300"/>
      <c r="V27" s="300">
        <v>1.5799727262825307</v>
      </c>
      <c r="W27" s="300">
        <v>0.13202356449180769</v>
      </c>
      <c r="X27" s="300">
        <v>7.2023164477455298E-2</v>
      </c>
      <c r="Y27" s="300">
        <f t="shared" ref="Y27:Y28" si="33">SUM(V27:X27)</f>
        <v>1.7840194552517938</v>
      </c>
    </row>
    <row r="28" spans="1:25" x14ac:dyDescent="0.2">
      <c r="A28" s="264" t="s">
        <v>363</v>
      </c>
      <c r="B28" s="301">
        <f>SUM(B26:B27)</f>
        <v>2.8958594216464579</v>
      </c>
      <c r="C28" s="301">
        <f t="shared" ref="C28" si="34">SUM(C26:C27)</f>
        <v>0.4800113736558641</v>
      </c>
      <c r="D28" s="301">
        <f t="shared" ref="D28" si="35">SUM(D26:D27)</f>
        <v>0.18412920469767488</v>
      </c>
      <c r="E28" s="301">
        <f t="shared" si="29"/>
        <v>3.5599999999999969</v>
      </c>
      <c r="F28" s="301"/>
      <c r="G28" s="301">
        <f>SUM(G26:G27)</f>
        <v>3.0279760285717465</v>
      </c>
      <c r="H28" s="301">
        <f t="shared" ref="H28" si="36">SUM(H26:H27)</f>
        <v>0.52278667743060192</v>
      </c>
      <c r="I28" s="301">
        <f t="shared" ref="I28" si="37">SUM(I26:I27)</f>
        <v>0.27323729399765584</v>
      </c>
      <c r="J28" s="301">
        <f t="shared" si="30"/>
        <v>3.8240000000000043</v>
      </c>
      <c r="K28" s="301"/>
      <c r="L28" s="301">
        <f>SUM(L26:L27)</f>
        <v>3.0516355527987331</v>
      </c>
      <c r="M28" s="301">
        <f t="shared" ref="M28" si="38">SUM(M26:M27)</f>
        <v>0.50259905727292431</v>
      </c>
      <c r="N28" s="301">
        <f t="shared" ref="N28" si="39">SUM(N26:N27)</f>
        <v>0.33876538992834115</v>
      </c>
      <c r="O28" s="301">
        <f t="shared" si="31"/>
        <v>3.8929999999999985</v>
      </c>
      <c r="P28" s="301"/>
      <c r="Q28" s="301">
        <f>SUM(Q26:Q27)</f>
        <v>2.8714432385027084</v>
      </c>
      <c r="R28" s="301">
        <f t="shared" ref="R28" si="40">SUM(R26:R27)</f>
        <v>0.47003978596154861</v>
      </c>
      <c r="S28" s="301">
        <f t="shared" ref="S28" si="41">SUM(S26:S27)</f>
        <v>0.32451697553573877</v>
      </c>
      <c r="T28" s="301">
        <f t="shared" si="32"/>
        <v>3.6659999999999959</v>
      </c>
      <c r="U28" s="301"/>
      <c r="V28" s="301">
        <f>SUM(V26:V27)</f>
        <v>2.4402809193111756</v>
      </c>
      <c r="W28" s="301">
        <f t="shared" ref="W28" si="42">SUM(W26:W27)</f>
        <v>0.39436935888654356</v>
      </c>
      <c r="X28" s="301">
        <f t="shared" ref="X28" si="43">SUM(X26:X27)</f>
        <v>0.28434972180228257</v>
      </c>
      <c r="Y28" s="301">
        <f t="shared" si="33"/>
        <v>3.1190000000000015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1.807910183053743</v>
      </c>
      <c r="C35" s="300">
        <v>0.44043535469004719</v>
      </c>
      <c r="D35" s="300">
        <v>5.6672768879775397E-2</v>
      </c>
      <c r="E35" s="300">
        <f>SUM(B35:D35)</f>
        <v>2.3050183066235652</v>
      </c>
      <c r="F35" s="300"/>
      <c r="G35" s="300">
        <v>1.7890964173112109</v>
      </c>
      <c r="H35" s="300">
        <v>0.51529105722165014</v>
      </c>
      <c r="I35" s="300">
        <v>0.4121350675846307</v>
      </c>
      <c r="J35" s="300">
        <f>SUM(G35:I35)</f>
        <v>2.7165225421174917</v>
      </c>
      <c r="K35" s="300"/>
      <c r="L35" s="300">
        <v>1.9546387430693757</v>
      </c>
      <c r="M35" s="300">
        <v>0.44158611025994954</v>
      </c>
      <c r="N35" s="300">
        <v>0.5492537348812625</v>
      </c>
      <c r="O35" s="300">
        <f>SUM(L35:N35)</f>
        <v>2.9454785882105874</v>
      </c>
      <c r="P35" s="300"/>
      <c r="Q35" s="300">
        <v>1.853393843741769</v>
      </c>
      <c r="R35" s="300">
        <v>0.43694258091052263</v>
      </c>
      <c r="S35" s="300">
        <v>0.53982586818830458</v>
      </c>
      <c r="T35" s="300">
        <f>SUM(Q35:S35)</f>
        <v>2.8301622928405958</v>
      </c>
      <c r="U35" s="300"/>
      <c r="V35" s="300">
        <v>1.436698124412463</v>
      </c>
      <c r="W35" s="300">
        <v>0.38159663989964332</v>
      </c>
      <c r="X35" s="300">
        <v>0.4640715280381062</v>
      </c>
      <c r="Y35" s="300">
        <f>SUM(V35:X35)</f>
        <v>2.2823662923502126</v>
      </c>
    </row>
    <row r="36" spans="1:25" x14ac:dyDescent="0.2">
      <c r="A36" s="260" t="s">
        <v>364</v>
      </c>
      <c r="B36" s="300">
        <v>7.5176916476027369</v>
      </c>
      <c r="C36" s="300">
        <v>0.26455434782607262</v>
      </c>
      <c r="D36" s="300">
        <v>0.58773569794764513</v>
      </c>
      <c r="E36" s="300">
        <f t="shared" ref="E36:E37" si="44">SUM(B36:D36)</f>
        <v>8.3699816933764541</v>
      </c>
      <c r="F36" s="300"/>
      <c r="G36" s="300">
        <v>6.8855400851697537</v>
      </c>
      <c r="H36" s="300">
        <v>0.19164525087881695</v>
      </c>
      <c r="I36" s="300">
        <v>0.76829212183391704</v>
      </c>
      <c r="J36" s="300">
        <f t="shared" ref="J36:J37" si="45">SUM(G36:I36)</f>
        <v>7.8454774578824873</v>
      </c>
      <c r="K36" s="300"/>
      <c r="L36" s="300">
        <v>6.8718737382226571</v>
      </c>
      <c r="M36" s="300">
        <v>0.24063962187859614</v>
      </c>
      <c r="N36" s="300">
        <v>0.38700805168814617</v>
      </c>
      <c r="O36" s="300">
        <f t="shared" ref="O36:O37" si="46">SUM(L36:N36)</f>
        <v>7.4995214117893996</v>
      </c>
      <c r="P36" s="300"/>
      <c r="Q36" s="300">
        <v>6.6395841554575821</v>
      </c>
      <c r="R36" s="300">
        <v>0.24138960141716764</v>
      </c>
      <c r="S36" s="300">
        <v>0.38886395028464904</v>
      </c>
      <c r="T36" s="300">
        <f t="shared" ref="T36:T37" si="47">SUM(Q36:S36)</f>
        <v>7.2698377071593985</v>
      </c>
      <c r="U36" s="300"/>
      <c r="V36" s="300">
        <v>5.2848850336113209</v>
      </c>
      <c r="W36" s="300">
        <v>0.21207828379697796</v>
      </c>
      <c r="X36" s="300">
        <v>0.33567039024148149</v>
      </c>
      <c r="Y36" s="300">
        <f t="shared" ref="Y36:Y37" si="48">SUM(V36:X36)</f>
        <v>5.8326337076497801</v>
      </c>
    </row>
    <row r="37" spans="1:25" x14ac:dyDescent="0.2">
      <c r="A37" s="264" t="s">
        <v>363</v>
      </c>
      <c r="B37" s="301">
        <f>SUM(B35:B36)</f>
        <v>9.3256018306564794</v>
      </c>
      <c r="C37" s="301">
        <f t="shared" ref="C37" si="49">SUM(C35:C36)</f>
        <v>0.70498970251611981</v>
      </c>
      <c r="D37" s="301">
        <f t="shared" ref="D37" si="50">SUM(D35:D36)</f>
        <v>0.64440846682742048</v>
      </c>
      <c r="E37" s="301">
        <f t="shared" si="44"/>
        <v>10.675000000000018</v>
      </c>
      <c r="F37" s="301"/>
      <c r="G37" s="301">
        <f>SUM(G35:G36)</f>
        <v>8.6746365024809649</v>
      </c>
      <c r="H37" s="301">
        <f t="shared" ref="H37" si="51">SUM(H35:H36)</f>
        <v>0.70693630810046715</v>
      </c>
      <c r="I37" s="301">
        <f t="shared" ref="I37" si="52">SUM(I35:I36)</f>
        <v>1.1804271894185479</v>
      </c>
      <c r="J37" s="301">
        <f t="shared" si="45"/>
        <v>10.56199999999998</v>
      </c>
      <c r="K37" s="301"/>
      <c r="L37" s="301">
        <f>SUM(L35:L36)</f>
        <v>8.826512481292033</v>
      </c>
      <c r="M37" s="301">
        <f t="shared" ref="M37" si="53">SUM(M35:M36)</f>
        <v>0.68222573213854565</v>
      </c>
      <c r="N37" s="301">
        <f t="shared" ref="N37" si="54">SUM(N35:N36)</f>
        <v>0.93626178656940873</v>
      </c>
      <c r="O37" s="301">
        <f t="shared" si="46"/>
        <v>10.444999999999988</v>
      </c>
      <c r="P37" s="301"/>
      <c r="Q37" s="301">
        <f>SUM(Q35:Q36)</f>
        <v>8.4929779991993506</v>
      </c>
      <c r="R37" s="301">
        <f t="shared" ref="R37" si="55">SUM(R35:R36)</f>
        <v>0.67833218232769021</v>
      </c>
      <c r="S37" s="301">
        <f t="shared" ref="S37" si="56">SUM(S35:S36)</f>
        <v>0.92868981847295362</v>
      </c>
      <c r="T37" s="301">
        <f t="shared" si="47"/>
        <v>10.099999999999994</v>
      </c>
      <c r="U37" s="301"/>
      <c r="V37" s="301">
        <f>SUM(V35:V36)</f>
        <v>6.7215831580237841</v>
      </c>
      <c r="W37" s="301">
        <f t="shared" ref="W37" si="57">SUM(W35:W36)</f>
        <v>0.59367492369662123</v>
      </c>
      <c r="X37" s="301">
        <f t="shared" ref="X37" si="58">SUM(X35:X36)</f>
        <v>0.79974191827958774</v>
      </c>
      <c r="Y37" s="301">
        <f t="shared" si="48"/>
        <v>8.1149999999999931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2.7344975030699796</v>
      </c>
      <c r="C44" s="300">
        <v>0.94821376792000478</v>
      </c>
      <c r="D44" s="300">
        <v>0.15870182033227639</v>
      </c>
      <c r="E44" s="300">
        <f>SUM(B44:D44)</f>
        <v>3.8414130913222611</v>
      </c>
      <c r="F44" s="300"/>
      <c r="G44" s="300">
        <v>3.3240903694776587</v>
      </c>
      <c r="H44" s="300">
        <v>1.1072396964263922</v>
      </c>
      <c r="I44" s="300">
        <v>0.81483119407777926</v>
      </c>
      <c r="J44" s="300">
        <f>SUM(G44:I44)</f>
        <v>5.2461612599818306</v>
      </c>
      <c r="K44" s="300"/>
      <c r="L44" s="300">
        <v>3.4372183110107271</v>
      </c>
      <c r="M44" s="300">
        <v>1.0125994536575098</v>
      </c>
      <c r="N44" s="300">
        <v>1.0635015909184138</v>
      </c>
      <c r="O44" s="300">
        <f>SUM(L44:N44)</f>
        <v>5.5133193555866509</v>
      </c>
      <c r="P44" s="300"/>
      <c r="Q44" s="300">
        <v>3.3234057411116003</v>
      </c>
      <c r="R44" s="300">
        <v>0.96206532342365492</v>
      </c>
      <c r="S44" s="300">
        <v>0.98637902028128466</v>
      </c>
      <c r="T44" s="300">
        <f>SUM(Q44:S44)</f>
        <v>5.2718500848165393</v>
      </c>
      <c r="U44" s="300"/>
      <c r="V44" s="300">
        <v>3.3840456486042081</v>
      </c>
      <c r="W44" s="300">
        <v>0.95585832958114625</v>
      </c>
      <c r="X44" s="300">
        <v>0.9331868619195125</v>
      </c>
      <c r="Y44" s="300">
        <f>SUM(V44:X44)</f>
        <v>5.2730908401048673</v>
      </c>
    </row>
    <row r="45" spans="1:25" x14ac:dyDescent="0.2">
      <c r="A45" s="260" t="s">
        <v>364</v>
      </c>
      <c r="B45" s="300">
        <v>15.833023304524659</v>
      </c>
      <c r="C45" s="300">
        <v>0.60431047629780443</v>
      </c>
      <c r="D45" s="300">
        <v>1.7772531278552604</v>
      </c>
      <c r="E45" s="300">
        <f t="shared" ref="E45:E46" si="59">SUM(B45:D45)</f>
        <v>18.214586908677724</v>
      </c>
      <c r="F45" s="300"/>
      <c r="G45" s="300">
        <v>16.337232056455651</v>
      </c>
      <c r="H45" s="300">
        <v>0.53813242372854286</v>
      </c>
      <c r="I45" s="300">
        <v>1.5254742598339726</v>
      </c>
      <c r="J45" s="300">
        <f t="shared" ref="J45:J46" si="60">SUM(G45:I45)</f>
        <v>18.400838740018166</v>
      </c>
      <c r="K45" s="300"/>
      <c r="L45" s="300">
        <v>16.000042333237495</v>
      </c>
      <c r="M45" s="300">
        <v>0.63774787615551343</v>
      </c>
      <c r="N45" s="300">
        <v>1.3828904350203257</v>
      </c>
      <c r="O45" s="300">
        <f t="shared" ref="O45:O46" si="61">SUM(L45:N45)</f>
        <v>18.020680644413332</v>
      </c>
      <c r="P45" s="300"/>
      <c r="Q45" s="300">
        <v>14.962386998400488</v>
      </c>
      <c r="R45" s="300">
        <v>0.6072600580905716</v>
      </c>
      <c r="S45" s="300">
        <v>1.3125028586924228</v>
      </c>
      <c r="T45" s="300">
        <f t="shared" ref="T45:T46" si="62">SUM(Q45:S45)</f>
        <v>16.882149915183483</v>
      </c>
      <c r="U45" s="300"/>
      <c r="V45" s="300">
        <v>14.571171659168096</v>
      </c>
      <c r="W45" s="300">
        <v>0.59033576406462884</v>
      </c>
      <c r="X45" s="300">
        <v>1.3284017366623797</v>
      </c>
      <c r="Y45" s="300">
        <f t="shared" ref="Y45:Y46" si="63">SUM(V45:X45)</f>
        <v>16.489909159895102</v>
      </c>
    </row>
    <row r="46" spans="1:25" x14ac:dyDescent="0.2">
      <c r="A46" s="264" t="s">
        <v>363</v>
      </c>
      <c r="B46" s="301">
        <f>SUM(B44:B45)</f>
        <v>18.56752080759464</v>
      </c>
      <c r="C46" s="301">
        <f t="shared" ref="C46" si="64">SUM(C44:C45)</f>
        <v>1.5525242442178091</v>
      </c>
      <c r="D46" s="301">
        <f t="shared" ref="D46" si="65">SUM(D44:D45)</f>
        <v>1.9359549481875367</v>
      </c>
      <c r="E46" s="301">
        <f t="shared" si="59"/>
        <v>22.055999999999987</v>
      </c>
      <c r="F46" s="301"/>
      <c r="G46" s="301">
        <f>SUM(G44:G45)</f>
        <v>19.66132242593331</v>
      </c>
      <c r="H46" s="301">
        <f t="shared" ref="H46" si="66">SUM(H44:H45)</f>
        <v>1.6453721201549349</v>
      </c>
      <c r="I46" s="301">
        <f t="shared" ref="I46" si="67">SUM(I44:I45)</f>
        <v>2.3403054539117516</v>
      </c>
      <c r="J46" s="301">
        <f t="shared" si="60"/>
        <v>23.646999999999998</v>
      </c>
      <c r="K46" s="301"/>
      <c r="L46" s="301">
        <f>SUM(L44:L45)</f>
        <v>19.437260644248223</v>
      </c>
      <c r="M46" s="301">
        <f t="shared" ref="M46" si="68">SUM(M44:M45)</f>
        <v>1.6503473298130231</v>
      </c>
      <c r="N46" s="301">
        <f t="shared" ref="N46" si="69">SUM(N44:N45)</f>
        <v>2.4463920259387395</v>
      </c>
      <c r="O46" s="301">
        <f t="shared" si="61"/>
        <v>23.533999999999985</v>
      </c>
      <c r="P46" s="301"/>
      <c r="Q46" s="301">
        <f>SUM(Q44:Q45)</f>
        <v>18.28579273951209</v>
      </c>
      <c r="R46" s="301">
        <f t="shared" ref="R46" si="70">SUM(R44:R45)</f>
        <v>1.5693253815142265</v>
      </c>
      <c r="S46" s="301">
        <f t="shared" ref="S46" si="71">SUM(S44:S45)</f>
        <v>2.2988818789737073</v>
      </c>
      <c r="T46" s="301">
        <f t="shared" si="62"/>
        <v>22.154000000000021</v>
      </c>
      <c r="U46" s="301"/>
      <c r="V46" s="301">
        <f>SUM(V44:V45)</f>
        <v>17.955217307772305</v>
      </c>
      <c r="W46" s="301">
        <f t="shared" ref="W46" si="72">SUM(W44:W45)</f>
        <v>1.546194093645775</v>
      </c>
      <c r="X46" s="301">
        <f t="shared" ref="X46" si="73">SUM(X44:X45)</f>
        <v>2.2615885985818922</v>
      </c>
      <c r="Y46" s="301">
        <f t="shared" si="63"/>
        <v>21.76299999999997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0.46235811771121577</v>
      </c>
      <c r="C53" s="300">
        <v>8.7926499858314577E-2</v>
      </c>
      <c r="D53" s="300">
        <v>2.7054307648976541E-4</v>
      </c>
      <c r="E53" s="300">
        <f>SUM(B53:D53)</f>
        <v>0.55055516064602017</v>
      </c>
      <c r="F53" s="300"/>
      <c r="G53" s="300">
        <v>0.44674145375969398</v>
      </c>
      <c r="H53" s="300">
        <v>0.12424415257599447</v>
      </c>
      <c r="I53" s="300">
        <v>2.0672903922484793E-4</v>
      </c>
      <c r="J53" s="300">
        <f>SUM(G53:I53)</f>
        <v>0.57119233537491321</v>
      </c>
      <c r="K53" s="300"/>
      <c r="L53" s="300">
        <v>0.75558539604037511</v>
      </c>
      <c r="M53" s="300">
        <v>0.2304766154302022</v>
      </c>
      <c r="N53" s="300">
        <v>0</v>
      </c>
      <c r="O53" s="300">
        <f>SUM(L53:N53)</f>
        <v>0.98606201147057737</v>
      </c>
      <c r="P53" s="300"/>
      <c r="Q53" s="300">
        <v>0.72651504280346535</v>
      </c>
      <c r="R53" s="300">
        <v>0.21937123931154567</v>
      </c>
      <c r="S53" s="300">
        <v>0</v>
      </c>
      <c r="T53" s="300">
        <f>SUM(Q53:S53)</f>
        <v>0.94588628211501102</v>
      </c>
      <c r="U53" s="300"/>
      <c r="V53" s="300">
        <v>0.72048507251373439</v>
      </c>
      <c r="W53" s="300">
        <v>0.21346886551097655</v>
      </c>
      <c r="X53" s="300">
        <v>0</v>
      </c>
      <c r="Y53" s="300">
        <f>SUM(V53:X53)</f>
        <v>0.93395393802471094</v>
      </c>
    </row>
    <row r="54" spans="1:25" x14ac:dyDescent="0.2">
      <c r="A54" s="260" t="s">
        <v>364</v>
      </c>
      <c r="B54" s="300">
        <v>1.2596485641186019</v>
      </c>
      <c r="C54" s="300">
        <v>1.2986067671460591E-2</v>
      </c>
      <c r="D54" s="300">
        <v>7.9810207563918628E-2</v>
      </c>
      <c r="E54" s="300">
        <f t="shared" ref="E54:E55" si="74">SUM(B54:D54)</f>
        <v>1.3524448393539812</v>
      </c>
      <c r="F54" s="300"/>
      <c r="G54" s="300">
        <v>1.3627578265523068</v>
      </c>
      <c r="H54" s="300">
        <v>0.22078661389146675</v>
      </c>
      <c r="I54" s="300">
        <v>0.14326322418131274</v>
      </c>
      <c r="J54" s="300">
        <f t="shared" ref="J54:J55" si="75">SUM(G54:I54)</f>
        <v>1.7268076646250863</v>
      </c>
      <c r="K54" s="300"/>
      <c r="L54" s="300">
        <v>2.2496187467363828</v>
      </c>
      <c r="M54" s="300">
        <v>0.13731924179304777</v>
      </c>
      <c r="N54" s="300">
        <v>0</v>
      </c>
      <c r="O54" s="300">
        <f t="shared" ref="O54:O55" si="76">SUM(L54:N54)</f>
        <v>2.3869379885294304</v>
      </c>
      <c r="P54" s="300"/>
      <c r="Q54" s="300">
        <v>2.129295611343446</v>
      </c>
      <c r="R54" s="300">
        <v>0.13281810654154344</v>
      </c>
      <c r="S54" s="300">
        <v>0</v>
      </c>
      <c r="T54" s="300">
        <f t="shared" ref="T54:T55" si="77">SUM(Q54:S54)</f>
        <v>2.2621137178849895</v>
      </c>
      <c r="U54" s="300"/>
      <c r="V54" s="300">
        <v>2.0450980949564603</v>
      </c>
      <c r="W54" s="300">
        <v>0.13294796701882686</v>
      </c>
      <c r="X54" s="300">
        <v>0</v>
      </c>
      <c r="Y54" s="300">
        <f t="shared" ref="Y54:Y55" si="78">SUM(V54:X54)</f>
        <v>2.1780460619752873</v>
      </c>
    </row>
    <row r="55" spans="1:25" x14ac:dyDescent="0.2">
      <c r="A55" s="264" t="s">
        <v>363</v>
      </c>
      <c r="B55" s="301">
        <f>SUM(B53:B54)</f>
        <v>1.7220066818298176</v>
      </c>
      <c r="C55" s="301">
        <f t="shared" ref="C55" si="79">SUM(C53:C54)</f>
        <v>0.10091256752977516</v>
      </c>
      <c r="D55" s="301">
        <f t="shared" ref="D55" si="80">SUM(D53:D54)</f>
        <v>8.0080750640408399E-2</v>
      </c>
      <c r="E55" s="301">
        <f t="shared" si="74"/>
        <v>1.9030000000000011</v>
      </c>
      <c r="F55" s="301"/>
      <c r="G55" s="301">
        <f>SUM(G53:G54)</f>
        <v>1.8094992803120009</v>
      </c>
      <c r="H55" s="301">
        <f t="shared" ref="H55" si="81">SUM(H53:H54)</f>
        <v>0.34503076646746123</v>
      </c>
      <c r="I55" s="301">
        <f t="shared" ref="I55" si="82">SUM(I53:I54)</f>
        <v>0.14346995322053757</v>
      </c>
      <c r="J55" s="301">
        <f t="shared" si="75"/>
        <v>2.298</v>
      </c>
      <c r="K55" s="301"/>
      <c r="L55" s="301">
        <f>SUM(L53:L54)</f>
        <v>3.005204142776758</v>
      </c>
      <c r="M55" s="301">
        <f t="shared" ref="M55" si="83">SUM(M53:M54)</f>
        <v>0.36779585722324998</v>
      </c>
      <c r="N55" s="301">
        <f t="shared" ref="N55" si="84">SUM(N53:N54)</f>
        <v>0</v>
      </c>
      <c r="O55" s="301">
        <f t="shared" si="76"/>
        <v>3.3730000000000078</v>
      </c>
      <c r="P55" s="301"/>
      <c r="Q55" s="301">
        <f>SUM(Q53:Q54)</f>
        <v>2.8558106541469113</v>
      </c>
      <c r="R55" s="301">
        <f t="shared" ref="R55" si="85">SUM(R53:R54)</f>
        <v>0.35218934585308914</v>
      </c>
      <c r="S55" s="301">
        <f t="shared" ref="S55" si="86">SUM(S53:S54)</f>
        <v>0</v>
      </c>
      <c r="T55" s="301">
        <f t="shared" si="77"/>
        <v>3.2080000000000002</v>
      </c>
      <c r="U55" s="301"/>
      <c r="V55" s="301">
        <f>SUM(V53:V54)</f>
        <v>2.7655831674701945</v>
      </c>
      <c r="W55" s="301">
        <f t="shared" ref="W55" si="87">SUM(W53:W54)</f>
        <v>0.34641683252980338</v>
      </c>
      <c r="X55" s="301">
        <f t="shared" ref="X55" si="88">SUM(X53:X54)</f>
        <v>0</v>
      </c>
      <c r="Y55" s="301">
        <f t="shared" si="78"/>
        <v>3.1119999999999979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0.26550417827201322</v>
      </c>
      <c r="C62" s="300">
        <v>0.13864345403923298</v>
      </c>
      <c r="D62" s="300">
        <v>6.1172005572015416E-2</v>
      </c>
      <c r="E62" s="300">
        <f>SUM(B62:D62)</f>
        <v>0.46531963788326158</v>
      </c>
      <c r="F62" s="300"/>
      <c r="G62" s="300">
        <v>0.33644006737921367</v>
      </c>
      <c r="H62" s="300">
        <v>0.16895507753585198</v>
      </c>
      <c r="I62" s="300">
        <v>0</v>
      </c>
      <c r="J62" s="300">
        <f>SUM(G62:I62)</f>
        <v>0.50539514491506565</v>
      </c>
      <c r="K62" s="300"/>
      <c r="L62" s="300">
        <v>0.31654188848006537</v>
      </c>
      <c r="M62" s="300">
        <v>0.14568478565474177</v>
      </c>
      <c r="N62" s="300">
        <v>8.3907723917735991E-3</v>
      </c>
      <c r="O62" s="300">
        <f>SUM(L62:N62)</f>
        <v>0.47061744652658072</v>
      </c>
      <c r="P62" s="300"/>
      <c r="Q62" s="300">
        <v>0.3486216263909197</v>
      </c>
      <c r="R62" s="300">
        <v>0.15654330569932656</v>
      </c>
      <c r="S62" s="300">
        <v>8.7260539777158849E-3</v>
      </c>
      <c r="T62" s="300">
        <f>SUM(Q62:S62)</f>
        <v>0.51389098606796213</v>
      </c>
      <c r="U62" s="300"/>
      <c r="V62" s="300">
        <v>0.40959260458481328</v>
      </c>
      <c r="W62" s="300">
        <v>0.17427453677407845</v>
      </c>
      <c r="X62" s="300">
        <v>9.3832025243881373E-3</v>
      </c>
      <c r="Y62" s="300">
        <f>SUM(V62:X62)</f>
        <v>0.59325034388327991</v>
      </c>
    </row>
    <row r="63" spans="1:25" x14ac:dyDescent="0.2">
      <c r="A63" s="260" t="s">
        <v>364</v>
      </c>
      <c r="B63" s="300">
        <v>1.1748363509768616</v>
      </c>
      <c r="C63" s="300">
        <v>5.8815459610626529E-2</v>
      </c>
      <c r="D63" s="300">
        <v>0.27502855152925171</v>
      </c>
      <c r="E63" s="300">
        <f t="shared" ref="E63:E64" si="89">SUM(B63:D63)</f>
        <v>1.5086803621167397</v>
      </c>
      <c r="F63" s="300"/>
      <c r="G63" s="300">
        <v>1.7264079737397442</v>
      </c>
      <c r="H63" s="300">
        <v>4.6622780873677203E-2</v>
      </c>
      <c r="I63" s="300">
        <v>0.15257410047150974</v>
      </c>
      <c r="J63" s="300">
        <f t="shared" ref="J63:J64" si="90">SUM(G63:I63)</f>
        <v>1.9256048550849312</v>
      </c>
      <c r="K63" s="300"/>
      <c r="L63" s="300">
        <v>1.697767908848077</v>
      </c>
      <c r="M63" s="300">
        <v>7.7614644625341303E-2</v>
      </c>
      <c r="N63" s="300">
        <v>0</v>
      </c>
      <c r="O63" s="300">
        <f t="shared" ref="O63:O64" si="91">SUM(L63:N63)</f>
        <v>1.7753825534734184</v>
      </c>
      <c r="P63" s="300"/>
      <c r="Q63" s="300">
        <v>1.7874743340941488</v>
      </c>
      <c r="R63" s="300">
        <v>8.2634679837892994E-2</v>
      </c>
      <c r="S63" s="300">
        <v>0</v>
      </c>
      <c r="T63" s="300">
        <f t="shared" ref="T63:T64" si="92">SUM(Q63:S63)</f>
        <v>1.8701090139320418</v>
      </c>
      <c r="U63" s="300"/>
      <c r="V63" s="300">
        <v>1.9225022250946098</v>
      </c>
      <c r="W63" s="300">
        <v>9.0247431022112162E-2</v>
      </c>
      <c r="X63" s="300">
        <v>0</v>
      </c>
      <c r="Y63" s="300">
        <f t="shared" ref="Y63:Y64" si="93">SUM(V63:X63)</f>
        <v>2.0127496561167217</v>
      </c>
    </row>
    <row r="64" spans="1:25" x14ac:dyDescent="0.2">
      <c r="A64" s="264" t="s">
        <v>363</v>
      </c>
      <c r="B64" s="301">
        <f>SUM(B62:B63)</f>
        <v>1.4403405292488749</v>
      </c>
      <c r="C64" s="301">
        <f t="shared" ref="C64" si="94">SUM(C62:C63)</f>
        <v>0.19745891364985951</v>
      </c>
      <c r="D64" s="301">
        <f t="shared" ref="D64" si="95">SUM(D62:D63)</f>
        <v>0.33620055710126712</v>
      </c>
      <c r="E64" s="301">
        <f t="shared" si="89"/>
        <v>1.9740000000000015</v>
      </c>
      <c r="F64" s="301"/>
      <c r="G64" s="301">
        <f>SUM(G62:G63)</f>
        <v>2.0628480411189578</v>
      </c>
      <c r="H64" s="301">
        <f t="shared" ref="H64" si="96">SUM(H62:H63)</f>
        <v>0.2155778584095292</v>
      </c>
      <c r="I64" s="301">
        <f t="shared" ref="I64" si="97">SUM(I62:I63)</f>
        <v>0.15257410047150974</v>
      </c>
      <c r="J64" s="301">
        <f t="shared" si="90"/>
        <v>2.4309999999999969</v>
      </c>
      <c r="K64" s="301"/>
      <c r="L64" s="301">
        <f>SUM(L62:L63)</f>
        <v>2.0143097973281425</v>
      </c>
      <c r="M64" s="301">
        <f t="shared" ref="M64" si="98">SUM(M62:M63)</f>
        <v>0.22329943028008309</v>
      </c>
      <c r="N64" s="301">
        <f t="shared" ref="N64" si="99">SUM(N62:N63)</f>
        <v>8.3907723917735991E-3</v>
      </c>
      <c r="O64" s="301">
        <f t="shared" si="91"/>
        <v>2.2459999999999991</v>
      </c>
      <c r="P64" s="301"/>
      <c r="Q64" s="301">
        <f>SUM(Q62:Q63)</f>
        <v>2.1360959604850684</v>
      </c>
      <c r="R64" s="301">
        <f t="shared" ref="R64" si="100">SUM(R62:R63)</f>
        <v>0.23917798553721956</v>
      </c>
      <c r="S64" s="301">
        <f t="shared" ref="S64" si="101">SUM(S62:S63)</f>
        <v>8.7260539777158849E-3</v>
      </c>
      <c r="T64" s="301">
        <f t="shared" si="92"/>
        <v>2.3840000000000039</v>
      </c>
      <c r="U64" s="301"/>
      <c r="V64" s="301">
        <f>SUM(V62:V63)</f>
        <v>2.3320948296794231</v>
      </c>
      <c r="W64" s="301">
        <f t="shared" ref="W64" si="102">SUM(W62:W63)</f>
        <v>0.26452196779619064</v>
      </c>
      <c r="X64" s="301">
        <f t="shared" ref="X64" si="103">SUM(X62:X63)</f>
        <v>9.3832025243881373E-3</v>
      </c>
      <c r="Y64" s="301">
        <f t="shared" si="93"/>
        <v>2.6060000000000016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1.5599784169584325</v>
      </c>
      <c r="C71" s="300">
        <v>1.2227054741337322</v>
      </c>
      <c r="D71" s="300">
        <v>0.32658899071013603</v>
      </c>
      <c r="E71" s="300">
        <f>SUM(B71:D71)</f>
        <v>3.1092728818023012</v>
      </c>
      <c r="F71" s="300"/>
      <c r="G71" s="300">
        <v>1.8481048837975893</v>
      </c>
      <c r="H71" s="300">
        <v>1.4585342737838567</v>
      </c>
      <c r="I71" s="300">
        <v>0.50213277281066537</v>
      </c>
      <c r="J71" s="300">
        <f>SUM(G71:I71)</f>
        <v>3.8087719303921115</v>
      </c>
      <c r="K71" s="300"/>
      <c r="L71" s="300">
        <v>1.9847181088020913</v>
      </c>
      <c r="M71" s="300">
        <v>1.4787284501244169</v>
      </c>
      <c r="N71" s="300">
        <v>0.92397021426544046</v>
      </c>
      <c r="O71" s="300">
        <f>SUM(L71:N71)</f>
        <v>4.3874167731919487</v>
      </c>
      <c r="P71" s="300"/>
      <c r="Q71" s="300">
        <v>2.1868492518174931</v>
      </c>
      <c r="R71" s="300">
        <v>1.6401686121718544</v>
      </c>
      <c r="S71" s="300">
        <v>1.0227932338825354</v>
      </c>
      <c r="T71" s="300">
        <f>SUM(Q71:S71)</f>
        <v>4.8498110978718829</v>
      </c>
      <c r="U71" s="300"/>
      <c r="V71" s="300">
        <v>2.4933097992914774</v>
      </c>
      <c r="W71" s="300">
        <v>1.8906176555049738</v>
      </c>
      <c r="X71" s="300">
        <v>1.1989658407439658</v>
      </c>
      <c r="Y71" s="300">
        <f>SUM(V71:X71)</f>
        <v>5.5828932955404174</v>
      </c>
    </row>
    <row r="72" spans="1:25" x14ac:dyDescent="0.2">
      <c r="A72" s="260" t="s">
        <v>364</v>
      </c>
      <c r="B72" s="300">
        <v>10.735307927713865</v>
      </c>
      <c r="C72" s="300">
        <v>0.42796512723345675</v>
      </c>
      <c r="D72" s="300">
        <v>9.5894540632503809</v>
      </c>
      <c r="E72" s="300">
        <f t="shared" ref="E72:E73" si="104">SUM(B72:D72)</f>
        <v>20.752727118197704</v>
      </c>
      <c r="F72" s="300"/>
      <c r="G72" s="300">
        <v>13.274420675063567</v>
      </c>
      <c r="H72" s="300">
        <v>0.42612818747892151</v>
      </c>
      <c r="I72" s="300">
        <v>11.148679207065413</v>
      </c>
      <c r="J72" s="300">
        <f t="shared" ref="J72:J73" si="105">SUM(G72:I72)</f>
        <v>24.849228069607904</v>
      </c>
      <c r="K72" s="300"/>
      <c r="L72" s="300">
        <v>13.342781813418652</v>
      </c>
      <c r="M72" s="300">
        <v>0.84034902934611633</v>
      </c>
      <c r="N72" s="300">
        <v>9.5794523840432522</v>
      </c>
      <c r="O72" s="300">
        <f t="shared" ref="O72:O73" si="106">SUM(L72:N72)</f>
        <v>23.762583226808019</v>
      </c>
      <c r="P72" s="300"/>
      <c r="Q72" s="300">
        <v>14.454033404419063</v>
      </c>
      <c r="R72" s="300">
        <v>0.93879572192379157</v>
      </c>
      <c r="S72" s="300">
        <v>10.615359775785208</v>
      </c>
      <c r="T72" s="300">
        <f t="shared" ref="T72:T73" si="107">SUM(Q72:S72)</f>
        <v>26.008188902128062</v>
      </c>
      <c r="U72" s="300"/>
      <c r="V72" s="300">
        <v>15.742395815277218</v>
      </c>
      <c r="W72" s="300">
        <v>1.094345159789774</v>
      </c>
      <c r="X72" s="300">
        <v>12.20236572939262</v>
      </c>
      <c r="Y72" s="300">
        <f t="shared" ref="Y72:Y73" si="108">SUM(V72:X72)</f>
        <v>29.039106704459613</v>
      </c>
    </row>
    <row r="73" spans="1:25" x14ac:dyDescent="0.2">
      <c r="A73" s="264" t="s">
        <v>363</v>
      </c>
      <c r="B73" s="301">
        <f>SUM(B71:B72)</f>
        <v>12.295286344672299</v>
      </c>
      <c r="C73" s="301">
        <f t="shared" ref="C73" si="109">SUM(C71:C72)</f>
        <v>1.650670601367189</v>
      </c>
      <c r="D73" s="301">
        <f t="shared" ref="D73" si="110">SUM(D71:D72)</f>
        <v>9.9160430539605162</v>
      </c>
      <c r="E73" s="301">
        <f t="shared" si="104"/>
        <v>23.862000000000002</v>
      </c>
      <c r="F73" s="301"/>
      <c r="G73" s="301">
        <f>SUM(G71:G72)</f>
        <v>15.122525558861156</v>
      </c>
      <c r="H73" s="301">
        <f t="shared" ref="H73" si="111">SUM(H71:H72)</f>
        <v>1.8846624612627783</v>
      </c>
      <c r="I73" s="301">
        <f t="shared" ref="I73" si="112">SUM(I71:I72)</f>
        <v>11.650811979876078</v>
      </c>
      <c r="J73" s="301">
        <f t="shared" si="105"/>
        <v>28.658000000000012</v>
      </c>
      <c r="K73" s="301"/>
      <c r="L73" s="301">
        <f>SUM(L71:L72)</f>
        <v>15.327499922220744</v>
      </c>
      <c r="M73" s="301">
        <f t="shared" ref="M73" si="113">SUM(M71:M72)</f>
        <v>2.3190774794705331</v>
      </c>
      <c r="N73" s="301">
        <f t="shared" ref="N73" si="114">SUM(N71:N72)</f>
        <v>10.503422598308692</v>
      </c>
      <c r="O73" s="301">
        <f t="shared" si="106"/>
        <v>28.14999999999997</v>
      </c>
      <c r="P73" s="301"/>
      <c r="Q73" s="301">
        <f>SUM(Q71:Q72)</f>
        <v>16.640882656236556</v>
      </c>
      <c r="R73" s="301">
        <f t="shared" ref="R73" si="115">SUM(R71:R72)</f>
        <v>2.5789643340956458</v>
      </c>
      <c r="S73" s="301">
        <f t="shared" ref="S73" si="116">SUM(S71:S72)</f>
        <v>11.638153009667743</v>
      </c>
      <c r="T73" s="301">
        <f t="shared" si="107"/>
        <v>30.857999999999944</v>
      </c>
      <c r="U73" s="301"/>
      <c r="V73" s="301">
        <f>SUM(V71:V72)</f>
        <v>18.235705614568694</v>
      </c>
      <c r="W73" s="301">
        <f t="shared" ref="W73" si="117">SUM(W71:W72)</f>
        <v>2.9849628152947476</v>
      </c>
      <c r="X73" s="301">
        <f t="shared" ref="X73" si="118">SUM(X71:X72)</f>
        <v>13.401331570136586</v>
      </c>
      <c r="Y73" s="301">
        <f t="shared" si="108"/>
        <v>34.622000000000028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7.2688178146928131</v>
      </c>
      <c r="C80" s="300">
        <v>12.905758968544294</v>
      </c>
      <c r="D80" s="300">
        <v>1.6223966970552448</v>
      </c>
      <c r="E80" s="300">
        <f>SUM(B80:D80)</f>
        <v>21.796973480292351</v>
      </c>
      <c r="F80" s="300"/>
      <c r="G80" s="300">
        <v>9.1619943526044807</v>
      </c>
      <c r="H80" s="300">
        <v>12.050873153955639</v>
      </c>
      <c r="I80" s="300">
        <v>1.7096577503913679</v>
      </c>
      <c r="J80" s="300">
        <f>SUM(G80:I80)</f>
        <v>22.922525256951488</v>
      </c>
      <c r="K80" s="300"/>
      <c r="L80" s="300">
        <v>8.8972258483793354</v>
      </c>
      <c r="M80" s="300">
        <v>12.537955911533519</v>
      </c>
      <c r="N80" s="300">
        <v>1.9871585699210428</v>
      </c>
      <c r="O80" s="300">
        <f>SUM(L80:N80)</f>
        <v>23.422340329833897</v>
      </c>
      <c r="P80" s="300"/>
      <c r="Q80" s="300">
        <v>9.2197107921874313</v>
      </c>
      <c r="R80" s="300">
        <v>12.116578645523655</v>
      </c>
      <c r="S80" s="300">
        <v>2.0574476196316422</v>
      </c>
      <c r="T80" s="300">
        <f>SUM(Q80:S80)</f>
        <v>23.393737057342729</v>
      </c>
      <c r="U80" s="300"/>
      <c r="V80" s="300">
        <v>9.8396680044928999</v>
      </c>
      <c r="W80" s="300">
        <v>11.266540017028989</v>
      </c>
      <c r="X80" s="300">
        <v>2.1996364598512188</v>
      </c>
      <c r="Y80" s="300">
        <f>SUM(V80:X80)</f>
        <v>23.305844481373107</v>
      </c>
    </row>
    <row r="81" spans="1:25" x14ac:dyDescent="0.2">
      <c r="A81" s="260" t="s">
        <v>364</v>
      </c>
      <c r="B81" s="300">
        <v>17.227189713909354</v>
      </c>
      <c r="C81" s="300">
        <v>5.8039428518420362</v>
      </c>
      <c r="D81" s="300">
        <v>2.2288939539561747</v>
      </c>
      <c r="E81" s="300">
        <f t="shared" ref="E81:E82" si="119">SUM(B81:D81)</f>
        <v>25.260026519707566</v>
      </c>
      <c r="F81" s="300"/>
      <c r="G81" s="300">
        <v>18.509043486258506</v>
      </c>
      <c r="H81" s="300">
        <v>5.2046513406030988</v>
      </c>
      <c r="I81" s="300">
        <v>2.3847799161868695</v>
      </c>
      <c r="J81" s="300">
        <f t="shared" ref="J81:J82" si="120">SUM(G81:I81)</f>
        <v>26.098474743048474</v>
      </c>
      <c r="K81" s="300"/>
      <c r="L81" s="300">
        <v>17.946708974705274</v>
      </c>
      <c r="M81" s="300">
        <v>5.8327752184649606</v>
      </c>
      <c r="N81" s="300">
        <v>2.7671754769957526</v>
      </c>
      <c r="O81" s="300">
        <f t="shared" ref="O81:O82" si="121">SUM(L81:N81)</f>
        <v>26.546659670165987</v>
      </c>
      <c r="P81" s="300"/>
      <c r="Q81" s="300">
        <v>18.167739620717828</v>
      </c>
      <c r="R81" s="300">
        <v>5.8550164868313113</v>
      </c>
      <c r="S81" s="300">
        <v>2.7935068351081251</v>
      </c>
      <c r="T81" s="300">
        <f t="shared" ref="T81:T82" si="122">SUM(Q81:S81)</f>
        <v>26.816262942657264</v>
      </c>
      <c r="U81" s="300"/>
      <c r="V81" s="300">
        <v>18.492192292002382</v>
      </c>
      <c r="W81" s="300">
        <v>5.8973160661172379</v>
      </c>
      <c r="X81" s="300">
        <v>2.8376471605072258</v>
      </c>
      <c r="Y81" s="300">
        <f t="shared" ref="Y81:Y82" si="123">SUM(V81:X81)</f>
        <v>27.227155518626844</v>
      </c>
    </row>
    <row r="82" spans="1:25" x14ac:dyDescent="0.2">
      <c r="A82" s="264" t="s">
        <v>363</v>
      </c>
      <c r="B82" s="301">
        <f>SUM(B80:B81)</f>
        <v>24.496007528602167</v>
      </c>
      <c r="C82" s="301">
        <f t="shared" ref="C82" si="124">SUM(C80:C81)</f>
        <v>18.709701820386329</v>
      </c>
      <c r="D82" s="301">
        <f t="shared" ref="D82" si="125">SUM(D80:D81)</f>
        <v>3.8512906510114195</v>
      </c>
      <c r="E82" s="301">
        <f t="shared" si="119"/>
        <v>47.05699999999991</v>
      </c>
      <c r="F82" s="301"/>
      <c r="G82" s="301">
        <f>SUM(G80:G81)</f>
        <v>27.671037838862986</v>
      </c>
      <c r="H82" s="301">
        <f t="shared" ref="H82" si="126">SUM(H80:H81)</f>
        <v>17.255524494558738</v>
      </c>
      <c r="I82" s="301">
        <f t="shared" ref="I82" si="127">SUM(I80:I81)</f>
        <v>4.0944376665782372</v>
      </c>
      <c r="J82" s="301">
        <f t="shared" si="120"/>
        <v>49.020999999999965</v>
      </c>
      <c r="K82" s="301"/>
      <c r="L82" s="301">
        <f>SUM(L80:L81)</f>
        <v>26.843934823084609</v>
      </c>
      <c r="M82" s="301">
        <f t="shared" ref="M82" si="128">SUM(M80:M81)</f>
        <v>18.370731129998479</v>
      </c>
      <c r="N82" s="301">
        <f t="shared" ref="N82" si="129">SUM(N80:N81)</f>
        <v>4.7543340469167958</v>
      </c>
      <c r="O82" s="301">
        <f t="shared" si="121"/>
        <v>49.96899999999988</v>
      </c>
      <c r="P82" s="301"/>
      <c r="Q82" s="301">
        <f>SUM(Q80:Q81)</f>
        <v>27.38745041290526</v>
      </c>
      <c r="R82" s="301">
        <f t="shared" ref="R82" si="130">SUM(R80:R81)</f>
        <v>17.971595132354967</v>
      </c>
      <c r="S82" s="301">
        <f t="shared" ref="S82" si="131">SUM(S80:S81)</f>
        <v>4.8509544547397674</v>
      </c>
      <c r="T82" s="301">
        <f t="shared" si="122"/>
        <v>50.209999999999994</v>
      </c>
      <c r="U82" s="301"/>
      <c r="V82" s="301">
        <f>SUM(V80:V81)</f>
        <v>28.331860296495282</v>
      </c>
      <c r="W82" s="301">
        <f t="shared" ref="W82" si="132">SUM(W80:W81)</f>
        <v>17.163856083146229</v>
      </c>
      <c r="X82" s="301">
        <f t="shared" ref="X82" si="133">SUM(X80:X81)</f>
        <v>5.0372836203584441</v>
      </c>
      <c r="Y82" s="301">
        <f t="shared" si="123"/>
        <v>50.532999999999952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1.2070532477116358</v>
      </c>
      <c r="C89" s="300">
        <v>0.84044663271480713</v>
      </c>
      <c r="D89" s="300">
        <v>0.2071114456503988</v>
      </c>
      <c r="E89" s="300">
        <f>SUM(B89:D89)</f>
        <v>2.2546113260768417</v>
      </c>
      <c r="F89" s="300"/>
      <c r="G89" s="300">
        <v>1.2868411089229927</v>
      </c>
      <c r="H89" s="300">
        <v>0.82083260285498771</v>
      </c>
      <c r="I89" s="300">
        <v>0.28385927739291994</v>
      </c>
      <c r="J89" s="300">
        <f>SUM(G89:I89)</f>
        <v>2.3915329891709005</v>
      </c>
      <c r="K89" s="300"/>
      <c r="L89" s="300">
        <v>1.2297802037779089</v>
      </c>
      <c r="M89" s="300">
        <v>1.050512221518191</v>
      </c>
      <c r="N89" s="300">
        <v>0.13166001581498457</v>
      </c>
      <c r="O89" s="300">
        <f>SUM(L89:N89)</f>
        <v>2.4119524411110844</v>
      </c>
      <c r="P89" s="300"/>
      <c r="Q89" s="300">
        <v>1.286523545032433</v>
      </c>
      <c r="R89" s="300">
        <v>1.1236540764335627</v>
      </c>
      <c r="S89" s="300">
        <v>0.12800777633717977</v>
      </c>
      <c r="T89" s="300">
        <f>SUM(Q89:S89)</f>
        <v>2.5381853978031756</v>
      </c>
      <c r="U89" s="300"/>
      <c r="V89" s="300">
        <v>1.3221694261453583</v>
      </c>
      <c r="W89" s="300">
        <v>1.2035940571214321</v>
      </c>
      <c r="X89" s="300">
        <v>0.12389143797715291</v>
      </c>
      <c r="Y89" s="300">
        <f>SUM(V89:X89)</f>
        <v>2.6496549212439433</v>
      </c>
    </row>
    <row r="90" spans="1:25" x14ac:dyDescent="0.2">
      <c r="A90" s="260" t="s">
        <v>364</v>
      </c>
      <c r="B90" s="300">
        <v>6.6347280584550719</v>
      </c>
      <c r="C90" s="300">
        <v>0.87557815365220593</v>
      </c>
      <c r="D90" s="300">
        <v>1.1640824618158869</v>
      </c>
      <c r="E90" s="300">
        <f t="shared" ref="E90:E91" si="134">SUM(B90:D90)</f>
        <v>8.6743886739231648</v>
      </c>
      <c r="F90" s="300"/>
      <c r="G90" s="300">
        <v>6.0121320641593714</v>
      </c>
      <c r="H90" s="300">
        <v>0.76844496133316009</v>
      </c>
      <c r="I90" s="300">
        <v>1.1908899853365549</v>
      </c>
      <c r="J90" s="300">
        <f t="shared" ref="J90:J91" si="135">SUM(G90:I90)</f>
        <v>7.9714670108290866</v>
      </c>
      <c r="K90" s="300"/>
      <c r="L90" s="300">
        <v>5.7334384743238758</v>
      </c>
      <c r="M90" s="300">
        <v>0.89643217496470751</v>
      </c>
      <c r="N90" s="300">
        <v>1.1081769096003538</v>
      </c>
      <c r="O90" s="300">
        <f t="shared" ref="O90:O91" si="136">SUM(L90:N90)</f>
        <v>7.7380475588889368</v>
      </c>
      <c r="P90" s="300"/>
      <c r="Q90" s="300">
        <v>5.7450071590719265</v>
      </c>
      <c r="R90" s="300">
        <v>0.9050422143983976</v>
      </c>
      <c r="S90" s="300">
        <v>1.1087652287264849</v>
      </c>
      <c r="T90" s="300">
        <f t="shared" ref="T90:T91" si="137">SUM(Q90:S90)</f>
        <v>7.758814602196809</v>
      </c>
      <c r="U90" s="300"/>
      <c r="V90" s="300">
        <v>5.5312346143791657</v>
      </c>
      <c r="W90" s="300">
        <v>0.91958982985260718</v>
      </c>
      <c r="X90" s="300">
        <v>1.1305206345242633</v>
      </c>
      <c r="Y90" s="300">
        <f t="shared" ref="Y90:Y91" si="138">SUM(V90:X90)</f>
        <v>7.5813450787560361</v>
      </c>
    </row>
    <row r="91" spans="1:25" x14ac:dyDescent="0.2">
      <c r="A91" s="264" t="s">
        <v>363</v>
      </c>
      <c r="B91" s="301">
        <f>SUM(B89:B90)</f>
        <v>7.8417813061667072</v>
      </c>
      <c r="C91" s="301">
        <f t="shared" ref="C91" si="139">SUM(C89:C90)</f>
        <v>1.7160247863670131</v>
      </c>
      <c r="D91" s="301">
        <f t="shared" ref="D91" si="140">SUM(D89:D90)</f>
        <v>1.3711939074662858</v>
      </c>
      <c r="E91" s="301">
        <f t="shared" si="134"/>
        <v>10.929000000000006</v>
      </c>
      <c r="F91" s="301"/>
      <c r="G91" s="301">
        <f>SUM(G89:G90)</f>
        <v>7.2989731730823646</v>
      </c>
      <c r="H91" s="301">
        <f t="shared" ref="H91" si="141">SUM(H89:H90)</f>
        <v>1.5892775641881478</v>
      </c>
      <c r="I91" s="301">
        <f t="shared" ref="I91" si="142">SUM(I89:I90)</f>
        <v>1.4747492627294747</v>
      </c>
      <c r="J91" s="301">
        <f t="shared" si="135"/>
        <v>10.362999999999987</v>
      </c>
      <c r="K91" s="301"/>
      <c r="L91" s="301">
        <f>SUM(L89:L90)</f>
        <v>6.9632186781017849</v>
      </c>
      <c r="M91" s="301">
        <f t="shared" ref="M91" si="143">SUM(M89:M90)</f>
        <v>1.9469443964828985</v>
      </c>
      <c r="N91" s="301">
        <f t="shared" ref="N91" si="144">SUM(N89:N90)</f>
        <v>1.2398369254153383</v>
      </c>
      <c r="O91" s="301">
        <f t="shared" si="136"/>
        <v>10.150000000000022</v>
      </c>
      <c r="P91" s="301"/>
      <c r="Q91" s="301">
        <f>SUM(Q89:Q90)</f>
        <v>7.0315307041043598</v>
      </c>
      <c r="R91" s="301">
        <f t="shared" ref="R91" si="145">SUM(R89:R90)</f>
        <v>2.0286962908319603</v>
      </c>
      <c r="S91" s="301">
        <f t="shared" ref="S91" si="146">SUM(S89:S90)</f>
        <v>1.2367730050636647</v>
      </c>
      <c r="T91" s="301">
        <f t="shared" si="137"/>
        <v>10.296999999999985</v>
      </c>
      <c r="U91" s="301"/>
      <c r="V91" s="301">
        <f>SUM(V89:V90)</f>
        <v>6.8534040405245236</v>
      </c>
      <c r="W91" s="301">
        <f t="shared" ref="W91" si="147">SUM(W89:W90)</f>
        <v>2.1231838869740391</v>
      </c>
      <c r="X91" s="301">
        <f t="shared" ref="X91" si="148">SUM(X89:X90)</f>
        <v>1.2544120725014163</v>
      </c>
      <c r="Y91" s="301">
        <f t="shared" si="138"/>
        <v>10.23099999999998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4.249148586061624</v>
      </c>
      <c r="C98" s="300">
        <v>6.4223194394689189</v>
      </c>
      <c r="D98" s="300">
        <v>1.6213579638452409</v>
      </c>
      <c r="E98" s="300">
        <f>SUM(B98:D98)</f>
        <v>12.292825989375785</v>
      </c>
      <c r="F98" s="300"/>
      <c r="G98" s="300">
        <v>5.5100165835460739</v>
      </c>
      <c r="H98" s="300">
        <v>8.370335588178559</v>
      </c>
      <c r="I98" s="300">
        <v>1.4215593977926289</v>
      </c>
      <c r="J98" s="300">
        <f>SUM(G98:I98)</f>
        <v>15.301911569517262</v>
      </c>
      <c r="K98" s="300"/>
      <c r="L98" s="300">
        <v>4.1698185232349436</v>
      </c>
      <c r="M98" s="300">
        <v>8.5242490462629679</v>
      </c>
      <c r="N98" s="300">
        <v>1.9686920226961027</v>
      </c>
      <c r="O98" s="300">
        <f>SUM(L98:N98)</f>
        <v>14.662759592194014</v>
      </c>
      <c r="P98" s="300"/>
      <c r="Q98" s="300">
        <v>4.5558232742365519</v>
      </c>
      <c r="R98" s="300">
        <v>9.2114623356121736</v>
      </c>
      <c r="S98" s="300">
        <v>2.1934437520312948</v>
      </c>
      <c r="T98" s="300">
        <f>SUM(Q98:S98)</f>
        <v>15.96072936188002</v>
      </c>
      <c r="U98" s="300"/>
      <c r="V98" s="300">
        <v>5.0961496372433368</v>
      </c>
      <c r="W98" s="300">
        <v>10.358012816765259</v>
      </c>
      <c r="X98" s="300">
        <v>2.4660805773441159</v>
      </c>
      <c r="Y98" s="300">
        <f>SUM(V98:X98)</f>
        <v>17.920243031352712</v>
      </c>
    </row>
    <row r="99" spans="1:25" x14ac:dyDescent="0.2">
      <c r="A99" s="260" t="s">
        <v>364</v>
      </c>
      <c r="B99" s="300">
        <v>5.5054012241188603</v>
      </c>
      <c r="C99" s="300">
        <v>3.8555374858551277</v>
      </c>
      <c r="D99" s="300">
        <v>1.13423530065019</v>
      </c>
      <c r="E99" s="300">
        <f t="shared" ref="E99:E100" si="149">SUM(B99:D99)</f>
        <v>10.495174010624178</v>
      </c>
      <c r="F99" s="300"/>
      <c r="G99" s="300">
        <v>6.9631637861663558</v>
      </c>
      <c r="H99" s="300">
        <v>4.6431909649920815</v>
      </c>
      <c r="I99" s="300">
        <v>1.2717336793242908</v>
      </c>
      <c r="J99" s="300">
        <f t="shared" ref="J99:J100" si="150">SUM(G99:I99)</f>
        <v>12.878088430482729</v>
      </c>
      <c r="K99" s="300"/>
      <c r="L99" s="300">
        <v>5.6784884631693409</v>
      </c>
      <c r="M99" s="300">
        <v>5.873871291145087</v>
      </c>
      <c r="N99" s="300">
        <v>0.85488065349153042</v>
      </c>
      <c r="O99" s="300">
        <f t="shared" ref="O99:O100" si="151">SUM(L99:N99)</f>
        <v>12.407240407805958</v>
      </c>
      <c r="P99" s="300"/>
      <c r="Q99" s="300">
        <v>6.2006611747166316</v>
      </c>
      <c r="R99" s="300">
        <v>6.2733732202215302</v>
      </c>
      <c r="S99" s="300">
        <v>0.94623624318179012</v>
      </c>
      <c r="T99" s="300">
        <f t="shared" ref="T99:T100" si="152">SUM(Q99:S99)</f>
        <v>13.420270638119952</v>
      </c>
      <c r="U99" s="300"/>
      <c r="V99" s="300">
        <v>6.9933917968813448</v>
      </c>
      <c r="W99" s="300">
        <v>7.0552783117437219</v>
      </c>
      <c r="X99" s="300">
        <v>1.0660868600222122</v>
      </c>
      <c r="Y99" s="300">
        <f t="shared" ref="Y99:Y100" si="153">SUM(V99:X99)</f>
        <v>15.11475696864728</v>
      </c>
    </row>
    <row r="100" spans="1:25" x14ac:dyDescent="0.2">
      <c r="A100" s="264" t="s">
        <v>363</v>
      </c>
      <c r="B100" s="301">
        <f>SUM(B98:B99)</f>
        <v>9.7545498101804853</v>
      </c>
      <c r="C100" s="301">
        <f t="shared" ref="C100" si="154">SUM(C98:C99)</f>
        <v>10.277856925324047</v>
      </c>
      <c r="D100" s="301">
        <f t="shared" ref="D100" si="155">SUM(D98:D99)</f>
        <v>2.7555932644954311</v>
      </c>
      <c r="E100" s="301">
        <f t="shared" si="149"/>
        <v>22.787999999999961</v>
      </c>
      <c r="F100" s="301"/>
      <c r="G100" s="301">
        <f>SUM(G98:G99)</f>
        <v>12.473180369712431</v>
      </c>
      <c r="H100" s="301">
        <f t="shared" ref="H100" si="156">SUM(H98:H99)</f>
        <v>13.013526553170641</v>
      </c>
      <c r="I100" s="301">
        <f t="shared" ref="I100" si="157">SUM(I98:I99)</f>
        <v>2.6932930771169197</v>
      </c>
      <c r="J100" s="301">
        <f t="shared" si="150"/>
        <v>28.179999999999993</v>
      </c>
      <c r="K100" s="301"/>
      <c r="L100" s="301">
        <f>SUM(L98:L99)</f>
        <v>9.8483069864042854</v>
      </c>
      <c r="M100" s="301">
        <f t="shared" ref="M100" si="158">SUM(M98:M99)</f>
        <v>14.398120337408056</v>
      </c>
      <c r="N100" s="301">
        <f t="shared" ref="N100" si="159">SUM(N98:N99)</f>
        <v>2.823572676187633</v>
      </c>
      <c r="O100" s="301">
        <f t="shared" si="151"/>
        <v>27.069999999999975</v>
      </c>
      <c r="P100" s="301"/>
      <c r="Q100" s="301">
        <f>SUM(Q98:Q99)</f>
        <v>10.756484448953184</v>
      </c>
      <c r="R100" s="301">
        <f t="shared" ref="R100" si="160">SUM(R98:R99)</f>
        <v>15.484835555833705</v>
      </c>
      <c r="S100" s="301">
        <f t="shared" ref="S100" si="161">SUM(S98:S99)</f>
        <v>3.1396799952130849</v>
      </c>
      <c r="T100" s="301">
        <f t="shared" si="152"/>
        <v>29.380999999999975</v>
      </c>
      <c r="U100" s="301"/>
      <c r="V100" s="301">
        <f>SUM(V98:V99)</f>
        <v>12.089541434124682</v>
      </c>
      <c r="W100" s="301">
        <f t="shared" ref="W100" si="162">SUM(W98:W99)</f>
        <v>17.41329112850898</v>
      </c>
      <c r="X100" s="301">
        <f t="shared" ref="X100" si="163">SUM(X98:X99)</f>
        <v>3.5321674373663283</v>
      </c>
      <c r="Y100" s="301">
        <f t="shared" si="153"/>
        <v>33.034999999999989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0.37417672333040713</v>
      </c>
      <c r="C107" s="300">
        <v>0.17066542125732984</v>
      </c>
      <c r="D107" s="300">
        <v>0.20650737904535604</v>
      </c>
      <c r="E107" s="300">
        <f>SUM(B107:D107)</f>
        <v>0.75134952363309293</v>
      </c>
      <c r="F107" s="300"/>
      <c r="G107" s="300">
        <v>0.63752978604631927</v>
      </c>
      <c r="H107" s="300">
        <v>0.28978626639077504</v>
      </c>
      <c r="I107" s="300">
        <v>0.29421894350139993</v>
      </c>
      <c r="J107" s="300">
        <f>SUM(G107:I107)</f>
        <v>1.2215349959384942</v>
      </c>
      <c r="K107" s="300"/>
      <c r="L107" s="300">
        <v>0.50825981030220091</v>
      </c>
      <c r="M107" s="300">
        <v>0.22178003533827481</v>
      </c>
      <c r="N107" s="300">
        <v>0.3472886367765734</v>
      </c>
      <c r="O107" s="300">
        <f>SUM(L107:N107)</f>
        <v>1.077328482417049</v>
      </c>
      <c r="P107" s="300"/>
      <c r="Q107" s="300">
        <v>0.48948684463187209</v>
      </c>
      <c r="R107" s="300">
        <v>0.21672191281155248</v>
      </c>
      <c r="S107" s="300">
        <v>0.3312542730826375</v>
      </c>
      <c r="T107" s="300">
        <f>SUM(Q107:S107)</f>
        <v>1.0374630305260621</v>
      </c>
      <c r="U107" s="300"/>
      <c r="V107" s="300">
        <v>0.48007787733244345</v>
      </c>
      <c r="W107" s="300">
        <v>0.2114165600062527</v>
      </c>
      <c r="X107" s="300">
        <v>0.30834360539806221</v>
      </c>
      <c r="Y107" s="300">
        <f>SUM(V107:X107)</f>
        <v>0.99983804273675836</v>
      </c>
    </row>
    <row r="108" spans="1:25" x14ac:dyDescent="0.2">
      <c r="A108" s="260" t="s">
        <v>364</v>
      </c>
      <c r="B108" s="300">
        <v>0.49135662244885819</v>
      </c>
      <c r="C108" s="300">
        <v>0.17543695124220079</v>
      </c>
      <c r="D108" s="300">
        <v>0.36385690267584803</v>
      </c>
      <c r="E108" s="300">
        <f t="shared" ref="E108:E109" si="164">SUM(B108:D108)</f>
        <v>1.0306504763669069</v>
      </c>
      <c r="F108" s="300"/>
      <c r="G108" s="300">
        <v>0.75056305248351218</v>
      </c>
      <c r="H108" s="300">
        <v>8.5550668318489537E-2</v>
      </c>
      <c r="I108" s="300">
        <v>0.53735128325950243</v>
      </c>
      <c r="J108" s="300">
        <f t="shared" ref="J108:J109" si="165">SUM(G108:I108)</f>
        <v>1.3734650040615042</v>
      </c>
      <c r="K108" s="300"/>
      <c r="L108" s="300">
        <v>0.76683643295529191</v>
      </c>
      <c r="M108" s="300">
        <v>0.31082555328581041</v>
      </c>
      <c r="N108" s="300">
        <v>0.2360095313418524</v>
      </c>
      <c r="O108" s="300">
        <f t="shared" ref="O108:O109" si="166">SUM(L108:N108)</f>
        <v>1.3136715175829548</v>
      </c>
      <c r="P108" s="300"/>
      <c r="Q108" s="300">
        <v>0.73545342807597736</v>
      </c>
      <c r="R108" s="300">
        <v>0.31401882081954496</v>
      </c>
      <c r="S108" s="300">
        <v>0.22906472057841173</v>
      </c>
      <c r="T108" s="300">
        <f t="shared" ref="T108:T109" si="167">SUM(Q108:S108)</f>
        <v>1.2785369694739341</v>
      </c>
      <c r="U108" s="300"/>
      <c r="V108" s="300">
        <v>0.70761189326393048</v>
      </c>
      <c r="W108" s="300">
        <v>0.32557261002035681</v>
      </c>
      <c r="X108" s="300">
        <v>0.2249774539789573</v>
      </c>
      <c r="Y108" s="300">
        <f t="shared" ref="Y108:Y109" si="168">SUM(V108:X108)</f>
        <v>1.2581619572632445</v>
      </c>
    </row>
    <row r="109" spans="1:25" x14ac:dyDescent="0.2">
      <c r="A109" s="264" t="s">
        <v>363</v>
      </c>
      <c r="B109" s="301">
        <f>SUM(B107:B108)</f>
        <v>0.86553334577926533</v>
      </c>
      <c r="C109" s="301">
        <f t="shared" ref="C109" si="169">SUM(C107:C108)</f>
        <v>0.34610237249953063</v>
      </c>
      <c r="D109" s="301">
        <f t="shared" ref="D109" si="170">SUM(D107:D108)</f>
        <v>0.57036428172120401</v>
      </c>
      <c r="E109" s="301">
        <f t="shared" si="164"/>
        <v>1.782</v>
      </c>
      <c r="F109" s="301"/>
      <c r="G109" s="301">
        <f>SUM(G107:G108)</f>
        <v>1.3880928385298315</v>
      </c>
      <c r="H109" s="301">
        <f t="shared" ref="H109" si="171">SUM(H107:H108)</f>
        <v>0.37533693470926455</v>
      </c>
      <c r="I109" s="301">
        <f t="shared" ref="I109" si="172">SUM(I107:I108)</f>
        <v>0.83157022676090242</v>
      </c>
      <c r="J109" s="301">
        <f t="shared" si="165"/>
        <v>2.5949999999999984</v>
      </c>
      <c r="K109" s="301"/>
      <c r="L109" s="301">
        <f>SUM(L107:L108)</f>
        <v>1.2750962432574928</v>
      </c>
      <c r="M109" s="301">
        <f t="shared" ref="M109" si="173">SUM(M107:M108)</f>
        <v>0.53260558862408525</v>
      </c>
      <c r="N109" s="301">
        <f t="shared" ref="N109" si="174">SUM(N107:N108)</f>
        <v>0.58329816811842583</v>
      </c>
      <c r="O109" s="301">
        <f t="shared" si="166"/>
        <v>2.391000000000004</v>
      </c>
      <c r="P109" s="301"/>
      <c r="Q109" s="301">
        <f>SUM(Q107:Q108)</f>
        <v>1.2249402727078493</v>
      </c>
      <c r="R109" s="301">
        <f t="shared" ref="R109" si="175">SUM(R107:R108)</f>
        <v>0.53074073363109742</v>
      </c>
      <c r="S109" s="301">
        <f t="shared" ref="S109" si="176">SUM(S107:S108)</f>
        <v>0.5603189936610492</v>
      </c>
      <c r="T109" s="301">
        <f t="shared" si="167"/>
        <v>2.3159999999999958</v>
      </c>
      <c r="U109" s="301"/>
      <c r="V109" s="301">
        <f>SUM(V107:V108)</f>
        <v>1.187689770596374</v>
      </c>
      <c r="W109" s="301">
        <f t="shared" ref="W109" si="177">SUM(W107:W108)</f>
        <v>0.53698917002660951</v>
      </c>
      <c r="X109" s="301">
        <f t="shared" ref="X109" si="178">SUM(X107:X108)</f>
        <v>0.53332105937701946</v>
      </c>
      <c r="Y109" s="301">
        <f t="shared" si="168"/>
        <v>2.2580000000000027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1.7887853504320692</v>
      </c>
      <c r="C116" s="300">
        <v>0.57443681446373662</v>
      </c>
      <c r="D116" s="300">
        <v>0.45356006299212204</v>
      </c>
      <c r="E116" s="300">
        <f>SUM(B116:D116)</f>
        <v>2.816782227887928</v>
      </c>
      <c r="F116" s="300"/>
      <c r="G116" s="300">
        <v>2.178414549645046</v>
      </c>
      <c r="H116" s="300">
        <v>0.86426397228346519</v>
      </c>
      <c r="I116" s="300">
        <v>0.1852655889163318</v>
      </c>
      <c r="J116" s="300">
        <f>SUM(G116:I116)</f>
        <v>3.227944110844843</v>
      </c>
      <c r="K116" s="300"/>
      <c r="L116" s="300">
        <v>1.8122563621040033</v>
      </c>
      <c r="M116" s="300">
        <v>0.54995057918866297</v>
      </c>
      <c r="N116" s="300">
        <v>0.42694955051513261</v>
      </c>
      <c r="O116" s="300">
        <f>SUM(L116:N116)</f>
        <v>2.7891564918077991</v>
      </c>
      <c r="P116" s="300"/>
      <c r="Q116" s="300">
        <v>1.9807978329029692</v>
      </c>
      <c r="R116" s="300">
        <v>0.57940214737274409</v>
      </c>
      <c r="S116" s="300">
        <v>0.46327130098225006</v>
      </c>
      <c r="T116" s="300">
        <f>SUM(Q116:S116)</f>
        <v>3.0234712812579634</v>
      </c>
      <c r="U116" s="300"/>
      <c r="V116" s="300">
        <v>2.2106496704662599</v>
      </c>
      <c r="W116" s="300">
        <v>0.59857542235760475</v>
      </c>
      <c r="X116" s="300">
        <v>0.49746363661245513</v>
      </c>
      <c r="Y116" s="300">
        <f>SUM(V116:X116)</f>
        <v>3.3066887294363196</v>
      </c>
    </row>
    <row r="117" spans="1:25" x14ac:dyDescent="0.2">
      <c r="A117" s="260" t="s">
        <v>364</v>
      </c>
      <c r="B117" s="300">
        <v>5.5765291416519194</v>
      </c>
      <c r="C117" s="300">
        <v>0.39734148374610989</v>
      </c>
      <c r="D117" s="300">
        <v>1.4973471467140214</v>
      </c>
      <c r="E117" s="300">
        <f t="shared" ref="E117:E118" si="179">SUM(B117:D117)</f>
        <v>7.4712177721120501</v>
      </c>
      <c r="F117" s="300"/>
      <c r="G117" s="300">
        <v>6.1532877598154236</v>
      </c>
      <c r="H117" s="300">
        <v>0.19807979214885049</v>
      </c>
      <c r="I117" s="300">
        <v>1.116688337190868</v>
      </c>
      <c r="J117" s="300">
        <f t="shared" ref="J117:J118" si="180">SUM(G117:I117)</f>
        <v>7.4680558891551421</v>
      </c>
      <c r="K117" s="300"/>
      <c r="L117" s="300">
        <v>6.0466749407045777</v>
      </c>
      <c r="M117" s="300">
        <v>0.74604141510020106</v>
      </c>
      <c r="N117" s="300">
        <v>0.78312715238739772</v>
      </c>
      <c r="O117" s="300">
        <f t="shared" ref="O117:O118" si="181">SUM(L117:N117)</f>
        <v>7.5758435081921771</v>
      </c>
      <c r="P117" s="300"/>
      <c r="Q117" s="300">
        <v>6.4109861590706103</v>
      </c>
      <c r="R117" s="300">
        <v>0.80289924799388845</v>
      </c>
      <c r="S117" s="300">
        <v>0.85564331167752516</v>
      </c>
      <c r="T117" s="300">
        <f t="shared" ref="T117:T118" si="182">SUM(Q117:S117)</f>
        <v>8.0695287187420242</v>
      </c>
      <c r="U117" s="300"/>
      <c r="V117" s="300">
        <v>6.7860770235716208</v>
      </c>
      <c r="W117" s="300">
        <v>0.86603752435514214</v>
      </c>
      <c r="X117" s="300">
        <v>0.93619672263690024</v>
      </c>
      <c r="Y117" s="300">
        <f t="shared" ref="Y117:Y118" si="183">SUM(V117:X117)</f>
        <v>8.5883112705636631</v>
      </c>
    </row>
    <row r="118" spans="1:25" x14ac:dyDescent="0.2">
      <c r="A118" s="264" t="s">
        <v>363</v>
      </c>
      <c r="B118" s="301">
        <f>SUM(B116:B117)</f>
        <v>7.3653144920839884</v>
      </c>
      <c r="C118" s="301">
        <f t="shared" ref="C118" si="184">SUM(C116:C117)</f>
        <v>0.97177829820984651</v>
      </c>
      <c r="D118" s="301">
        <f t="shared" ref="D118" si="185">SUM(D116:D117)</f>
        <v>1.9509072097061435</v>
      </c>
      <c r="E118" s="301">
        <f t="shared" si="179"/>
        <v>10.287999999999977</v>
      </c>
      <c r="F118" s="301"/>
      <c r="G118" s="301">
        <f>SUM(G116:G117)</f>
        <v>8.3317023094604696</v>
      </c>
      <c r="H118" s="301">
        <f t="shared" ref="H118" si="186">SUM(H116:H117)</f>
        <v>1.0623437644323157</v>
      </c>
      <c r="I118" s="301">
        <f t="shared" ref="I118" si="187">SUM(I116:I117)</f>
        <v>1.3019539261071997</v>
      </c>
      <c r="J118" s="301">
        <f t="shared" si="180"/>
        <v>10.695999999999984</v>
      </c>
      <c r="K118" s="301"/>
      <c r="L118" s="301">
        <f>SUM(L116:L117)</f>
        <v>7.858931302808581</v>
      </c>
      <c r="M118" s="301">
        <f t="shared" ref="M118" si="188">SUM(M116:M117)</f>
        <v>1.295991994288864</v>
      </c>
      <c r="N118" s="301">
        <f t="shared" ref="N118" si="189">SUM(N116:N117)</f>
        <v>1.2100767029025303</v>
      </c>
      <c r="O118" s="301">
        <f t="shared" si="181"/>
        <v>10.364999999999975</v>
      </c>
      <c r="P118" s="301"/>
      <c r="Q118" s="301">
        <f>SUM(Q116:Q117)</f>
        <v>8.391783991973579</v>
      </c>
      <c r="R118" s="301">
        <f t="shared" ref="R118" si="190">SUM(R116:R117)</f>
        <v>1.3823013953666325</v>
      </c>
      <c r="S118" s="301">
        <f t="shared" ref="S118" si="191">SUM(S116:S117)</f>
        <v>1.3189146126597753</v>
      </c>
      <c r="T118" s="301">
        <f t="shared" si="182"/>
        <v>11.092999999999986</v>
      </c>
      <c r="U118" s="301"/>
      <c r="V118" s="301">
        <f>SUM(V116:V117)</f>
        <v>8.9967266940378803</v>
      </c>
      <c r="W118" s="301">
        <f t="shared" ref="W118" si="192">SUM(W116:W117)</f>
        <v>1.4646129467127469</v>
      </c>
      <c r="X118" s="301">
        <f t="shared" ref="X118" si="193">SUM(X116:X117)</f>
        <v>1.4336603592493553</v>
      </c>
      <c r="Y118" s="301">
        <f t="shared" si="183"/>
        <v>11.894999999999982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3.8102793671187118</v>
      </c>
      <c r="C125" s="300">
        <v>1.4508915023574558</v>
      </c>
      <c r="D125" s="300">
        <v>0</v>
      </c>
      <c r="E125" s="300">
        <f>SUM(B125:D125)</f>
        <v>5.2611708694761674</v>
      </c>
      <c r="F125" s="300"/>
      <c r="G125" s="300">
        <v>3.2911924573354132</v>
      </c>
      <c r="H125" s="300">
        <v>1.3573816049993777</v>
      </c>
      <c r="I125" s="300">
        <v>0.15070788783321484</v>
      </c>
      <c r="J125" s="300">
        <f>SUM(G125:I125)</f>
        <v>4.7992819501680053</v>
      </c>
      <c r="K125" s="300"/>
      <c r="L125" s="300">
        <v>3.9912423058572841</v>
      </c>
      <c r="M125" s="300">
        <v>1.4964923551593035</v>
      </c>
      <c r="N125" s="300">
        <v>9.0681025189251918E-2</v>
      </c>
      <c r="O125" s="300">
        <f>SUM(L125:N125)</f>
        <v>5.5784156862058394</v>
      </c>
      <c r="P125" s="300"/>
      <c r="Q125" s="300">
        <v>3.9763878450691252</v>
      </c>
      <c r="R125" s="300">
        <v>1.4748830433941889</v>
      </c>
      <c r="S125" s="300">
        <v>9.4478311296716758E-2</v>
      </c>
      <c r="T125" s="300">
        <f>SUM(Q125:S125)</f>
        <v>5.5457491997600314</v>
      </c>
      <c r="U125" s="300"/>
      <c r="V125" s="300">
        <v>3.7987671214218524</v>
      </c>
      <c r="W125" s="300">
        <v>1.3959823295207112</v>
      </c>
      <c r="X125" s="300">
        <v>9.2013421846091292E-2</v>
      </c>
      <c r="Y125" s="300">
        <f>SUM(V125:X125)</f>
        <v>5.2867628727886542</v>
      </c>
    </row>
    <row r="126" spans="1:25" x14ac:dyDescent="0.2">
      <c r="A126" s="260" t="s">
        <v>364</v>
      </c>
      <c r="B126" s="300">
        <v>4.602114283403747</v>
      </c>
      <c r="C126" s="300">
        <v>0.28774837024572902</v>
      </c>
      <c r="D126" s="300">
        <v>0.66996647687435462</v>
      </c>
      <c r="E126" s="300">
        <f t="shared" ref="E126:E127" si="194">SUM(B126:D126)</f>
        <v>5.5598291305238305</v>
      </c>
      <c r="F126" s="300"/>
      <c r="G126" s="300">
        <v>4.092736085431679</v>
      </c>
      <c r="H126" s="300">
        <v>0.18873225852549697</v>
      </c>
      <c r="I126" s="300">
        <v>0.69024970587482248</v>
      </c>
      <c r="J126" s="300">
        <f t="shared" ref="J126:J127" si="195">SUM(G126:I126)</f>
        <v>4.9717180498319982</v>
      </c>
      <c r="K126" s="300"/>
      <c r="L126" s="300">
        <v>5.0127448966285328</v>
      </c>
      <c r="M126" s="300">
        <v>0.16411988361996402</v>
      </c>
      <c r="N126" s="300">
        <v>0.26271953354566968</v>
      </c>
      <c r="O126" s="300">
        <f t="shared" ref="O126:O127" si="196">SUM(L126:N126)</f>
        <v>5.4395843137941666</v>
      </c>
      <c r="P126" s="300"/>
      <c r="Q126" s="300">
        <v>5.0151385756850742</v>
      </c>
      <c r="R126" s="300">
        <v>0.17095467409130602</v>
      </c>
      <c r="S126" s="300">
        <v>0.27615755046359486</v>
      </c>
      <c r="T126" s="300">
        <f t="shared" ref="T126:T127" si="197">SUM(Q126:S126)</f>
        <v>5.4622508002399757</v>
      </c>
      <c r="U126" s="300"/>
      <c r="V126" s="300">
        <v>4.8067149787422334</v>
      </c>
      <c r="W126" s="300">
        <v>0.17524547978438551</v>
      </c>
      <c r="X126" s="300">
        <v>0.27527666868473316</v>
      </c>
      <c r="Y126" s="300">
        <f t="shared" ref="Y126:Y127" si="198">SUM(V126:X126)</f>
        <v>5.2572371272113525</v>
      </c>
    </row>
    <row r="127" spans="1:25" x14ac:dyDescent="0.2">
      <c r="A127" s="264" t="s">
        <v>363</v>
      </c>
      <c r="B127" s="301">
        <f>SUM(B125:B126)</f>
        <v>8.4123936505224588</v>
      </c>
      <c r="C127" s="301">
        <f t="shared" ref="C127" si="199">SUM(C125:C126)</f>
        <v>1.7386398726031849</v>
      </c>
      <c r="D127" s="301">
        <f t="shared" ref="D127" si="200">SUM(D125:D126)</f>
        <v>0.66996647687435462</v>
      </c>
      <c r="E127" s="301">
        <f t="shared" si="194"/>
        <v>10.820999999999998</v>
      </c>
      <c r="F127" s="301"/>
      <c r="G127" s="301">
        <f>SUM(G125:G126)</f>
        <v>7.3839285427670927</v>
      </c>
      <c r="H127" s="301">
        <f t="shared" ref="H127" si="201">SUM(H125:H126)</f>
        <v>1.5461138635248746</v>
      </c>
      <c r="I127" s="301">
        <f t="shared" ref="I127" si="202">SUM(I125:I126)</f>
        <v>0.84095759370803735</v>
      </c>
      <c r="J127" s="301">
        <f t="shared" si="195"/>
        <v>9.7710000000000043</v>
      </c>
      <c r="K127" s="301"/>
      <c r="L127" s="301">
        <f>SUM(L125:L126)</f>
        <v>9.003987202485817</v>
      </c>
      <c r="M127" s="301">
        <f t="shared" ref="M127" si="203">SUM(M125:M126)</f>
        <v>1.6606122387792674</v>
      </c>
      <c r="N127" s="301">
        <f t="shared" ref="N127" si="204">SUM(N125:N126)</f>
        <v>0.3534005587349216</v>
      </c>
      <c r="O127" s="301">
        <f t="shared" si="196"/>
        <v>11.018000000000006</v>
      </c>
      <c r="P127" s="301"/>
      <c r="Q127" s="301">
        <f>SUM(Q125:Q126)</f>
        <v>8.9915264207541998</v>
      </c>
      <c r="R127" s="301">
        <f t="shared" ref="R127" si="205">SUM(R125:R126)</f>
        <v>1.6458377174854948</v>
      </c>
      <c r="S127" s="301">
        <f t="shared" ref="S127" si="206">SUM(S125:S126)</f>
        <v>0.3706358617603116</v>
      </c>
      <c r="T127" s="301">
        <f t="shared" si="197"/>
        <v>11.008000000000006</v>
      </c>
      <c r="U127" s="301"/>
      <c r="V127" s="301">
        <f>SUM(V125:V126)</f>
        <v>8.6054821001640853</v>
      </c>
      <c r="W127" s="301">
        <f t="shared" ref="W127" si="207">SUM(W125:W126)</f>
        <v>1.5712278093050966</v>
      </c>
      <c r="X127" s="301">
        <f t="shared" ref="X127" si="208">SUM(X125:X126)</f>
        <v>0.36729009053082445</v>
      </c>
      <c r="Y127" s="301">
        <f t="shared" si="198"/>
        <v>10.544000000000006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1.3930354415983535</v>
      </c>
      <c r="C134" s="300">
        <v>1.2823049344892006</v>
      </c>
      <c r="D134" s="300">
        <v>0.57305891313590895</v>
      </c>
      <c r="E134" s="300">
        <f>SUM(B134:D134)</f>
        <v>3.248399289223463</v>
      </c>
      <c r="F134" s="300"/>
      <c r="G134" s="300">
        <v>1.3687362566030472</v>
      </c>
      <c r="H134" s="300">
        <v>1.310256507195855</v>
      </c>
      <c r="I134" s="300">
        <v>0.68204222918710289</v>
      </c>
      <c r="J134" s="300">
        <f>SUM(G134:I134)</f>
        <v>3.3610349929860055</v>
      </c>
      <c r="K134" s="300"/>
      <c r="L134" s="300">
        <v>2.5002532972344182</v>
      </c>
      <c r="M134" s="300">
        <v>0.76579161461636447</v>
      </c>
      <c r="N134" s="300">
        <v>0.28857996667703584</v>
      </c>
      <c r="O134" s="300">
        <f>SUM(L134:N134)</f>
        <v>3.5546248785278185</v>
      </c>
      <c r="P134" s="300"/>
      <c r="Q134" s="300">
        <v>2.3138386312045531</v>
      </c>
      <c r="R134" s="300">
        <v>0.65452587772825421</v>
      </c>
      <c r="S134" s="300">
        <v>0.26149851299417182</v>
      </c>
      <c r="T134" s="300">
        <f>SUM(Q134:S134)</f>
        <v>3.2298630219269793</v>
      </c>
      <c r="U134" s="300"/>
      <c r="V134" s="300">
        <v>2.4247446616950241</v>
      </c>
      <c r="W134" s="300">
        <v>0.58640016883288648</v>
      </c>
      <c r="X134" s="300">
        <v>0.25780235212690672</v>
      </c>
      <c r="Y134" s="300">
        <f>SUM(V134:X134)</f>
        <v>3.2689471826548173</v>
      </c>
    </row>
    <row r="135" spans="1:25" x14ac:dyDescent="0.2">
      <c r="A135" s="260" t="s">
        <v>364</v>
      </c>
      <c r="B135" s="300">
        <v>1.4356153170147479</v>
      </c>
      <c r="C135" s="300">
        <v>0.2889267149628349</v>
      </c>
      <c r="D135" s="300">
        <v>0.87305867879895538</v>
      </c>
      <c r="E135" s="300">
        <f t="shared" ref="E135:E136" si="209">SUM(B135:D135)</f>
        <v>2.597600710776538</v>
      </c>
      <c r="F135" s="300"/>
      <c r="G135" s="300">
        <v>1.6798529538704625</v>
      </c>
      <c r="H135" s="300">
        <v>0.29572146019949691</v>
      </c>
      <c r="I135" s="300">
        <v>0.81639059294403626</v>
      </c>
      <c r="J135" s="300">
        <f t="shared" ref="J135:J136" si="210">SUM(G135:I135)</f>
        <v>2.7919650070139959</v>
      </c>
      <c r="K135" s="300"/>
      <c r="L135" s="300">
        <v>2.0148690823168334</v>
      </c>
      <c r="M135" s="300">
        <v>0.19459544634126633</v>
      </c>
      <c r="N135" s="300">
        <v>0.5999105928140811</v>
      </c>
      <c r="O135" s="300">
        <f t="shared" ref="O135:O136" si="211">SUM(L135:N135)</f>
        <v>2.8093751214721809</v>
      </c>
      <c r="P135" s="300"/>
      <c r="Q135" s="300">
        <v>1.7991944111661946</v>
      </c>
      <c r="R135" s="300">
        <v>0.17418384766746003</v>
      </c>
      <c r="S135" s="300">
        <v>0.56375871923936338</v>
      </c>
      <c r="T135" s="300">
        <f t="shared" ref="T135:T136" si="212">SUM(Q135:S135)</f>
        <v>2.537136978073018</v>
      </c>
      <c r="U135" s="300"/>
      <c r="V135" s="300">
        <v>1.7602023290844748</v>
      </c>
      <c r="W135" s="300">
        <v>0.17353793910340343</v>
      </c>
      <c r="X135" s="300">
        <v>0.59931254915729781</v>
      </c>
      <c r="Y135" s="300">
        <f t="shared" ref="Y135:Y136" si="213">SUM(V135:X135)</f>
        <v>2.5330528173451761</v>
      </c>
    </row>
    <row r="136" spans="1:25" x14ac:dyDescent="0.2">
      <c r="A136" s="264" t="s">
        <v>363</v>
      </c>
      <c r="B136" s="301">
        <f>SUM(B134:B135)</f>
        <v>2.8286507586131013</v>
      </c>
      <c r="C136" s="301">
        <f t="shared" ref="C136" si="214">SUM(C134:C135)</f>
        <v>1.5712316494520355</v>
      </c>
      <c r="D136" s="301">
        <f t="shared" ref="D136" si="215">SUM(D134:D135)</f>
        <v>1.4461175919348643</v>
      </c>
      <c r="E136" s="301">
        <f t="shared" si="209"/>
        <v>5.8460000000000019</v>
      </c>
      <c r="F136" s="301"/>
      <c r="G136" s="301">
        <f>SUM(G134:G135)</f>
        <v>3.0485892104735095</v>
      </c>
      <c r="H136" s="301">
        <f t="shared" ref="H136" si="216">SUM(H134:H135)</f>
        <v>1.6059779673953518</v>
      </c>
      <c r="I136" s="301">
        <f t="shared" ref="I136" si="217">SUM(I134:I135)</f>
        <v>1.4984328221311392</v>
      </c>
      <c r="J136" s="301">
        <f t="shared" si="210"/>
        <v>6.1530000000000005</v>
      </c>
      <c r="K136" s="301"/>
      <c r="L136" s="301">
        <f>SUM(L134:L135)</f>
        <v>4.5151223795512516</v>
      </c>
      <c r="M136" s="301">
        <f t="shared" ref="M136" si="218">SUM(M134:M135)</f>
        <v>0.96038706095763082</v>
      </c>
      <c r="N136" s="301">
        <f t="shared" ref="N136" si="219">SUM(N134:N135)</f>
        <v>0.88849055949111699</v>
      </c>
      <c r="O136" s="301">
        <f t="shared" si="211"/>
        <v>6.363999999999999</v>
      </c>
      <c r="P136" s="301"/>
      <c r="Q136" s="301">
        <f>SUM(Q134:Q135)</f>
        <v>4.1130330423707475</v>
      </c>
      <c r="R136" s="301">
        <f t="shared" ref="R136" si="220">SUM(R134:R135)</f>
        <v>0.8287097253957143</v>
      </c>
      <c r="S136" s="301">
        <f t="shared" ref="S136" si="221">SUM(S134:S135)</f>
        <v>0.8252572322335352</v>
      </c>
      <c r="T136" s="301">
        <f t="shared" si="212"/>
        <v>5.7669999999999968</v>
      </c>
      <c r="U136" s="301"/>
      <c r="V136" s="301">
        <f>SUM(V134:V135)</f>
        <v>4.1849469907794994</v>
      </c>
      <c r="W136" s="301">
        <f t="shared" ref="W136" si="222">SUM(W134:W135)</f>
        <v>0.75993810793628991</v>
      </c>
      <c r="X136" s="301">
        <f t="shared" ref="X136" si="223">SUM(X134:X135)</f>
        <v>0.85711490128420453</v>
      </c>
      <c r="Y136" s="301">
        <f t="shared" si="213"/>
        <v>5.8019999999999943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5.6674087687120496</v>
      </c>
      <c r="C143" s="300">
        <v>3.3007638083765909</v>
      </c>
      <c r="D143" s="300">
        <v>2.5030314588203089</v>
      </c>
      <c r="E143" s="300">
        <f>SUM(B143:D143)</f>
        <v>11.471204035908951</v>
      </c>
      <c r="F143" s="300"/>
      <c r="G143" s="300">
        <v>6.8558987227049801</v>
      </c>
      <c r="H143" s="300">
        <v>3.9445946551410369</v>
      </c>
      <c r="I143" s="300">
        <v>2.3685913802316403</v>
      </c>
      <c r="J143" s="300">
        <f>SUM(G143:I143)</f>
        <v>13.169084758077657</v>
      </c>
      <c r="K143" s="300"/>
      <c r="L143" s="300">
        <v>7.260332884033688</v>
      </c>
      <c r="M143" s="300">
        <v>4.4415621095290181</v>
      </c>
      <c r="N143" s="300">
        <v>3.218863362267999</v>
      </c>
      <c r="O143" s="300">
        <f>SUM(L143:N143)</f>
        <v>14.920758355830706</v>
      </c>
      <c r="P143" s="300"/>
      <c r="Q143" s="300">
        <v>7.6360220833032688</v>
      </c>
      <c r="R143" s="300">
        <v>4.722900838981178</v>
      </c>
      <c r="S143" s="300">
        <v>3.4752096401774226</v>
      </c>
      <c r="T143" s="300">
        <f>SUM(Q143:S143)</f>
        <v>15.834132562461868</v>
      </c>
      <c r="U143" s="300"/>
      <c r="V143" s="300">
        <v>8.1388702600484031</v>
      </c>
      <c r="W143" s="300">
        <v>5.1082133403437249</v>
      </c>
      <c r="X143" s="300">
        <v>3.8762760096247848</v>
      </c>
      <c r="Y143" s="300">
        <f>SUM(V143:X143)</f>
        <v>17.123359610016912</v>
      </c>
    </row>
    <row r="144" spans="1:25" x14ac:dyDescent="0.2">
      <c r="A144" s="260" t="s">
        <v>364</v>
      </c>
      <c r="B144" s="300">
        <v>10.453802866090049</v>
      </c>
      <c r="C144" s="300">
        <v>1.1961306461696033</v>
      </c>
      <c r="D144" s="300">
        <v>4.4008624518314168</v>
      </c>
      <c r="E144" s="300">
        <f t="shared" ref="E144:E145" si="224">SUM(B144:D144)</f>
        <v>16.050795964091069</v>
      </c>
      <c r="F144" s="300"/>
      <c r="G144" s="300">
        <v>11.177512653954379</v>
      </c>
      <c r="H144" s="300">
        <v>1.241365284886625</v>
      </c>
      <c r="I144" s="300">
        <v>4.9040373030813669</v>
      </c>
      <c r="J144" s="300">
        <f t="shared" ref="J144:J145" si="225">SUM(G144:I144)</f>
        <v>17.32291524192237</v>
      </c>
      <c r="K144" s="300"/>
      <c r="L144" s="300">
        <v>10.481054980654784</v>
      </c>
      <c r="M144" s="300">
        <v>1.6341760833526942</v>
      </c>
      <c r="N144" s="300">
        <v>2.7860105801617774</v>
      </c>
      <c r="O144" s="300">
        <f t="shared" ref="O144:O145" si="226">SUM(L144:N144)</f>
        <v>14.901241644169255</v>
      </c>
      <c r="P144" s="300"/>
      <c r="Q144" s="300">
        <v>10.714097796395084</v>
      </c>
      <c r="R144" s="300">
        <v>1.7485403920338627</v>
      </c>
      <c r="S144" s="300">
        <v>2.9162292491091395</v>
      </c>
      <c r="T144" s="300">
        <f t="shared" ref="T144:T145" si="227">SUM(Q144:S144)</f>
        <v>15.378867437538087</v>
      </c>
      <c r="U144" s="300"/>
      <c r="V144" s="300">
        <v>11.093698134337542</v>
      </c>
      <c r="W144" s="300">
        <v>1.9510608224355008</v>
      </c>
      <c r="X144" s="300">
        <v>3.1228814332100954</v>
      </c>
      <c r="Y144" s="300">
        <f t="shared" ref="Y144:Y145" si="228">SUM(V144:X144)</f>
        <v>16.167640389983138</v>
      </c>
    </row>
    <row r="145" spans="1:25" x14ac:dyDescent="0.2">
      <c r="A145" s="264" t="s">
        <v>363</v>
      </c>
      <c r="B145" s="301">
        <f>SUM(B143:B144)</f>
        <v>16.121211634802098</v>
      </c>
      <c r="C145" s="301">
        <f t="shared" ref="C145" si="229">SUM(C143:C144)</f>
        <v>4.4968944545461937</v>
      </c>
      <c r="D145" s="301">
        <f t="shared" ref="D145" si="230">SUM(D143:D144)</f>
        <v>6.9038939106517256</v>
      </c>
      <c r="E145" s="301">
        <f t="shared" si="224"/>
        <v>27.522000000000016</v>
      </c>
      <c r="F145" s="301"/>
      <c r="G145" s="301">
        <f>SUM(G143:G144)</f>
        <v>18.033411376659359</v>
      </c>
      <c r="H145" s="301">
        <f t="shared" ref="H145" si="231">SUM(H143:H144)</f>
        <v>5.1859599400276615</v>
      </c>
      <c r="I145" s="301">
        <f t="shared" ref="I145" si="232">SUM(I143:I144)</f>
        <v>7.2726286833130072</v>
      </c>
      <c r="J145" s="301">
        <f t="shared" si="225"/>
        <v>30.492000000000026</v>
      </c>
      <c r="K145" s="301"/>
      <c r="L145" s="301">
        <f>SUM(L143:L144)</f>
        <v>17.741387864688473</v>
      </c>
      <c r="M145" s="301">
        <f t="shared" ref="M145" si="233">SUM(M143:M144)</f>
        <v>6.0757381928817118</v>
      </c>
      <c r="N145" s="301">
        <f t="shared" ref="N145" si="234">SUM(N143:N144)</f>
        <v>6.0048739424297768</v>
      </c>
      <c r="O145" s="301">
        <f t="shared" si="226"/>
        <v>29.82199999999996</v>
      </c>
      <c r="P145" s="301"/>
      <c r="Q145" s="301">
        <f>SUM(Q143:Q144)</f>
        <v>18.350119879698354</v>
      </c>
      <c r="R145" s="301">
        <f t="shared" ref="R145" si="235">SUM(R143:R144)</f>
        <v>6.4714412310150404</v>
      </c>
      <c r="S145" s="301">
        <f t="shared" ref="S145" si="236">SUM(S143:S144)</f>
        <v>6.3914388892865617</v>
      </c>
      <c r="T145" s="301">
        <f t="shared" si="227"/>
        <v>31.212999999999958</v>
      </c>
      <c r="U145" s="301"/>
      <c r="V145" s="301">
        <f>SUM(V143:V144)</f>
        <v>19.232568394385943</v>
      </c>
      <c r="W145" s="301">
        <f t="shared" ref="W145" si="237">SUM(W143:W144)</f>
        <v>7.0592741627792259</v>
      </c>
      <c r="X145" s="301">
        <f t="shared" ref="X145" si="238">SUM(X143:X144)</f>
        <v>6.9991574428348802</v>
      </c>
      <c r="Y145" s="301">
        <f t="shared" si="228"/>
        <v>33.291000000000047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4.3091006879864411</v>
      </c>
      <c r="C152" s="300">
        <v>4.4662841650975658</v>
      </c>
      <c r="D152" s="300">
        <v>2.0367849628858652</v>
      </c>
      <c r="E152" s="300">
        <f>SUM(B152:D152)</f>
        <v>10.81216981596987</v>
      </c>
      <c r="F152" s="300"/>
      <c r="G152" s="300">
        <v>4.0041806971434344</v>
      </c>
      <c r="H152" s="300">
        <v>4.9867209171424012</v>
      </c>
      <c r="I152" s="300">
        <v>2.3899658476938113</v>
      </c>
      <c r="J152" s="300">
        <f>SUM(G152:I152)</f>
        <v>11.380867461979648</v>
      </c>
      <c r="K152" s="300"/>
      <c r="L152" s="300">
        <v>4.4178745924638001</v>
      </c>
      <c r="M152" s="300">
        <v>4.0822237915970412</v>
      </c>
      <c r="N152" s="300">
        <v>2.4225332603885716</v>
      </c>
      <c r="O152" s="300">
        <f>SUM(L152:N152)</f>
        <v>10.922631644449414</v>
      </c>
      <c r="P152" s="300"/>
      <c r="Q152" s="300">
        <v>5.0657073459358459</v>
      </c>
      <c r="R152" s="300">
        <v>4.5116272120720744</v>
      </c>
      <c r="S152" s="300">
        <v>2.6834099701269283</v>
      </c>
      <c r="T152" s="300">
        <f>SUM(Q152:S152)</f>
        <v>12.260744528134847</v>
      </c>
      <c r="U152" s="300"/>
      <c r="V152" s="300">
        <v>5.7489548800572674</v>
      </c>
      <c r="W152" s="300">
        <v>4.8374217727603845</v>
      </c>
      <c r="X152" s="300">
        <v>3.00565044081024</v>
      </c>
      <c r="Y152" s="300">
        <f>SUM(V152:X152)</f>
        <v>13.592027093627891</v>
      </c>
    </row>
    <row r="153" spans="1:25" x14ac:dyDescent="0.2">
      <c r="A153" s="260" t="s">
        <v>364</v>
      </c>
      <c r="B153" s="300">
        <v>8.5315426783656196</v>
      </c>
      <c r="C153" s="300">
        <v>3.4090236077557758</v>
      </c>
      <c r="D153" s="300">
        <v>1.7622638979087351</v>
      </c>
      <c r="E153" s="300">
        <f t="shared" ref="E153:E154" si="239">SUM(B153:D153)</f>
        <v>13.70283018403013</v>
      </c>
      <c r="F153" s="300"/>
      <c r="G153" s="300">
        <v>7.6670542683990828</v>
      </c>
      <c r="H153" s="300">
        <v>2.6292771624024214</v>
      </c>
      <c r="I153" s="300">
        <v>2.1158011072188687</v>
      </c>
      <c r="J153" s="300">
        <f t="shared" ref="J153:J154" si="240">SUM(G153:I153)</f>
        <v>12.412132538020373</v>
      </c>
      <c r="K153" s="300"/>
      <c r="L153" s="300">
        <v>7.5090409554015913</v>
      </c>
      <c r="M153" s="300">
        <v>2.3551246481727168</v>
      </c>
      <c r="N153" s="300">
        <v>2.1312027519763093</v>
      </c>
      <c r="O153" s="300">
        <f t="shared" ref="O153:O154" si="241">SUM(L153:N153)</f>
        <v>11.995368355550617</v>
      </c>
      <c r="P153" s="300"/>
      <c r="Q153" s="300">
        <v>8.4578737394851711</v>
      </c>
      <c r="R153" s="300">
        <v>2.6475071784277229</v>
      </c>
      <c r="S153" s="300">
        <v>2.3628745539522624</v>
      </c>
      <c r="T153" s="300">
        <f t="shared" ref="T153:T154" si="242">SUM(Q153:S153)</f>
        <v>13.468255471865156</v>
      </c>
      <c r="U153" s="300"/>
      <c r="V153" s="300">
        <v>9.389363396544022</v>
      </c>
      <c r="W153" s="300">
        <v>2.9120406175796987</v>
      </c>
      <c r="X153" s="300">
        <v>2.6315688922483775</v>
      </c>
      <c r="Y153" s="300">
        <f t="shared" ref="Y153:Y154" si="243">SUM(V153:X153)</f>
        <v>14.932972906372099</v>
      </c>
    </row>
    <row r="154" spans="1:25" x14ac:dyDescent="0.2">
      <c r="A154" s="264" t="s">
        <v>363</v>
      </c>
      <c r="B154" s="301">
        <f>SUM(B152:B153)</f>
        <v>12.840643366352062</v>
      </c>
      <c r="C154" s="301">
        <f t="shared" ref="C154" si="244">SUM(C152:C153)</f>
        <v>7.8753077728533416</v>
      </c>
      <c r="D154" s="301">
        <f t="shared" ref="D154" si="245">SUM(D152:D153)</f>
        <v>3.7990488607946</v>
      </c>
      <c r="E154" s="301">
        <f t="shared" si="239"/>
        <v>24.515000000000001</v>
      </c>
      <c r="F154" s="301"/>
      <c r="G154" s="301">
        <f>SUM(G152:G153)</f>
        <v>11.671234965542517</v>
      </c>
      <c r="H154" s="301">
        <f t="shared" ref="H154" si="246">SUM(H152:H153)</f>
        <v>7.6159980795448226</v>
      </c>
      <c r="I154" s="301">
        <f t="shared" ref="I154" si="247">SUM(I152:I153)</f>
        <v>4.50576695491268</v>
      </c>
      <c r="J154" s="301">
        <f t="shared" si="240"/>
        <v>23.793000000000021</v>
      </c>
      <c r="K154" s="301"/>
      <c r="L154" s="301">
        <f>SUM(L152:L153)</f>
        <v>11.926915547865391</v>
      </c>
      <c r="M154" s="301">
        <f t="shared" ref="M154" si="248">SUM(M152:M153)</f>
        <v>6.4373484397697585</v>
      </c>
      <c r="N154" s="301">
        <f t="shared" ref="N154" si="249">SUM(N152:N153)</f>
        <v>4.5537360123648813</v>
      </c>
      <c r="O154" s="301">
        <f t="shared" si="241"/>
        <v>22.918000000000028</v>
      </c>
      <c r="P154" s="301"/>
      <c r="Q154" s="301">
        <f>SUM(Q152:Q153)</f>
        <v>13.523581085421018</v>
      </c>
      <c r="R154" s="301">
        <f t="shared" ref="R154" si="250">SUM(R152:R153)</f>
        <v>7.1591343904997977</v>
      </c>
      <c r="S154" s="301">
        <f t="shared" ref="S154" si="251">SUM(S152:S153)</f>
        <v>5.0462845240791907</v>
      </c>
      <c r="T154" s="301">
        <f t="shared" si="242"/>
        <v>25.729000000000006</v>
      </c>
      <c r="U154" s="301"/>
      <c r="V154" s="301">
        <f>SUM(V152:V153)</f>
        <v>15.138318276601289</v>
      </c>
      <c r="W154" s="301">
        <f t="shared" ref="W154" si="252">SUM(W152:W153)</f>
        <v>7.7494623903400832</v>
      </c>
      <c r="X154" s="301">
        <f t="shared" ref="X154" si="253">SUM(X152:X153)</f>
        <v>5.6372193330586171</v>
      </c>
      <c r="Y154" s="301">
        <f t="shared" si="243"/>
        <v>28.524999999999991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4.0584622169798985</v>
      </c>
      <c r="C161" s="300">
        <v>4.0666686377983146</v>
      </c>
      <c r="D161" s="300">
        <v>0.41171458681578804</v>
      </c>
      <c r="E161" s="300">
        <f>SUM(B161:D161)</f>
        <v>8.5368454415940018</v>
      </c>
      <c r="F161" s="300"/>
      <c r="G161" s="300">
        <v>3.1862685474533921</v>
      </c>
      <c r="H161" s="300">
        <v>2.8207390944533204</v>
      </c>
      <c r="I161" s="300">
        <v>0.12270652141861461</v>
      </c>
      <c r="J161" s="300">
        <f>SUM(G161:I161)</f>
        <v>6.1297141633253274</v>
      </c>
      <c r="K161" s="300"/>
      <c r="L161" s="300">
        <v>3.2536747998248363</v>
      </c>
      <c r="M161" s="300">
        <v>2.8864729650306864</v>
      </c>
      <c r="N161" s="300">
        <v>0.31400145092447396</v>
      </c>
      <c r="O161" s="300">
        <f>SUM(L161:N161)</f>
        <v>6.4541492157799967</v>
      </c>
      <c r="P161" s="300"/>
      <c r="Q161" s="300">
        <v>3.3396894036263269</v>
      </c>
      <c r="R161" s="300">
        <v>2.9689633715733419</v>
      </c>
      <c r="S161" s="300">
        <v>0.32276828151840364</v>
      </c>
      <c r="T161" s="300">
        <f>SUM(Q161:S161)</f>
        <v>6.6314210567180716</v>
      </c>
      <c r="U161" s="300"/>
      <c r="V161" s="300">
        <v>3.3832768472839856</v>
      </c>
      <c r="W161" s="300">
        <v>3.0090040485522946</v>
      </c>
      <c r="X161" s="300">
        <v>0.32960052614509855</v>
      </c>
      <c r="Y161" s="300">
        <f>SUM(V161:X161)</f>
        <v>6.7218814219813785</v>
      </c>
    </row>
    <row r="162" spans="1:25" x14ac:dyDescent="0.2">
      <c r="A162" s="260" t="s">
        <v>364</v>
      </c>
      <c r="B162" s="300">
        <v>5.5944564632953933</v>
      </c>
      <c r="C162" s="300">
        <v>0.94513194353581997</v>
      </c>
      <c r="D162" s="300">
        <v>0.42456615157476552</v>
      </c>
      <c r="E162" s="300">
        <f t="shared" ref="E162:E163" si="254">SUM(B162:D162)</f>
        <v>6.964154558405979</v>
      </c>
      <c r="F162" s="300"/>
      <c r="G162" s="300">
        <v>4.2306229958303581</v>
      </c>
      <c r="H162" s="300">
        <v>0.66177342951453699</v>
      </c>
      <c r="I162" s="300">
        <v>6.388941132977112E-2</v>
      </c>
      <c r="J162" s="300">
        <f t="shared" ref="J162:J163" si="255">SUM(G162:I162)</f>
        <v>4.9562858366746658</v>
      </c>
      <c r="K162" s="300"/>
      <c r="L162" s="300">
        <v>4.2627484755891834</v>
      </c>
      <c r="M162" s="300">
        <v>0.69117158573533799</v>
      </c>
      <c r="N162" s="300">
        <v>0.39093072289545805</v>
      </c>
      <c r="O162" s="300">
        <f t="shared" ref="O162:O163" si="256">SUM(L162:N162)</f>
        <v>5.3448507842199797</v>
      </c>
      <c r="P162" s="300"/>
      <c r="Q162" s="300">
        <v>4.2872756586434928</v>
      </c>
      <c r="R162" s="300">
        <v>0.74765712393653228</v>
      </c>
      <c r="S162" s="300">
        <v>0.40164616070188436</v>
      </c>
      <c r="T162" s="300">
        <f t="shared" ref="T162:T163" si="257">SUM(Q162:S162)</f>
        <v>5.4365789432819094</v>
      </c>
      <c r="U162" s="300"/>
      <c r="V162" s="300">
        <v>4.1662335687440164</v>
      </c>
      <c r="W162" s="300">
        <v>0.83560988733698915</v>
      </c>
      <c r="X162" s="300">
        <v>0.41127512193761878</v>
      </c>
      <c r="Y162" s="300">
        <f t="shared" ref="Y162:Y163" si="258">SUM(V162:X162)</f>
        <v>5.4131185780186248</v>
      </c>
    </row>
    <row r="163" spans="1:25" x14ac:dyDescent="0.2">
      <c r="A163" s="264" t="s">
        <v>363</v>
      </c>
      <c r="B163" s="301">
        <f>SUM(B161:B162)</f>
        <v>9.6529186802752918</v>
      </c>
      <c r="C163" s="301">
        <f t="shared" ref="C163" si="259">SUM(C161:C162)</f>
        <v>5.0118005813341346</v>
      </c>
      <c r="D163" s="301">
        <f t="shared" ref="D163" si="260">SUM(D161:D162)</f>
        <v>0.8362807383905535</v>
      </c>
      <c r="E163" s="301">
        <f t="shared" si="254"/>
        <v>15.50099999999998</v>
      </c>
      <c r="F163" s="301"/>
      <c r="G163" s="301">
        <f>SUM(G161:G162)</f>
        <v>7.4168915432837501</v>
      </c>
      <c r="H163" s="301">
        <f t="shared" ref="H163" si="261">SUM(H161:H162)</f>
        <v>3.4825125239678574</v>
      </c>
      <c r="I163" s="301">
        <f t="shared" ref="I163" si="262">SUM(I161:I162)</f>
        <v>0.18659593274838573</v>
      </c>
      <c r="J163" s="301">
        <f t="shared" si="255"/>
        <v>11.085999999999993</v>
      </c>
      <c r="K163" s="301"/>
      <c r="L163" s="301">
        <f>SUM(L161:L162)</f>
        <v>7.5164232754140201</v>
      </c>
      <c r="M163" s="301">
        <f t="shared" ref="M163" si="263">SUM(M161:M162)</f>
        <v>3.5776445507660242</v>
      </c>
      <c r="N163" s="301">
        <f t="shared" ref="N163" si="264">SUM(N161:N162)</f>
        <v>0.70493217381993201</v>
      </c>
      <c r="O163" s="301">
        <f t="shared" si="256"/>
        <v>11.798999999999976</v>
      </c>
      <c r="P163" s="301"/>
      <c r="Q163" s="301">
        <f>SUM(Q161:Q162)</f>
        <v>7.6269650622698197</v>
      </c>
      <c r="R163" s="301">
        <f t="shared" ref="R163" si="265">SUM(R161:R162)</f>
        <v>3.7166204955098743</v>
      </c>
      <c r="S163" s="301">
        <f t="shared" ref="S163" si="266">SUM(S161:S162)</f>
        <v>0.72441444222028806</v>
      </c>
      <c r="T163" s="301">
        <f t="shared" si="257"/>
        <v>12.067999999999982</v>
      </c>
      <c r="U163" s="301"/>
      <c r="V163" s="301">
        <f>SUM(V161:V162)</f>
        <v>7.549510416028002</v>
      </c>
      <c r="W163" s="301">
        <f t="shared" ref="W163" si="267">SUM(W161:W162)</f>
        <v>3.8446139358892837</v>
      </c>
      <c r="X163" s="301">
        <f t="shared" ref="X163" si="268">SUM(X161:X162)</f>
        <v>0.74087564808271733</v>
      </c>
      <c r="Y163" s="301">
        <f t="shared" si="258"/>
        <v>12.135000000000003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6.5553303089171706</v>
      </c>
      <c r="C170" s="300">
        <v>10.676865242037007</v>
      </c>
      <c r="D170" s="300">
        <v>1.5269971165773886</v>
      </c>
      <c r="E170" s="300">
        <f>SUM(B170:D170)</f>
        <v>18.759192667531565</v>
      </c>
      <c r="F170" s="300"/>
      <c r="G170" s="300">
        <v>6.1702337878726388</v>
      </c>
      <c r="H170" s="300">
        <v>10.717797874530254</v>
      </c>
      <c r="I170" s="300">
        <v>2.058566755593696</v>
      </c>
      <c r="J170" s="300">
        <f>SUM(G170:I170)</f>
        <v>18.946598417996587</v>
      </c>
      <c r="K170" s="300"/>
      <c r="L170" s="300">
        <v>6.7643698893849455</v>
      </c>
      <c r="M170" s="300">
        <v>10.625034127238809</v>
      </c>
      <c r="N170" s="300">
        <v>1.848800943410676</v>
      </c>
      <c r="O170" s="300">
        <f>SUM(L170:N170)</f>
        <v>19.23820496003443</v>
      </c>
      <c r="P170" s="300"/>
      <c r="Q170" s="300">
        <v>7.1034461340432715</v>
      </c>
      <c r="R170" s="300">
        <v>10.680081905906425</v>
      </c>
      <c r="S170" s="300">
        <v>1.9204042824794165</v>
      </c>
      <c r="T170" s="300">
        <f>SUM(Q170:S170)</f>
        <v>19.703932322429115</v>
      </c>
      <c r="U170" s="300"/>
      <c r="V170" s="300">
        <v>7.9779675272079409</v>
      </c>
      <c r="W170" s="300">
        <v>10.964966044904738</v>
      </c>
      <c r="X170" s="300">
        <v>2.0640841119957534</v>
      </c>
      <c r="Y170" s="300">
        <f>SUM(V170:X170)</f>
        <v>21.007017684108433</v>
      </c>
    </row>
    <row r="171" spans="1:25" x14ac:dyDescent="0.2">
      <c r="A171" s="260" t="s">
        <v>364</v>
      </c>
      <c r="B171" s="300">
        <v>5.0758941102802639</v>
      </c>
      <c r="C171" s="300">
        <v>2.0761911135156157</v>
      </c>
      <c r="D171" s="300">
        <v>1.0867221086725876</v>
      </c>
      <c r="E171" s="300">
        <f t="shared" ref="E171" si="269">SUM(B171:D171)</f>
        <v>8.2388073324684665</v>
      </c>
      <c r="F171" s="300"/>
      <c r="G171" s="300">
        <v>4.866369157306516</v>
      </c>
      <c r="H171" s="300">
        <v>2.3052142992123943</v>
      </c>
      <c r="I171" s="300">
        <v>1.4158181254844988</v>
      </c>
      <c r="J171" s="300">
        <f t="shared" ref="J171:J172" si="270">SUM(G171:I171)</f>
        <v>8.5874015820034089</v>
      </c>
      <c r="K171" s="300"/>
      <c r="L171" s="300">
        <v>4.6926083569199069</v>
      </c>
      <c r="M171" s="300">
        <v>1.8723906303393083</v>
      </c>
      <c r="N171" s="300">
        <v>0.49179605270635124</v>
      </c>
      <c r="O171" s="300">
        <f t="shared" ref="O171:O172" si="271">SUM(L171:N171)</f>
        <v>7.0567950399655661</v>
      </c>
      <c r="P171" s="300"/>
      <c r="Q171" s="300">
        <v>4.7577269261782797</v>
      </c>
      <c r="R171" s="300">
        <v>1.949296477986092</v>
      </c>
      <c r="S171" s="300">
        <v>0.51504427340650516</v>
      </c>
      <c r="T171" s="300">
        <f t="shared" ref="T171:T172" si="272">SUM(Q171:S171)</f>
        <v>7.2220676775708768</v>
      </c>
      <c r="U171" s="300"/>
      <c r="V171" s="300">
        <v>4.9776714813585086</v>
      </c>
      <c r="W171" s="300">
        <v>2.1374952599558203</v>
      </c>
      <c r="X171" s="300">
        <v>0.56981557457724863</v>
      </c>
      <c r="Y171" s="300">
        <f t="shared" ref="Y171:Y172" si="273">SUM(V171:X171)</f>
        <v>7.6849823158915775</v>
      </c>
    </row>
    <row r="172" spans="1:25" x14ac:dyDescent="0.2">
      <c r="A172" s="264" t="s">
        <v>363</v>
      </c>
      <c r="B172" s="301">
        <f>SUM(B170:B171)</f>
        <v>11.631224419197434</v>
      </c>
      <c r="C172" s="301">
        <f t="shared" ref="C172" si="274">SUM(C170:C171)</f>
        <v>12.753056355552623</v>
      </c>
      <c r="D172" s="301">
        <f t="shared" ref="D172" si="275">SUM(D170:D171)</f>
        <v>2.6137192252499761</v>
      </c>
      <c r="E172" s="301">
        <f>SUM(B172:D172)</f>
        <v>26.998000000000033</v>
      </c>
      <c r="F172" s="301"/>
      <c r="G172" s="301">
        <f>SUM(G170:G171)</f>
        <v>11.036602945179155</v>
      </c>
      <c r="H172" s="301">
        <f t="shared" ref="H172" si="276">SUM(H170:H171)</f>
        <v>13.023012173742648</v>
      </c>
      <c r="I172" s="301">
        <f t="shared" ref="I172" si="277">SUM(I170:I171)</f>
        <v>3.474384881078195</v>
      </c>
      <c r="J172" s="301">
        <f t="shared" si="270"/>
        <v>27.533999999999999</v>
      </c>
      <c r="K172" s="301"/>
      <c r="L172" s="301">
        <f>SUM(L170:L171)</f>
        <v>11.456978246304853</v>
      </c>
      <c r="M172" s="301">
        <f t="shared" ref="M172" si="278">SUM(M170:M171)</f>
        <v>12.497424757578118</v>
      </c>
      <c r="N172" s="301">
        <f t="shared" ref="N172" si="279">SUM(N170:N171)</f>
        <v>2.3405969961170272</v>
      </c>
      <c r="O172" s="301">
        <f t="shared" si="271"/>
        <v>26.295000000000002</v>
      </c>
      <c r="P172" s="301"/>
      <c r="Q172" s="301">
        <f>SUM(Q170:Q171)</f>
        <v>11.861173060221551</v>
      </c>
      <c r="R172" s="301">
        <f t="shared" ref="R172" si="280">SUM(R170:R171)</f>
        <v>12.629378383892517</v>
      </c>
      <c r="S172" s="301">
        <f t="shared" ref="S172" si="281">SUM(S170:S171)</f>
        <v>2.4354485558859218</v>
      </c>
      <c r="T172" s="301">
        <f t="shared" si="272"/>
        <v>26.925999999999991</v>
      </c>
      <c r="U172" s="301"/>
      <c r="V172" s="301">
        <f>SUM(V170:V171)</f>
        <v>12.95563900856645</v>
      </c>
      <c r="W172" s="301">
        <f t="shared" ref="W172" si="282">SUM(W170:W171)</f>
        <v>13.102461304860558</v>
      </c>
      <c r="X172" s="301">
        <f t="shared" ref="X172" si="283">SUM(X170:X171)</f>
        <v>2.633899686573002</v>
      </c>
      <c r="Y172" s="301">
        <f t="shared" si="273"/>
        <v>28.692000000000011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14.433784081523832</v>
      </c>
      <c r="C179" s="300">
        <v>17.611604389637836</v>
      </c>
      <c r="D179" s="300">
        <v>3.4062095449451784</v>
      </c>
      <c r="E179" s="300">
        <f>SUM(B179:D179)</f>
        <v>35.45159801610685</v>
      </c>
      <c r="F179" s="300"/>
      <c r="G179" s="300">
        <v>15.677830682107619</v>
      </c>
      <c r="H179" s="300">
        <v>16.993020340196232</v>
      </c>
      <c r="I179" s="300">
        <v>3.4055746755118292</v>
      </c>
      <c r="J179" s="300">
        <f>SUM(G179:I179)</f>
        <v>36.076425697815679</v>
      </c>
      <c r="K179" s="300"/>
      <c r="L179" s="300">
        <v>14.504461018000816</v>
      </c>
      <c r="M179" s="300">
        <v>16.096179488253629</v>
      </c>
      <c r="N179" s="300">
        <v>2.5861465085006485</v>
      </c>
      <c r="O179" s="300">
        <f>SUM(L179:N179)</f>
        <v>33.18678701475509</v>
      </c>
      <c r="P179" s="300"/>
      <c r="Q179" s="300">
        <v>16.747819715896117</v>
      </c>
      <c r="R179" s="300">
        <v>17.553364788435339</v>
      </c>
      <c r="S179" s="300">
        <v>3.0639108174723102</v>
      </c>
      <c r="T179" s="300">
        <f>SUM(Q179:S179)</f>
        <v>37.365095321803771</v>
      </c>
      <c r="U179" s="300"/>
      <c r="V179" s="300">
        <v>20.632632806412289</v>
      </c>
      <c r="W179" s="300">
        <v>19.311301402393649</v>
      </c>
      <c r="X179" s="300">
        <v>3.9050828858768782</v>
      </c>
      <c r="Y179" s="300">
        <f>SUM(V179:X179)</f>
        <v>43.849017094682821</v>
      </c>
    </row>
    <row r="180" spans="1:25" x14ac:dyDescent="0.2">
      <c r="A180" s="260" t="s">
        <v>364</v>
      </c>
      <c r="B180" s="300">
        <v>5.9468954715989106</v>
      </c>
      <c r="C180" s="300">
        <v>2.5264837646596154</v>
      </c>
      <c r="D180" s="300">
        <v>1.4740227476345971</v>
      </c>
      <c r="E180" s="300">
        <f t="shared" ref="E180:E181" si="284">SUM(B180:D180)</f>
        <v>9.9474019838931245</v>
      </c>
      <c r="F180" s="300"/>
      <c r="G180" s="300">
        <v>5.6559875333768463</v>
      </c>
      <c r="H180" s="300">
        <v>1.7023317426094637</v>
      </c>
      <c r="I180" s="300">
        <v>1.0772550261980396</v>
      </c>
      <c r="J180" s="300">
        <f t="shared" ref="J180:J181" si="285">SUM(G180:I180)</f>
        <v>8.4355743021843494</v>
      </c>
      <c r="K180" s="300"/>
      <c r="L180" s="300">
        <v>5.5138766149294272</v>
      </c>
      <c r="M180" s="300">
        <v>2.2364164975220078</v>
      </c>
      <c r="N180" s="300">
        <v>1.5349198727934645</v>
      </c>
      <c r="O180" s="300">
        <f t="shared" ref="O180:O181" si="286">SUM(L180:N180)</f>
        <v>9.2852129852449004</v>
      </c>
      <c r="P180" s="300"/>
      <c r="Q180" s="300">
        <v>6.2341880314668634</v>
      </c>
      <c r="R180" s="300">
        <v>2.5664093459004222</v>
      </c>
      <c r="S180" s="300">
        <v>1.677307300828947</v>
      </c>
      <c r="T180" s="300">
        <f t="shared" ref="T180:T181" si="287">SUM(Q180:S180)</f>
        <v>10.477904678196232</v>
      </c>
      <c r="U180" s="300"/>
      <c r="V180" s="300">
        <v>7.40456070011607</v>
      </c>
      <c r="W180" s="300">
        <v>3.13185663574111</v>
      </c>
      <c r="X180" s="300">
        <v>1.8355655694600461</v>
      </c>
      <c r="Y180" s="300">
        <f t="shared" ref="Y180:Y181" si="288">SUM(V180:X180)</f>
        <v>12.371982905317227</v>
      </c>
    </row>
    <row r="181" spans="1:25" x14ac:dyDescent="0.2">
      <c r="A181" s="264" t="s">
        <v>363</v>
      </c>
      <c r="B181" s="301">
        <f>SUM(B179:B180)</f>
        <v>20.380679553122743</v>
      </c>
      <c r="C181" s="301">
        <f t="shared" ref="C181" si="289">SUM(C179:C180)</f>
        <v>20.138088154297453</v>
      </c>
      <c r="D181" s="301">
        <f t="shared" ref="D181" si="290">SUM(D179:D180)</f>
        <v>4.880232292579775</v>
      </c>
      <c r="E181" s="301">
        <f t="shared" si="284"/>
        <v>45.398999999999972</v>
      </c>
      <c r="F181" s="301"/>
      <c r="G181" s="301">
        <f>SUM(G179:G180)</f>
        <v>21.333818215484463</v>
      </c>
      <c r="H181" s="301">
        <f t="shared" ref="H181" si="291">SUM(H179:H180)</f>
        <v>18.695352082805694</v>
      </c>
      <c r="I181" s="301">
        <f t="shared" ref="I181" si="292">SUM(I179:I180)</f>
        <v>4.4828297017098686</v>
      </c>
      <c r="J181" s="301">
        <f t="shared" si="285"/>
        <v>44.512000000000022</v>
      </c>
      <c r="K181" s="301"/>
      <c r="L181" s="301">
        <f>SUM(L179:L180)</f>
        <v>20.018337632930244</v>
      </c>
      <c r="M181" s="301">
        <f t="shared" ref="M181" si="293">SUM(M179:M180)</f>
        <v>18.332595985775637</v>
      </c>
      <c r="N181" s="301">
        <f t="shared" ref="N181" si="294">SUM(N179:N180)</f>
        <v>4.1210663812941135</v>
      </c>
      <c r="O181" s="301">
        <f t="shared" si="286"/>
        <v>42.471999999999994</v>
      </c>
      <c r="P181" s="301"/>
      <c r="Q181" s="301">
        <f>SUM(Q179:Q180)</f>
        <v>22.982007747362982</v>
      </c>
      <c r="R181" s="301">
        <f t="shared" ref="R181" si="295">SUM(R179:R180)</f>
        <v>20.11977413433576</v>
      </c>
      <c r="S181" s="301">
        <f t="shared" ref="S181" si="296">SUM(S179:S180)</f>
        <v>4.7412181183012567</v>
      </c>
      <c r="T181" s="301">
        <f t="shared" si="287"/>
        <v>47.842999999999996</v>
      </c>
      <c r="U181" s="301"/>
      <c r="V181" s="301">
        <f>SUM(V179:V180)</f>
        <v>28.037193506528361</v>
      </c>
      <c r="W181" s="301">
        <f t="shared" ref="W181" si="297">SUM(W179:W180)</f>
        <v>22.443158038134758</v>
      </c>
      <c r="X181" s="301">
        <f t="shared" ref="X181" si="298">SUM(X179:X180)</f>
        <v>5.7406484553369239</v>
      </c>
      <c r="Y181" s="301">
        <f t="shared" si="288"/>
        <v>56.221000000000046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1.3152597762950262</v>
      </c>
      <c r="C188" s="300">
        <v>2.0997859946799937</v>
      </c>
      <c r="D188" s="300">
        <v>1.1749039508750185</v>
      </c>
      <c r="E188" s="300">
        <f>SUM(B188:D188)</f>
        <v>4.5899497218500382</v>
      </c>
      <c r="F188" s="300"/>
      <c r="G188" s="300">
        <v>1.2663215980272782</v>
      </c>
      <c r="H188" s="300">
        <v>2.356467177839042</v>
      </c>
      <c r="I188" s="300">
        <v>1.473780152895708</v>
      </c>
      <c r="J188" s="300">
        <f>SUM(G188:I188)</f>
        <v>5.0965689287620286</v>
      </c>
      <c r="K188" s="300"/>
      <c r="L188" s="300">
        <v>1.0517825796153262</v>
      </c>
      <c r="M188" s="300">
        <v>2.2336236931830715</v>
      </c>
      <c r="N188" s="300">
        <v>1.5759375151413644</v>
      </c>
      <c r="O188" s="300">
        <f>SUM(L188:N188)</f>
        <v>4.8613437879397621</v>
      </c>
      <c r="P188" s="300"/>
      <c r="Q188" s="300">
        <v>1.2057583960056344</v>
      </c>
      <c r="R188" s="300">
        <v>2.6722672908320555</v>
      </c>
      <c r="S188" s="300">
        <v>1.8168604783281672</v>
      </c>
      <c r="T188" s="300">
        <f>SUM(Q188:S188)</f>
        <v>5.6948861651658573</v>
      </c>
      <c r="U188" s="300"/>
      <c r="V188" s="300">
        <v>1.3057081796642367</v>
      </c>
      <c r="W188" s="300">
        <v>3.0804616174918613</v>
      </c>
      <c r="X188" s="300">
        <v>2.124242639563013</v>
      </c>
      <c r="Y188" s="300">
        <f>SUM(V188:X188)</f>
        <v>6.5104124367191112</v>
      </c>
    </row>
    <row r="189" spans="1:25" x14ac:dyDescent="0.2">
      <c r="A189" s="260" t="s">
        <v>364</v>
      </c>
      <c r="B189" s="300">
        <v>1.3076135260945032</v>
      </c>
      <c r="C189" s="300">
        <v>0.96950262717447466</v>
      </c>
      <c r="D189" s="300">
        <v>1.963934124880989</v>
      </c>
      <c r="E189" s="300">
        <f t="shared" ref="E189:E190" si="299">SUM(B189:D189)</f>
        <v>4.2410502781499666</v>
      </c>
      <c r="F189" s="300"/>
      <c r="G189" s="300">
        <v>1.8168716551665338</v>
      </c>
      <c r="H189" s="300">
        <v>1.4214920141582124</v>
      </c>
      <c r="I189" s="300">
        <v>1.9460674019132429</v>
      </c>
      <c r="J189" s="300">
        <f t="shared" ref="J189:J190" si="300">SUM(G189:I189)</f>
        <v>5.1844310712379897</v>
      </c>
      <c r="K189" s="300"/>
      <c r="L189" s="300">
        <v>1.6826952954048249</v>
      </c>
      <c r="M189" s="300">
        <v>1.1799367250299779</v>
      </c>
      <c r="N189" s="300">
        <v>1.4910241916254425</v>
      </c>
      <c r="O189" s="300">
        <f t="shared" ref="O189:O190" si="301">SUM(L189:N189)</f>
        <v>4.3536562120602458</v>
      </c>
      <c r="P189" s="300"/>
      <c r="Q189" s="300">
        <v>1.9960626480565278</v>
      </c>
      <c r="R189" s="300">
        <v>1.4411030175838579</v>
      </c>
      <c r="S189" s="300">
        <v>1.7829481691937603</v>
      </c>
      <c r="T189" s="300">
        <f t="shared" ref="T189:T190" si="302">SUM(Q189:S189)</f>
        <v>5.2201138348341463</v>
      </c>
      <c r="U189" s="300"/>
      <c r="V189" s="300">
        <v>2.3218199229477499</v>
      </c>
      <c r="W189" s="300">
        <v>1.7448070551892281</v>
      </c>
      <c r="X189" s="300">
        <v>2.1469605851439111</v>
      </c>
      <c r="Y189" s="300">
        <f t="shared" ref="Y189:Y190" si="303">SUM(V189:X189)</f>
        <v>6.213587563280889</v>
      </c>
    </row>
    <row r="190" spans="1:25" x14ac:dyDescent="0.2">
      <c r="A190" s="264" t="s">
        <v>363</v>
      </c>
      <c r="B190" s="301">
        <f>SUM(B188:B189)</f>
        <v>2.6228733023895296</v>
      </c>
      <c r="C190" s="301">
        <f t="shared" ref="C190" si="304">SUM(C188:C189)</f>
        <v>3.0692886218544686</v>
      </c>
      <c r="D190" s="301">
        <f t="shared" ref="D190" si="305">SUM(D188:D189)</f>
        <v>3.1388380757560075</v>
      </c>
      <c r="E190" s="301">
        <f t="shared" si="299"/>
        <v>8.8310000000000066</v>
      </c>
      <c r="F190" s="301"/>
      <c r="G190" s="301">
        <f>SUM(G188:G189)</f>
        <v>3.0831932531938122</v>
      </c>
      <c r="H190" s="301">
        <f t="shared" ref="H190" si="306">SUM(H188:H189)</f>
        <v>3.7779591919972546</v>
      </c>
      <c r="I190" s="301">
        <f t="shared" ref="I190" si="307">SUM(I188:I189)</f>
        <v>3.4198475548089506</v>
      </c>
      <c r="J190" s="301">
        <f t="shared" si="300"/>
        <v>10.281000000000017</v>
      </c>
      <c r="K190" s="301"/>
      <c r="L190" s="301">
        <f>SUM(L188:L189)</f>
        <v>2.734477875020151</v>
      </c>
      <c r="M190" s="301">
        <f t="shared" ref="M190" si="308">SUM(M188:M189)</f>
        <v>3.4135604182130495</v>
      </c>
      <c r="N190" s="301">
        <f t="shared" ref="N190" si="309">SUM(N188:N189)</f>
        <v>3.0669617067668069</v>
      </c>
      <c r="O190" s="301">
        <f t="shared" si="301"/>
        <v>9.215000000000007</v>
      </c>
      <c r="P190" s="301"/>
      <c r="Q190" s="301">
        <f>SUM(Q188:Q189)</f>
        <v>3.2018210440621622</v>
      </c>
      <c r="R190" s="301">
        <f t="shared" ref="R190" si="310">SUM(R188:R189)</f>
        <v>4.113370308415913</v>
      </c>
      <c r="S190" s="301">
        <f t="shared" ref="S190" si="311">SUM(S188:S189)</f>
        <v>3.5998086475219275</v>
      </c>
      <c r="T190" s="301">
        <f t="shared" si="302"/>
        <v>10.915000000000003</v>
      </c>
      <c r="U190" s="301"/>
      <c r="V190" s="301">
        <f>SUM(V188:V189)</f>
        <v>3.6275281026119863</v>
      </c>
      <c r="W190" s="301">
        <f t="shared" ref="W190" si="312">SUM(W188:W189)</f>
        <v>4.8252686726810889</v>
      </c>
      <c r="X190" s="301">
        <f t="shared" ref="X190" si="313">SUM(X188:X189)</f>
        <v>4.271203224706924</v>
      </c>
      <c r="Y190" s="301">
        <f t="shared" si="303"/>
        <v>12.724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1.6139979906634694</v>
      </c>
      <c r="C197" s="300">
        <v>2.1948000655931286</v>
      </c>
      <c r="D197" s="300">
        <v>1.942089011638469</v>
      </c>
      <c r="E197" s="300">
        <f>SUM(B197:D197)</f>
        <v>5.750887067895067</v>
      </c>
      <c r="F197" s="300"/>
      <c r="G197" s="300">
        <v>1.2010366867544211</v>
      </c>
      <c r="H197" s="300">
        <v>1.8643488812073268</v>
      </c>
      <c r="I197" s="300">
        <v>3.3421457121651539</v>
      </c>
      <c r="J197" s="300">
        <f>SUM(G197:I197)</f>
        <v>6.4075312801269018</v>
      </c>
      <c r="K197" s="300"/>
      <c r="L197" s="300">
        <v>1.471766670099576</v>
      </c>
      <c r="M197" s="300">
        <v>1.6489156189011198</v>
      </c>
      <c r="N197" s="300">
        <v>2.1421819153478174</v>
      </c>
      <c r="O197" s="300">
        <f>SUM(L197:N197)</f>
        <v>5.2628642043485137</v>
      </c>
      <c r="P197" s="300"/>
      <c r="Q197" s="300">
        <v>1.4835218190908064</v>
      </c>
      <c r="R197" s="300">
        <v>1.6911219185045718</v>
      </c>
      <c r="S197" s="300">
        <v>2.2355742047426204</v>
      </c>
      <c r="T197" s="300">
        <f>SUM(Q197:S197)</f>
        <v>5.410217942337999</v>
      </c>
      <c r="U197" s="300"/>
      <c r="V197" s="300">
        <v>1.461399018609121</v>
      </c>
      <c r="W197" s="300">
        <v>1.6893470648776598</v>
      </c>
      <c r="X197" s="300">
        <v>2.2709310231896804</v>
      </c>
      <c r="Y197" s="300">
        <f>SUM(V197:X197)</f>
        <v>5.4216771066764613</v>
      </c>
    </row>
    <row r="198" spans="1:25" x14ac:dyDescent="0.2">
      <c r="A198" s="260" t="s">
        <v>364</v>
      </c>
      <c r="B198" s="300">
        <v>1.4735015924078814</v>
      </c>
      <c r="C198" s="300">
        <v>0.24906179690754626</v>
      </c>
      <c r="D198" s="300">
        <v>0.86954954278949681</v>
      </c>
      <c r="E198" s="300">
        <f t="shared" ref="E198:E199" si="314">SUM(B198:D198)</f>
        <v>2.5921129321049241</v>
      </c>
      <c r="F198" s="300"/>
      <c r="G198" s="300">
        <v>1.7384274651005716</v>
      </c>
      <c r="H198" s="300">
        <v>0.36341454623286146</v>
      </c>
      <c r="I198" s="300">
        <v>0.84162670853966748</v>
      </c>
      <c r="J198" s="300">
        <f t="shared" ref="J198:J199" si="315">SUM(G198:I198)</f>
        <v>2.9434687198731004</v>
      </c>
      <c r="K198" s="300"/>
      <c r="L198" s="300">
        <v>1.5389952463099288</v>
      </c>
      <c r="M198" s="300">
        <v>0.67514655261993517</v>
      </c>
      <c r="N198" s="300">
        <v>1.0639939967216381</v>
      </c>
      <c r="O198" s="300">
        <f t="shared" ref="O198:O199" si="316">SUM(L198:N198)</f>
        <v>3.2781357956515023</v>
      </c>
      <c r="P198" s="300"/>
      <c r="Q198" s="300">
        <v>1.6537184890466086</v>
      </c>
      <c r="R198" s="300">
        <v>0.70004169979786079</v>
      </c>
      <c r="S198" s="300">
        <v>1.1420218688175221</v>
      </c>
      <c r="T198" s="300">
        <f t="shared" ref="T198:T199" si="317">SUM(Q198:S198)</f>
        <v>3.4957820576619913</v>
      </c>
      <c r="U198" s="300"/>
      <c r="V198" s="300">
        <v>1.7880542315185202</v>
      </c>
      <c r="W198" s="300">
        <v>0.72470379838757237</v>
      </c>
      <c r="X198" s="300">
        <v>1.229564863417443</v>
      </c>
      <c r="Y198" s="300">
        <f t="shared" ref="Y198:Y199" si="318">SUM(V198:X198)</f>
        <v>3.7423228933235357</v>
      </c>
    </row>
    <row r="199" spans="1:25" x14ac:dyDescent="0.2">
      <c r="A199" s="264" t="s">
        <v>363</v>
      </c>
      <c r="B199" s="301">
        <f>SUM(B197:B198)</f>
        <v>3.0874995830713505</v>
      </c>
      <c r="C199" s="301">
        <f t="shared" ref="C199" si="319">SUM(C197:C198)</f>
        <v>2.4438618625006749</v>
      </c>
      <c r="D199" s="301">
        <f t="shared" ref="D199" si="320">SUM(D197:D198)</f>
        <v>2.8116385544279661</v>
      </c>
      <c r="E199" s="301">
        <f t="shared" si="314"/>
        <v>8.3429999999999929</v>
      </c>
      <c r="F199" s="301"/>
      <c r="G199" s="301">
        <f>SUM(G197:G198)</f>
        <v>2.9394641518549927</v>
      </c>
      <c r="H199" s="301">
        <f t="shared" ref="H199" si="321">SUM(H197:H198)</f>
        <v>2.2277634274401881</v>
      </c>
      <c r="I199" s="301">
        <f t="shared" ref="I199" si="322">SUM(I197:I198)</f>
        <v>4.1837724207048215</v>
      </c>
      <c r="J199" s="301">
        <f t="shared" si="315"/>
        <v>9.3510000000000026</v>
      </c>
      <c r="K199" s="301"/>
      <c r="L199" s="301">
        <f>SUM(L197:L198)</f>
        <v>3.0107619164095047</v>
      </c>
      <c r="M199" s="301">
        <f t="shared" ref="M199" si="323">SUM(M197:M198)</f>
        <v>2.3240621715210548</v>
      </c>
      <c r="N199" s="301">
        <f t="shared" ref="N199" si="324">SUM(N197:N198)</f>
        <v>3.2061759120694555</v>
      </c>
      <c r="O199" s="301">
        <f t="shared" si="316"/>
        <v>8.5410000000000146</v>
      </c>
      <c r="P199" s="301"/>
      <c r="Q199" s="301">
        <f>SUM(Q197:Q198)</f>
        <v>3.1372403081374149</v>
      </c>
      <c r="R199" s="301">
        <f t="shared" ref="R199" si="325">SUM(R197:R198)</f>
        <v>2.3911636183024325</v>
      </c>
      <c r="S199" s="301">
        <f t="shared" ref="S199" si="326">SUM(S197:S198)</f>
        <v>3.3775960735601425</v>
      </c>
      <c r="T199" s="301">
        <f t="shared" si="317"/>
        <v>8.9059999999999899</v>
      </c>
      <c r="U199" s="301"/>
      <c r="V199" s="301">
        <f>SUM(V197:V198)</f>
        <v>3.2494532501276412</v>
      </c>
      <c r="W199" s="301">
        <f t="shared" ref="W199" si="327">SUM(W197:W198)</f>
        <v>2.4140508632652322</v>
      </c>
      <c r="X199" s="301">
        <f t="shared" ref="X199" si="328">SUM(X197:X198)</f>
        <v>3.5004958866071236</v>
      </c>
      <c r="Y199" s="301">
        <f t="shared" si="318"/>
        <v>9.1639999999999979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Gloucestershire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0.60514525050419099</v>
      </c>
      <c r="N7">
        <f>'Ind T4'!C122</f>
        <v>0.70800231659025048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-1.3240570748718983</v>
      </c>
      <c r="N9">
        <f>'Ind T4'!C120</f>
        <v>1.887222566257063</v>
      </c>
    </row>
    <row r="10" spans="1:16" x14ac:dyDescent="0.2">
      <c r="L10" s="13" t="str">
        <f>'Ind T4'!A80</f>
        <v>Education</v>
      </c>
      <c r="M10">
        <f>'Ind T4'!B119</f>
        <v>-0.52628985948820484</v>
      </c>
      <c r="N10">
        <f>'Ind T4'!C119</f>
        <v>0.58329143301623088</v>
      </c>
    </row>
    <row r="11" spans="1:16" x14ac:dyDescent="0.2">
      <c r="L11" s="13" t="str">
        <f>'Ind T4'!A79</f>
        <v>Public admin. and defence</v>
      </c>
      <c r="M11">
        <f>'Ind T4'!B118</f>
        <v>-5.3115304789932427</v>
      </c>
      <c r="N11">
        <f>'Ind T4'!C118</f>
        <v>0.18736903054783483</v>
      </c>
    </row>
    <row r="12" spans="1:16" x14ac:dyDescent="0.2">
      <c r="L12" s="1" t="str">
        <f>CONCATENATE("[",'Ind T4'!A78,"]")</f>
        <v>[Non-marketed services]</v>
      </c>
      <c r="M12">
        <f>'Ind T4'!B117</f>
        <v>-1.7269213285509455</v>
      </c>
      <c r="N12">
        <f>'Ind T4'!C117</f>
        <v>1.2485904559378369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0.47020667932864413</v>
      </c>
      <c r="N14" s="13">
        <f>'Ind T4'!C115</f>
        <v>0.47046769118412879</v>
      </c>
    </row>
    <row r="15" spans="1:16" x14ac:dyDescent="0.2">
      <c r="L15" s="13" t="str">
        <f>'Ind T4'!A75</f>
        <v>Arts and entertainment</v>
      </c>
      <c r="M15" s="13">
        <f>'Ind T4'!B114</f>
        <v>0.85492040141474934</v>
      </c>
      <c r="N15" s="13">
        <f>'Ind T4'!C114</f>
        <v>2.1743510602404426</v>
      </c>
    </row>
    <row r="16" spans="1:16" x14ac:dyDescent="0.2">
      <c r="L16" s="13" t="str">
        <f>'Ind T4'!A74</f>
        <v>Support services</v>
      </c>
      <c r="M16" s="13">
        <f>'Ind T4'!B113</f>
        <v>-1.3382161358241329</v>
      </c>
      <c r="N16" s="13">
        <f>'Ind T4'!C113</f>
        <v>1.4697512851609584</v>
      </c>
    </row>
    <row r="17" spans="12:14" x14ac:dyDescent="0.2">
      <c r="L17" s="13" t="str">
        <f>'Ind T4'!A73</f>
        <v>Professional services</v>
      </c>
      <c r="M17" s="13">
        <f>'Ind T4'!B112</f>
        <v>1.6181665974040804</v>
      </c>
      <c r="N17" s="13">
        <f>'Ind T4'!C112</f>
        <v>0.73630223206553325</v>
      </c>
    </row>
    <row r="18" spans="12:14" x14ac:dyDescent="0.2">
      <c r="L18" s="13" t="str">
        <f>'Ind T4'!A72</f>
        <v>Real estate</v>
      </c>
      <c r="M18" s="13">
        <f>'Ind T4'!B111</f>
        <v>1.7124866474496292</v>
      </c>
      <c r="N18" s="13">
        <f>'Ind T4'!C111</f>
        <v>-0.61446721276987581</v>
      </c>
    </row>
    <row r="19" spans="12:14" x14ac:dyDescent="0.2">
      <c r="L19" t="str">
        <f>'Ind T4'!A71</f>
        <v>Finance and insurance</v>
      </c>
      <c r="M19">
        <f>'Ind T4'!B110</f>
        <v>0.36148395220376717</v>
      </c>
      <c r="N19">
        <f>'Ind T4'!C110</f>
        <v>-0.29272619419518087</v>
      </c>
    </row>
    <row r="20" spans="12:14" x14ac:dyDescent="0.2">
      <c r="L20" t="str">
        <f>'Ind T4'!A70</f>
        <v>Information technology</v>
      </c>
      <c r="M20">
        <f>'Ind T4'!B109</f>
        <v>0.14924282427151159</v>
      </c>
      <c r="N20">
        <f>'Ind T4'!C109</f>
        <v>0.92211484177042724</v>
      </c>
    </row>
    <row r="21" spans="12:14" x14ac:dyDescent="0.2">
      <c r="L21" t="str">
        <f>'Ind T4'!A69</f>
        <v>Media</v>
      </c>
      <c r="M21">
        <f>'Ind T4'!B108</f>
        <v>6.0557880342570147</v>
      </c>
      <c r="N21">
        <f>'Ind T4'!C108</f>
        <v>-0.38082118157215517</v>
      </c>
    </row>
    <row r="22" spans="12:14" x14ac:dyDescent="0.2">
      <c r="L22" s="1" t="str">
        <f>CONCATENATE("[",'Ind T4'!A68,"]")</f>
        <v>[Business and other services]</v>
      </c>
      <c r="M22">
        <f>'Ind T4'!B107</f>
        <v>0.54253536422901316</v>
      </c>
      <c r="N22">
        <f>'Ind T4'!C107</f>
        <v>0.84681465373521725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3.5038272610842025</v>
      </c>
      <c r="N24">
        <f>'Ind T4'!C105</f>
        <v>1.3364618834946551</v>
      </c>
    </row>
    <row r="25" spans="12:14" x14ac:dyDescent="0.2">
      <c r="L25" s="13" t="str">
        <f>'Ind T4'!A65</f>
        <v>Transport and storage</v>
      </c>
      <c r="M25">
        <f>'Ind T4'!B104</f>
        <v>-1.4680396855195843</v>
      </c>
      <c r="N25">
        <f>'Ind T4'!C104</f>
        <v>5.3004852003080138E-2</v>
      </c>
    </row>
    <row r="26" spans="12:14" x14ac:dyDescent="0.2">
      <c r="L26" s="13" t="str">
        <f>'Ind T4'!A64</f>
        <v>Wholesale and retail trade</v>
      </c>
      <c r="M26">
        <f>'Ind T4'!B103</f>
        <v>1.2081029218351302</v>
      </c>
      <c r="N26">
        <f>'Ind T4'!C103</f>
        <v>7.48531681028064E-2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1.5402015966427651</v>
      </c>
      <c r="N27">
        <f>'Ind T4'!C102</f>
        <v>0.48836207802822607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3.3604309893818352</v>
      </c>
      <c r="N29">
        <f>'Ind T4'!C100</f>
        <v>1.3891736675867516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1.3056807388643232</v>
      </c>
      <c r="N31">
        <f>'Ind T4'!C98</f>
        <v>-0.52020823209065759</v>
      </c>
    </row>
    <row r="32" spans="12:14" x14ac:dyDescent="0.2">
      <c r="L32" s="13" t="str">
        <f>'Ind T4'!A58</f>
        <v>Engineering</v>
      </c>
      <c r="M32">
        <f>'Ind T4'!B97</f>
        <v>-0.43467582019114381</v>
      </c>
      <c r="N32">
        <f>'Ind T4'!C97</f>
        <v>-1.6686491731793485</v>
      </c>
    </row>
    <row r="33" spans="12:14" x14ac:dyDescent="0.2">
      <c r="L33" s="13" t="str">
        <f>'Ind T4'!A57</f>
        <v>Food drink and tobacco</v>
      </c>
      <c r="M33">
        <f>'Ind T4'!B96</f>
        <v>1.8044779368626473</v>
      </c>
      <c r="N33">
        <f>'Ind T4'!C96</f>
        <v>-1.4669185653027106</v>
      </c>
    </row>
    <row r="34" spans="12:14" x14ac:dyDescent="0.2">
      <c r="L34" s="1" t="str">
        <f>CONCATENATE("[",'Ind T4'!A56,"]")</f>
        <v>[Manufacturing]</v>
      </c>
      <c r="M34">
        <f>'Ind T4'!B95</f>
        <v>0.85649261057882953</v>
      </c>
      <c r="N34">
        <f>'Ind T4'!C95</f>
        <v>-0.91442946028745808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2.6153948805203608</v>
      </c>
      <c r="N36">
        <f>'Ind T4'!C93</f>
        <v>0.99603185251864179</v>
      </c>
    </row>
    <row r="37" spans="12:14" x14ac:dyDescent="0.2">
      <c r="L37" s="13" t="str">
        <f>'Ind T4'!A53</f>
        <v>Electricity and gas</v>
      </c>
      <c r="M37">
        <f>'Ind T4'!B92</f>
        <v>12.12837043422117</v>
      </c>
      <c r="N37">
        <f>'Ind T4'!C92</f>
        <v>-0.53547419677252295</v>
      </c>
    </row>
    <row r="38" spans="12:14" x14ac:dyDescent="0.2">
      <c r="L38" s="13" t="str">
        <f>'Ind T4'!A52</f>
        <v>Mining and quarrying</v>
      </c>
      <c r="M38">
        <f>'Ind T4'!B91</f>
        <v>-9.6757962352723155</v>
      </c>
      <c r="N38">
        <f>'Ind T4'!C91</f>
        <v>-2.076215230590206</v>
      </c>
    </row>
    <row r="39" spans="12:14" x14ac:dyDescent="0.2">
      <c r="L39" s="45" t="str">
        <f>'Ind T4'!A51</f>
        <v>Agriculture</v>
      </c>
      <c r="M39">
        <f>'Ind T4'!B90</f>
        <v>3.590237562547105</v>
      </c>
      <c r="N39">
        <f>'Ind T4'!C90</f>
        <v>0.45968422643305473</v>
      </c>
    </row>
    <row r="40" spans="12:14" x14ac:dyDescent="0.2">
      <c r="L40" s="1" t="str">
        <f>CONCATENATE("[",'Ind T4'!A50,"]")</f>
        <v>[Primary sector and utilities]</v>
      </c>
      <c r="M40">
        <f>'Ind T4'!B89</f>
        <v>4.7432821342158205</v>
      </c>
      <c r="N40">
        <f>'Ind T4'!C89</f>
        <v>0.26266503082956749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Gloucestershire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11.38200000000001</v>
      </c>
      <c r="N5" s="11">
        <f t="shared" ref="N5:AL5" si="1">SUM(N6:N9)</f>
        <v>10.921999999999993</v>
      </c>
      <c r="O5" s="11">
        <f t="shared" si="1"/>
        <v>11.79699999999999</v>
      </c>
      <c r="P5" s="11">
        <f t="shared" si="1"/>
        <v>10.269999999999992</v>
      </c>
      <c r="Q5" s="11">
        <f t="shared" si="1"/>
        <v>11.259000000000015</v>
      </c>
      <c r="R5" s="11">
        <f t="shared" si="1"/>
        <v>10.297000000000011</v>
      </c>
      <c r="S5" s="11">
        <f t="shared" si="1"/>
        <v>10.926000000000014</v>
      </c>
      <c r="T5" s="11">
        <f t="shared" si="1"/>
        <v>11.431000000000008</v>
      </c>
      <c r="U5" s="11">
        <f t="shared" si="1"/>
        <v>12.47600000000001</v>
      </c>
      <c r="V5" s="11">
        <f t="shared" si="1"/>
        <v>10.638999999999992</v>
      </c>
      <c r="W5" s="11">
        <f t="shared" si="1"/>
        <v>12.982000000000017</v>
      </c>
      <c r="X5" s="11">
        <f t="shared" si="1"/>
        <v>12.923000000000016</v>
      </c>
      <c r="Y5" s="11">
        <f t="shared" si="1"/>
        <v>12.897999999999991</v>
      </c>
      <c r="Z5" s="11">
        <f t="shared" si="1"/>
        <v>12.996000000000002</v>
      </c>
      <c r="AA5" s="11">
        <f t="shared" si="1"/>
        <v>13.134999999999994</v>
      </c>
      <c r="AB5" s="11">
        <f t="shared" si="1"/>
        <v>13.19400000000001</v>
      </c>
      <c r="AC5" s="11">
        <f t="shared" si="1"/>
        <v>13.242999999999986</v>
      </c>
      <c r="AD5" s="11">
        <f t="shared" si="1"/>
        <v>13.281000000000011</v>
      </c>
      <c r="AE5" s="11">
        <f t="shared" si="1"/>
        <v>13.308000000000019</v>
      </c>
      <c r="AF5" s="11">
        <f t="shared" si="1"/>
        <v>13.332000000000003</v>
      </c>
      <c r="AG5" s="11">
        <f t="shared" si="1"/>
        <v>13.365999999999985</v>
      </c>
      <c r="AH5" s="11">
        <f t="shared" si="1"/>
        <v>13.397</v>
      </c>
      <c r="AI5" s="11">
        <f t="shared" si="1"/>
        <v>13.425999999999982</v>
      </c>
      <c r="AJ5" s="11">
        <f t="shared" si="1"/>
        <v>13.452000000000002</v>
      </c>
      <c r="AK5" s="11">
        <f t="shared" si="1"/>
        <v>13.478000000000009</v>
      </c>
      <c r="AL5" s="11">
        <f t="shared" si="1"/>
        <v>13.503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7.6210000000000155</v>
      </c>
      <c r="N6" s="11">
        <v>6.5759999999999961</v>
      </c>
      <c r="O6" s="11">
        <v>7.1259999999999879</v>
      </c>
      <c r="P6" s="11">
        <v>5.8419999999999925</v>
      </c>
      <c r="Q6" s="11">
        <v>6.9570000000000114</v>
      </c>
      <c r="R6" s="11">
        <v>5.9210000000000118</v>
      </c>
      <c r="S6" s="11">
        <v>6.1650000000000142</v>
      </c>
      <c r="T6" s="11">
        <v>6.8750000000000071</v>
      </c>
      <c r="U6" s="11">
        <v>7.1030000000000122</v>
      </c>
      <c r="V6" s="11">
        <v>5.612999999999996</v>
      </c>
      <c r="W6" s="11">
        <v>7.0630000000000148</v>
      </c>
      <c r="X6" s="11">
        <v>7.1250000000000009</v>
      </c>
      <c r="Y6" s="11">
        <v>7.1779999999999884</v>
      </c>
      <c r="Z6" s="11">
        <v>7.2659999999999956</v>
      </c>
      <c r="AA6" s="11">
        <v>7.321999999999993</v>
      </c>
      <c r="AB6" s="11">
        <v>7.3389999999999995</v>
      </c>
      <c r="AC6" s="11">
        <v>7.3609999999999971</v>
      </c>
      <c r="AD6" s="11">
        <v>7.3820000000000059</v>
      </c>
      <c r="AE6" s="11">
        <v>7.4000000000000155</v>
      </c>
      <c r="AF6" s="11">
        <v>7.4170000000000096</v>
      </c>
      <c r="AG6" s="11">
        <v>7.4449999999999941</v>
      </c>
      <c r="AH6" s="11">
        <v>7.4709999999999921</v>
      </c>
      <c r="AI6" s="11">
        <v>7.4969999999999848</v>
      </c>
      <c r="AJ6" s="11">
        <v>7.520999999999999</v>
      </c>
      <c r="AK6" s="172">
        <v>7.5440000000000049</v>
      </c>
      <c r="AL6" s="11">
        <v>7.5660000000000016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0.27400000000000019</v>
      </c>
      <c r="N7" s="11">
        <v>0.25999999999999984</v>
      </c>
      <c r="O7" s="11">
        <v>0.51599999999999913</v>
      </c>
      <c r="P7" s="11">
        <v>0.41400000000000103</v>
      </c>
      <c r="Q7" s="11">
        <v>0.25700000000000006</v>
      </c>
      <c r="R7" s="11">
        <v>0.49899999999999856</v>
      </c>
      <c r="S7" s="11">
        <v>0.27299999999999985</v>
      </c>
      <c r="T7" s="11">
        <v>0.28800000000000053</v>
      </c>
      <c r="U7" s="11">
        <v>0.42799999999999949</v>
      </c>
      <c r="V7" s="11">
        <v>0.29700000000000021</v>
      </c>
      <c r="W7" s="11">
        <v>0.29999999999999971</v>
      </c>
      <c r="X7" s="11">
        <v>0.29100000000000054</v>
      </c>
      <c r="Y7" s="11">
        <v>0.28699999999999948</v>
      </c>
      <c r="Z7" s="11">
        <v>0.27799999999999941</v>
      </c>
      <c r="AA7" s="11">
        <v>0.26999999999999985</v>
      </c>
      <c r="AB7" s="11">
        <v>0.26300000000000001</v>
      </c>
      <c r="AC7" s="11">
        <v>0.25700000000000006</v>
      </c>
      <c r="AD7" s="11">
        <v>0.25199999999999967</v>
      </c>
      <c r="AE7" s="11">
        <v>0.24700000000000036</v>
      </c>
      <c r="AF7" s="11">
        <v>0.24199999999999966</v>
      </c>
      <c r="AG7" s="11">
        <v>0.23800000000000052</v>
      </c>
      <c r="AH7" s="11">
        <v>0.23400000000000015</v>
      </c>
      <c r="AI7" s="11">
        <v>0.22999999999999959</v>
      </c>
      <c r="AJ7" s="11">
        <v>0.22600000000000017</v>
      </c>
      <c r="AK7" s="172">
        <v>0.222</v>
      </c>
      <c r="AL7" s="11">
        <v>0.21899999999999928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2.0519999999999956</v>
      </c>
      <c r="N8" s="11">
        <v>2.0370000000000021</v>
      </c>
      <c r="O8" s="11">
        <v>2.0659999999999985</v>
      </c>
      <c r="P8" s="11">
        <v>2.3619999999999961</v>
      </c>
      <c r="Q8" s="11">
        <v>2.2210000000000041</v>
      </c>
      <c r="R8" s="11">
        <v>1.9030000000000018</v>
      </c>
      <c r="S8" s="11">
        <v>2.7060000000000026</v>
      </c>
      <c r="T8" s="11">
        <v>2.6030000000000015</v>
      </c>
      <c r="U8" s="11">
        <v>3.2029999999999972</v>
      </c>
      <c r="V8" s="11">
        <v>2.2979999999999987</v>
      </c>
      <c r="W8" s="11">
        <v>3.3730000000000069</v>
      </c>
      <c r="X8" s="11">
        <v>3.3080000000000114</v>
      </c>
      <c r="Y8" s="11">
        <v>3.2480000000000082</v>
      </c>
      <c r="Z8" s="11">
        <v>3.2300000000000004</v>
      </c>
      <c r="AA8" s="11">
        <v>3.2180000000000009</v>
      </c>
      <c r="AB8" s="11">
        <v>3.2080000000000042</v>
      </c>
      <c r="AC8" s="11">
        <v>3.1979999999999968</v>
      </c>
      <c r="AD8" s="11">
        <v>3.1880000000000059</v>
      </c>
      <c r="AE8" s="11">
        <v>3.1769999999999987</v>
      </c>
      <c r="AF8" s="11">
        <v>3.1669999999999958</v>
      </c>
      <c r="AG8" s="11">
        <v>3.1579999999999955</v>
      </c>
      <c r="AH8" s="11">
        <v>3.1490000000000062</v>
      </c>
      <c r="AI8" s="11">
        <v>3.1399999999999961</v>
      </c>
      <c r="AJ8" s="11">
        <v>3.1299999999999972</v>
      </c>
      <c r="AK8" s="172">
        <v>3.1209999999999991</v>
      </c>
      <c r="AL8" s="11">
        <v>3.1119999999999988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1.4349999999999987</v>
      </c>
      <c r="N9" s="11">
        <v>2.0489999999999964</v>
      </c>
      <c r="O9" s="11">
        <v>2.0890000000000031</v>
      </c>
      <c r="P9" s="11">
        <v>1.6520000000000026</v>
      </c>
      <c r="Q9" s="11">
        <v>1.8240000000000007</v>
      </c>
      <c r="R9" s="11">
        <v>1.9739999999999991</v>
      </c>
      <c r="S9" s="11">
        <v>1.7819999999999987</v>
      </c>
      <c r="T9" s="11">
        <v>1.665</v>
      </c>
      <c r="U9" s="11">
        <v>1.7420000000000011</v>
      </c>
      <c r="V9" s="11">
        <v>2.4309999999999969</v>
      </c>
      <c r="W9" s="11">
        <v>2.2459999999999956</v>
      </c>
      <c r="X9" s="11">
        <v>2.1990000000000038</v>
      </c>
      <c r="Y9" s="11">
        <v>2.1849999999999952</v>
      </c>
      <c r="Z9" s="11">
        <v>2.2220000000000057</v>
      </c>
      <c r="AA9" s="11">
        <v>2.3250000000000015</v>
      </c>
      <c r="AB9" s="11">
        <v>2.3840000000000048</v>
      </c>
      <c r="AC9" s="11">
        <v>2.4269999999999921</v>
      </c>
      <c r="AD9" s="11">
        <v>2.4590000000000001</v>
      </c>
      <c r="AE9" s="11">
        <v>2.484000000000004</v>
      </c>
      <c r="AF9" s="11">
        <v>2.5059999999999962</v>
      </c>
      <c r="AG9" s="11">
        <v>2.5249999999999959</v>
      </c>
      <c r="AH9" s="11">
        <v>2.5430000000000006</v>
      </c>
      <c r="AI9" s="11">
        <v>2.5590000000000028</v>
      </c>
      <c r="AJ9" s="11">
        <v>2.5750000000000064</v>
      </c>
      <c r="AK9" s="172">
        <v>2.5910000000000046</v>
      </c>
      <c r="AL9" s="11">
        <v>2.605999999999999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35.749999999999972</v>
      </c>
      <c r="N11" s="11">
        <f t="shared" si="2"/>
        <v>36.696999999999939</v>
      </c>
      <c r="O11" s="11">
        <f t="shared" si="2"/>
        <v>39.094000000000023</v>
      </c>
      <c r="P11" s="11">
        <f t="shared" si="2"/>
        <v>40.16099999999998</v>
      </c>
      <c r="Q11" s="11">
        <f t="shared" si="2"/>
        <v>37.287999999999997</v>
      </c>
      <c r="R11" s="11">
        <f t="shared" ref="R11" si="3">SUM(R12:R14)</f>
        <v>36.290999999999968</v>
      </c>
      <c r="S11" s="11">
        <f t="shared" ref="S11" si="4">SUM(S12:S14)</f>
        <v>36.716999999999963</v>
      </c>
      <c r="T11" s="11">
        <f t="shared" ref="T11" si="5">SUM(T12:T14)</f>
        <v>36.424000000000021</v>
      </c>
      <c r="U11" s="11">
        <f t="shared" ref="U11" si="6">SUM(U12:U14)</f>
        <v>36.665999999999976</v>
      </c>
      <c r="V11" s="11">
        <f t="shared" ref="V11" si="7">SUM(V12:V14)</f>
        <v>38.033000000000001</v>
      </c>
      <c r="W11" s="11">
        <f t="shared" ref="W11" si="8">SUM(W12:W14)</f>
        <v>37.871999999999986</v>
      </c>
      <c r="X11" s="11">
        <f t="shared" ref="X11" si="9">SUM(X12:X14)</f>
        <v>37.366999999999884</v>
      </c>
      <c r="Y11" s="11">
        <f t="shared" ref="Y11" si="10">SUM(Y12:Y14)</f>
        <v>36.945999999999948</v>
      </c>
      <c r="Z11" s="11">
        <f t="shared" ref="Z11" si="11">SUM(Z12:Z14)</f>
        <v>36.625999999999991</v>
      </c>
      <c r="AA11" s="11">
        <f t="shared" ref="AA11" si="12">SUM(AA12:AA14)</f>
        <v>36.289000000000037</v>
      </c>
      <c r="AB11" s="11">
        <f t="shared" ref="AB11" si="13">SUM(AB12:AB14)</f>
        <v>35.920000000000016</v>
      </c>
      <c r="AC11" s="11">
        <f t="shared" ref="AC11" si="14">SUM(AC12:AC14)</f>
        <v>35.594999999999914</v>
      </c>
      <c r="AD11" s="11">
        <f>SUM(AD12:AD14)</f>
        <v>35.265999999999927</v>
      </c>
      <c r="AE11" s="11">
        <f t="shared" ref="AE11" si="15">SUM(AE12:AE14)</f>
        <v>34.941999999999908</v>
      </c>
      <c r="AF11" s="11">
        <f t="shared" ref="AF11" si="16">SUM(AF12:AF14)</f>
        <v>34.625000000000043</v>
      </c>
      <c r="AG11" s="11">
        <f t="shared" ref="AG11:AL11" si="17">SUM(AG12:AG14)</f>
        <v>34.357999999999997</v>
      </c>
      <c r="AH11" s="11">
        <f t="shared" si="17"/>
        <v>34.067999999999977</v>
      </c>
      <c r="AI11" s="11">
        <f t="shared" si="17"/>
        <v>33.78400000000002</v>
      </c>
      <c r="AJ11" s="11">
        <f t="shared" si="17"/>
        <v>33.50800000000001</v>
      </c>
      <c r="AK11" s="11">
        <f t="shared" si="17"/>
        <v>33.236999999999995</v>
      </c>
      <c r="AL11" s="11">
        <f t="shared" si="17"/>
        <v>32.996999999999986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3.3560000000000119</v>
      </c>
      <c r="N12" s="11">
        <v>2.9300000000000033</v>
      </c>
      <c r="O12" s="11">
        <v>3.3969999999999905</v>
      </c>
      <c r="P12" s="11">
        <v>3.5079999999999942</v>
      </c>
      <c r="Q12" s="11">
        <v>3.2069999999999985</v>
      </c>
      <c r="R12" s="11">
        <v>3.5599999999999938</v>
      </c>
      <c r="S12" s="11">
        <v>4.1929999999999996</v>
      </c>
      <c r="T12" s="11">
        <v>3.829999999999981</v>
      </c>
      <c r="U12" s="11">
        <v>3.5509999999999926</v>
      </c>
      <c r="V12" s="11">
        <v>3.8240000000000021</v>
      </c>
      <c r="W12" s="11">
        <v>3.8929999999999989</v>
      </c>
      <c r="X12" s="11">
        <v>3.8469999999999955</v>
      </c>
      <c r="Y12" s="11">
        <v>3.8039999999999905</v>
      </c>
      <c r="Z12" s="11">
        <v>3.7790000000000097</v>
      </c>
      <c r="AA12" s="11">
        <v>3.7289999999999957</v>
      </c>
      <c r="AB12" s="11">
        <v>3.6659999999999946</v>
      </c>
      <c r="AC12" s="11">
        <v>3.611000000000006</v>
      </c>
      <c r="AD12" s="11">
        <v>3.5550000000000095</v>
      </c>
      <c r="AE12" s="11">
        <v>3.4979999999999918</v>
      </c>
      <c r="AF12" s="11">
        <v>3.4420000000000024</v>
      </c>
      <c r="AG12" s="11">
        <v>3.3869999999999956</v>
      </c>
      <c r="AH12" s="11">
        <v>3.3319999999999967</v>
      </c>
      <c r="AI12" s="11">
        <v>3.2779999999999991</v>
      </c>
      <c r="AJ12" s="11">
        <v>3.2249999999999974</v>
      </c>
      <c r="AK12" s="172">
        <v>3.1719999999999962</v>
      </c>
      <c r="AL12" s="11">
        <v>3.1190000000000024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10.704999999999977</v>
      </c>
      <c r="N13" s="11">
        <v>13.029999999999934</v>
      </c>
      <c r="O13" s="11">
        <v>13.469999999999986</v>
      </c>
      <c r="P13" s="11">
        <v>14.570999999999973</v>
      </c>
      <c r="Q13" s="11">
        <v>11.830000000000005</v>
      </c>
      <c r="R13" s="11">
        <v>10.675000000000015</v>
      </c>
      <c r="S13" s="11">
        <v>9.6170000000000311</v>
      </c>
      <c r="T13" s="11">
        <v>11.802000000000028</v>
      </c>
      <c r="U13" s="11">
        <v>10.206000000000019</v>
      </c>
      <c r="V13" s="11">
        <v>10.562000000000014</v>
      </c>
      <c r="W13" s="11">
        <v>10.444999999999988</v>
      </c>
      <c r="X13" s="11">
        <v>10.592999999999979</v>
      </c>
      <c r="Y13" s="11">
        <v>10.458000000000018</v>
      </c>
      <c r="Z13" s="11">
        <v>10.351999999999995</v>
      </c>
      <c r="AA13" s="11">
        <v>10.236000000000015</v>
      </c>
      <c r="AB13" s="11">
        <v>10.099999999999987</v>
      </c>
      <c r="AC13" s="11">
        <v>9.8830000000000151</v>
      </c>
      <c r="AD13" s="11">
        <v>9.6689999999999774</v>
      </c>
      <c r="AE13" s="11">
        <v>9.4579999999999753</v>
      </c>
      <c r="AF13" s="11">
        <v>9.2510000000000367</v>
      </c>
      <c r="AG13" s="11">
        <v>9.0580000000000158</v>
      </c>
      <c r="AH13" s="11">
        <v>8.8640000000000132</v>
      </c>
      <c r="AI13" s="11">
        <v>8.6720000000000041</v>
      </c>
      <c r="AJ13" s="11">
        <v>8.4839999999999947</v>
      </c>
      <c r="AK13" s="172">
        <v>8.2979999999999983</v>
      </c>
      <c r="AL13" s="11">
        <v>8.1149999999999807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21.688999999999979</v>
      </c>
      <c r="N14" s="11">
        <v>20.737000000000002</v>
      </c>
      <c r="O14" s="11">
        <v>22.227000000000043</v>
      </c>
      <c r="P14" s="11">
        <v>22.082000000000011</v>
      </c>
      <c r="Q14" s="11">
        <v>22.250999999999991</v>
      </c>
      <c r="R14" s="11">
        <v>22.055999999999962</v>
      </c>
      <c r="S14" s="11">
        <v>22.906999999999933</v>
      </c>
      <c r="T14" s="11">
        <v>20.792000000000012</v>
      </c>
      <c r="U14" s="11">
        <v>22.908999999999963</v>
      </c>
      <c r="V14" s="11">
        <v>23.646999999999988</v>
      </c>
      <c r="W14" s="11">
        <v>23.534000000000002</v>
      </c>
      <c r="X14" s="11">
        <v>22.926999999999911</v>
      </c>
      <c r="Y14" s="11">
        <v>22.683999999999941</v>
      </c>
      <c r="Z14" s="11">
        <v>22.49499999999999</v>
      </c>
      <c r="AA14" s="11">
        <v>22.324000000000026</v>
      </c>
      <c r="AB14" s="11">
        <v>22.154000000000035</v>
      </c>
      <c r="AC14" s="11">
        <v>22.100999999999893</v>
      </c>
      <c r="AD14" s="11">
        <v>22.041999999999941</v>
      </c>
      <c r="AE14" s="11">
        <v>21.985999999999944</v>
      </c>
      <c r="AF14" s="11">
        <v>21.932000000000006</v>
      </c>
      <c r="AG14" s="11">
        <v>21.912999999999986</v>
      </c>
      <c r="AH14" s="11">
        <v>21.871999999999968</v>
      </c>
      <c r="AI14" s="11">
        <v>21.834000000000017</v>
      </c>
      <c r="AJ14" s="11">
        <v>21.799000000000021</v>
      </c>
      <c r="AK14" s="172">
        <v>21.767000000000003</v>
      </c>
      <c r="AL14" s="11">
        <v>21.763000000000002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19.098999999999979</v>
      </c>
      <c r="N16" s="11">
        <v>20.83800000000004</v>
      </c>
      <c r="O16" s="11">
        <v>22.422000000000001</v>
      </c>
      <c r="P16" s="11">
        <v>21.662000000000042</v>
      </c>
      <c r="Q16" s="11">
        <v>24.964000000000055</v>
      </c>
      <c r="R16" s="11">
        <v>23.862000000000037</v>
      </c>
      <c r="S16" s="11">
        <v>24.07599999999999</v>
      </c>
      <c r="T16" s="11">
        <v>24.503000000000014</v>
      </c>
      <c r="U16" s="11">
        <v>26.607000000000006</v>
      </c>
      <c r="V16" s="11">
        <v>28.658000000000037</v>
      </c>
      <c r="W16" s="11">
        <v>28.149999999999977</v>
      </c>
      <c r="X16" s="11">
        <v>27.956000000000021</v>
      </c>
      <c r="Y16" s="11">
        <v>28.476000000000106</v>
      </c>
      <c r="Z16" s="11">
        <v>29.584000000000028</v>
      </c>
      <c r="AA16" s="11">
        <v>30.448999999999959</v>
      </c>
      <c r="AB16" s="11">
        <v>30.85799999999999</v>
      </c>
      <c r="AC16" s="11">
        <v>31.233999999999995</v>
      </c>
      <c r="AD16" s="11">
        <v>31.538999999999973</v>
      </c>
      <c r="AE16" s="11">
        <v>31.885999999999967</v>
      </c>
      <c r="AF16" s="11">
        <v>32.216999999999977</v>
      </c>
      <c r="AG16" s="11">
        <v>32.593999999999994</v>
      </c>
      <c r="AH16" s="11">
        <v>32.980000000000061</v>
      </c>
      <c r="AI16" s="11">
        <v>33.377999999999993</v>
      </c>
      <c r="AJ16" s="11">
        <v>33.784999999999968</v>
      </c>
      <c r="AK16" s="172">
        <v>34.199999999999974</v>
      </c>
      <c r="AL16" s="11">
        <v>34.622000000000057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80.67</v>
      </c>
      <c r="N18" s="11">
        <f t="shared" ref="N18:AL18" si="18">SUM(N19:N21)</f>
        <v>77.022000000000006</v>
      </c>
      <c r="O18" s="11">
        <f t="shared" si="18"/>
        <v>78.122000000000014</v>
      </c>
      <c r="P18" s="11">
        <f t="shared" si="18"/>
        <v>77.08599999999997</v>
      </c>
      <c r="Q18" s="11">
        <f t="shared" si="18"/>
        <v>80.951000000000178</v>
      </c>
      <c r="R18" s="11">
        <f t="shared" si="18"/>
        <v>80.773999999999859</v>
      </c>
      <c r="S18" s="11">
        <f t="shared" si="18"/>
        <v>83.914999999999893</v>
      </c>
      <c r="T18" s="11">
        <f t="shared" si="18"/>
        <v>85.256999999999948</v>
      </c>
      <c r="U18" s="11">
        <f t="shared" si="18"/>
        <v>89.204000000000036</v>
      </c>
      <c r="V18" s="11">
        <f t="shared" si="18"/>
        <v>87.563999999999908</v>
      </c>
      <c r="W18" s="11">
        <f t="shared" si="18"/>
        <v>87.188999999999893</v>
      </c>
      <c r="X18" s="11">
        <f t="shared" si="18"/>
        <v>86.578999999999908</v>
      </c>
      <c r="Y18" s="11">
        <f t="shared" si="18"/>
        <v>87.332999999999885</v>
      </c>
      <c r="Z18" s="11">
        <f t="shared" si="18"/>
        <v>88.327000000000027</v>
      </c>
      <c r="AA18" s="11">
        <f t="shared" si="18"/>
        <v>89.263999999999939</v>
      </c>
      <c r="AB18" s="11">
        <f t="shared" si="18"/>
        <v>89.888000000000005</v>
      </c>
      <c r="AC18" s="11">
        <f t="shared" si="18"/>
        <v>90.400000000000077</v>
      </c>
      <c r="AD18" s="11">
        <f t="shared" si="18"/>
        <v>90.85599999999998</v>
      </c>
      <c r="AE18" s="11">
        <f t="shared" si="18"/>
        <v>91.274999999999849</v>
      </c>
      <c r="AF18" s="11">
        <f t="shared" si="18"/>
        <v>91.667000000000144</v>
      </c>
      <c r="AG18" s="11">
        <f t="shared" si="18"/>
        <v>92.064999999999912</v>
      </c>
      <c r="AH18" s="11">
        <f t="shared" si="18"/>
        <v>92.441999999999908</v>
      </c>
      <c r="AI18" s="11">
        <f t="shared" si="18"/>
        <v>92.800000000000082</v>
      </c>
      <c r="AJ18" s="11">
        <f t="shared" si="18"/>
        <v>93.157000000000053</v>
      </c>
      <c r="AK18" s="11">
        <f t="shared" si="18"/>
        <v>93.487999999999971</v>
      </c>
      <c r="AL18" s="11">
        <f t="shared" si="18"/>
        <v>93.798999999999978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47.808000000000064</v>
      </c>
      <c r="N19" s="11">
        <v>46.000000000000014</v>
      </c>
      <c r="O19" s="11">
        <v>47.05900000000004</v>
      </c>
      <c r="P19" s="11">
        <v>46.115999999999964</v>
      </c>
      <c r="Q19" s="11">
        <v>47.027000000000122</v>
      </c>
      <c r="R19" s="11">
        <v>47.056999999999896</v>
      </c>
      <c r="S19" s="11">
        <v>49.504999999999896</v>
      </c>
      <c r="T19" s="11">
        <v>48.329999999999963</v>
      </c>
      <c r="U19" s="11">
        <v>48.004000000000019</v>
      </c>
      <c r="V19" s="11">
        <v>49.020999999999937</v>
      </c>
      <c r="W19" s="11">
        <v>49.968999999999859</v>
      </c>
      <c r="X19" s="11">
        <v>50.127999999999929</v>
      </c>
      <c r="Y19" s="11">
        <v>50.138999999999896</v>
      </c>
      <c r="Z19" s="11">
        <v>50.098000000000035</v>
      </c>
      <c r="AA19" s="11">
        <v>50.134999999999948</v>
      </c>
      <c r="AB19" s="11">
        <v>50.209999999999994</v>
      </c>
      <c r="AC19" s="11">
        <v>50.24700000000005</v>
      </c>
      <c r="AD19" s="11">
        <v>50.274999999999999</v>
      </c>
      <c r="AE19" s="11">
        <v>50.295999999999914</v>
      </c>
      <c r="AF19" s="11">
        <v>50.314000000000114</v>
      </c>
      <c r="AG19" s="11">
        <v>50.341999999999935</v>
      </c>
      <c r="AH19" s="11">
        <v>50.373999999999938</v>
      </c>
      <c r="AI19" s="11">
        <v>50.404000000000046</v>
      </c>
      <c r="AJ19" s="11">
        <v>50.453000000000081</v>
      </c>
      <c r="AK19" s="172">
        <v>50.494999999999969</v>
      </c>
      <c r="AL19" s="11">
        <v>50.532999999999973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10.878999999999989</v>
      </c>
      <c r="N20" s="11">
        <v>10.216000000000001</v>
      </c>
      <c r="O20" s="11">
        <v>10.435999999999988</v>
      </c>
      <c r="P20" s="11">
        <v>9.6510000000000122</v>
      </c>
      <c r="Q20" s="11">
        <v>9.4819999999999851</v>
      </c>
      <c r="R20" s="11">
        <v>10.929000000000016</v>
      </c>
      <c r="S20" s="11">
        <v>9.5159999999999965</v>
      </c>
      <c r="T20" s="11">
        <v>8.965000000000007</v>
      </c>
      <c r="U20" s="11">
        <v>10.732000000000021</v>
      </c>
      <c r="V20" s="11">
        <v>10.362999999999985</v>
      </c>
      <c r="W20" s="11">
        <v>10.150000000000016</v>
      </c>
      <c r="X20" s="11">
        <v>10.442999999999991</v>
      </c>
      <c r="Y20" s="11">
        <v>10.318000000000014</v>
      </c>
      <c r="Z20" s="11">
        <v>10.279000000000012</v>
      </c>
      <c r="AA20" s="11">
        <v>10.291000000000007</v>
      </c>
      <c r="AB20" s="11">
        <v>10.297000000000004</v>
      </c>
      <c r="AC20" s="11">
        <v>10.292000000000035</v>
      </c>
      <c r="AD20" s="11">
        <v>10.28699999999999</v>
      </c>
      <c r="AE20" s="11">
        <v>10.279999999999966</v>
      </c>
      <c r="AF20" s="11">
        <v>10.273000000000026</v>
      </c>
      <c r="AG20" s="11">
        <v>10.268999999999981</v>
      </c>
      <c r="AH20" s="11">
        <v>10.262000000000024</v>
      </c>
      <c r="AI20" s="11">
        <v>10.25500000000002</v>
      </c>
      <c r="AJ20" s="11">
        <v>10.247000000000018</v>
      </c>
      <c r="AK20" s="172">
        <v>10.238999999999983</v>
      </c>
      <c r="AL20" s="11">
        <v>10.230999999999984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21.982999999999944</v>
      </c>
      <c r="N21" s="11">
        <v>20.80599999999999</v>
      </c>
      <c r="O21" s="11">
        <v>20.626999999999988</v>
      </c>
      <c r="P21" s="11">
        <v>21.318999999999999</v>
      </c>
      <c r="Q21" s="11">
        <v>24.442000000000071</v>
      </c>
      <c r="R21" s="11">
        <v>22.787999999999954</v>
      </c>
      <c r="S21" s="11">
        <v>24.894000000000002</v>
      </c>
      <c r="T21" s="11">
        <v>27.961999999999971</v>
      </c>
      <c r="U21" s="11">
        <v>30.467999999999989</v>
      </c>
      <c r="V21" s="11">
        <v>28.179999999999989</v>
      </c>
      <c r="W21" s="11">
        <v>27.070000000000022</v>
      </c>
      <c r="X21" s="11">
        <v>26.007999999999985</v>
      </c>
      <c r="Y21" s="11">
        <v>26.87599999999998</v>
      </c>
      <c r="Z21" s="11">
        <v>27.949999999999982</v>
      </c>
      <c r="AA21" s="11">
        <v>28.837999999999976</v>
      </c>
      <c r="AB21" s="11">
        <v>29.381000000000007</v>
      </c>
      <c r="AC21" s="11">
        <v>29.86099999999999</v>
      </c>
      <c r="AD21" s="11">
        <v>30.293999999999986</v>
      </c>
      <c r="AE21" s="11">
        <v>30.69899999999997</v>
      </c>
      <c r="AF21" s="11">
        <v>31.080000000000013</v>
      </c>
      <c r="AG21" s="11">
        <v>31.453999999999986</v>
      </c>
      <c r="AH21" s="11">
        <v>31.805999999999948</v>
      </c>
      <c r="AI21" s="11">
        <v>32.14100000000002</v>
      </c>
      <c r="AJ21" s="11">
        <v>32.456999999999951</v>
      </c>
      <c r="AK21" s="172">
        <v>32.754000000000019</v>
      </c>
      <c r="AL21" s="11">
        <v>33.035000000000018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82.568999999999988</v>
      </c>
      <c r="N23" s="11">
        <f t="shared" ref="N23:AL23" si="19">SUM(N24:N31)</f>
        <v>85.658999999999978</v>
      </c>
      <c r="O23" s="11">
        <f t="shared" si="19"/>
        <v>85.609999999999928</v>
      </c>
      <c r="P23" s="11">
        <f t="shared" si="19"/>
        <v>86.842999999999961</v>
      </c>
      <c r="Q23" s="11">
        <f t="shared" si="19"/>
        <v>98.364999999999995</v>
      </c>
      <c r="R23" s="11">
        <f t="shared" si="19"/>
        <v>97.948000000000022</v>
      </c>
      <c r="S23" s="11">
        <f t="shared" si="19"/>
        <v>95.015000000000057</v>
      </c>
      <c r="T23" s="11">
        <f t="shared" si="19"/>
        <v>97.851000000000056</v>
      </c>
      <c r="U23" s="11">
        <f t="shared" si="19"/>
        <v>102.72999999999996</v>
      </c>
      <c r="V23" s="11">
        <f t="shared" si="19"/>
        <v>103.13200000000009</v>
      </c>
      <c r="W23" s="11">
        <f t="shared" si="19"/>
        <v>100.63400000000003</v>
      </c>
      <c r="X23" s="11">
        <f t="shared" si="19"/>
        <v>102.70800000000003</v>
      </c>
      <c r="Y23" s="11">
        <f t="shared" si="19"/>
        <v>104.11999999999999</v>
      </c>
      <c r="Z23" s="11">
        <f t="shared" si="19"/>
        <v>105.51000000000008</v>
      </c>
      <c r="AA23" s="11">
        <f t="shared" si="19"/>
        <v>106.31200000000011</v>
      </c>
      <c r="AB23" s="11">
        <f t="shared" si="19"/>
        <v>106.9469999999999</v>
      </c>
      <c r="AC23" s="11">
        <f t="shared" si="19"/>
        <v>107.64600000000004</v>
      </c>
      <c r="AD23" s="11">
        <f t="shared" si="19"/>
        <v>108.33599999999996</v>
      </c>
      <c r="AE23" s="11">
        <f t="shared" si="19"/>
        <v>109.02400000000002</v>
      </c>
      <c r="AF23" s="11">
        <f t="shared" si="19"/>
        <v>109.72099999999993</v>
      </c>
      <c r="AG23" s="11">
        <f t="shared" si="19"/>
        <v>110.46900000000007</v>
      </c>
      <c r="AH23" s="11">
        <f t="shared" si="19"/>
        <v>111.20700000000005</v>
      </c>
      <c r="AI23" s="11">
        <f t="shared" si="19"/>
        <v>111.95399999999999</v>
      </c>
      <c r="AJ23" s="11">
        <f t="shared" si="19"/>
        <v>112.70300000000003</v>
      </c>
      <c r="AK23" s="11">
        <f t="shared" si="19"/>
        <v>113.45299999999997</v>
      </c>
      <c r="AL23" s="11">
        <f t="shared" si="19"/>
        <v>114.20299999999999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1.8530000000000011</v>
      </c>
      <c r="N24" s="11">
        <v>2.9399999999999995</v>
      </c>
      <c r="O24" s="11">
        <v>2.5930000000000026</v>
      </c>
      <c r="P24" s="11">
        <v>1.7360000000000024</v>
      </c>
      <c r="Q24" s="11">
        <v>2.4710000000000005</v>
      </c>
      <c r="R24" s="11">
        <v>1.7819999999999998</v>
      </c>
      <c r="S24" s="11">
        <v>1.8250000000000011</v>
      </c>
      <c r="T24" s="11">
        <v>2.2200000000000011</v>
      </c>
      <c r="U24" s="11">
        <v>2.3440000000000012</v>
      </c>
      <c r="V24" s="11">
        <v>2.5949999999999975</v>
      </c>
      <c r="W24" s="11">
        <v>2.3910000000000049</v>
      </c>
      <c r="X24" s="11">
        <v>2.3609999999999975</v>
      </c>
      <c r="Y24" s="11">
        <v>2.3469999999999978</v>
      </c>
      <c r="Z24" s="11">
        <v>2.3310000000000017</v>
      </c>
      <c r="AA24" s="11">
        <v>2.3190000000000022</v>
      </c>
      <c r="AB24" s="11">
        <v>2.3159999999999976</v>
      </c>
      <c r="AC24" s="11">
        <v>2.3110000000000053</v>
      </c>
      <c r="AD24" s="11">
        <v>2.3050000000000028</v>
      </c>
      <c r="AE24" s="11">
        <v>2.2990000000000017</v>
      </c>
      <c r="AF24" s="11">
        <v>2.2940000000000005</v>
      </c>
      <c r="AG24" s="11">
        <v>2.2880000000000029</v>
      </c>
      <c r="AH24" s="11">
        <v>2.2819999999999996</v>
      </c>
      <c r="AI24" s="11">
        <v>2.2759999999999994</v>
      </c>
      <c r="AJ24" s="11">
        <v>2.2700000000000107</v>
      </c>
      <c r="AK24" s="172">
        <v>2.2639999999999962</v>
      </c>
      <c r="AL24" s="11">
        <v>2.2580000000000049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8.2739999999999991</v>
      </c>
      <c r="N25" s="11">
        <v>8.3430000000000266</v>
      </c>
      <c r="O25" s="11">
        <v>8.0729999999999915</v>
      </c>
      <c r="P25" s="11">
        <v>8.3049999999999926</v>
      </c>
      <c r="Q25" s="11">
        <v>9.2369999999999628</v>
      </c>
      <c r="R25" s="11">
        <v>10.287999999999995</v>
      </c>
      <c r="S25" s="11">
        <v>11.40800000000003</v>
      </c>
      <c r="T25" s="11">
        <v>12.230000000000025</v>
      </c>
      <c r="U25" s="11">
        <v>12.349999999999957</v>
      </c>
      <c r="V25" s="11">
        <v>10.696000000000003</v>
      </c>
      <c r="W25" s="11">
        <v>10.364999999999991</v>
      </c>
      <c r="X25" s="11">
        <v>10.576000000000016</v>
      </c>
      <c r="Y25" s="11">
        <v>10.655000000000001</v>
      </c>
      <c r="Z25" s="11">
        <v>10.837000000000033</v>
      </c>
      <c r="AA25" s="11">
        <v>10.977000000000029</v>
      </c>
      <c r="AB25" s="11">
        <v>11.092999999999998</v>
      </c>
      <c r="AC25" s="11">
        <v>11.196000000000025</v>
      </c>
      <c r="AD25" s="11">
        <v>11.281999999999991</v>
      </c>
      <c r="AE25" s="11">
        <v>11.362000000000013</v>
      </c>
      <c r="AF25" s="11">
        <v>11.441000000000004</v>
      </c>
      <c r="AG25" s="11">
        <v>11.525000000000004</v>
      </c>
      <c r="AH25" s="11">
        <v>11.607999999999999</v>
      </c>
      <c r="AI25" s="11">
        <v>11.687000000000049</v>
      </c>
      <c r="AJ25" s="11">
        <v>11.762000000000013</v>
      </c>
      <c r="AK25" s="172">
        <v>11.832000000000015</v>
      </c>
      <c r="AL25" s="11">
        <v>11.894999999999964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10.388999999999971</v>
      </c>
      <c r="N26" s="11">
        <v>9.6929999999999854</v>
      </c>
      <c r="O26" s="11">
        <v>10.605</v>
      </c>
      <c r="P26" s="11">
        <v>10.671999999999972</v>
      </c>
      <c r="Q26" s="11">
        <v>10.463999999999997</v>
      </c>
      <c r="R26" s="11">
        <v>10.820999999999987</v>
      </c>
      <c r="S26" s="11">
        <v>10.354000000000035</v>
      </c>
      <c r="T26" s="11">
        <v>11.269000000000018</v>
      </c>
      <c r="U26" s="11">
        <v>10.856000000000016</v>
      </c>
      <c r="V26" s="11">
        <v>9.7710000000000097</v>
      </c>
      <c r="W26" s="11">
        <v>11.017999999999988</v>
      </c>
      <c r="X26" s="11">
        <v>11.23700000000005</v>
      </c>
      <c r="Y26" s="11">
        <v>11.191999999999993</v>
      </c>
      <c r="Z26" s="11">
        <v>11.137999999999995</v>
      </c>
      <c r="AA26" s="11">
        <v>11.063000000000015</v>
      </c>
      <c r="AB26" s="11">
        <v>11.008000000000008</v>
      </c>
      <c r="AC26" s="11">
        <v>10.96699999999997</v>
      </c>
      <c r="AD26" s="11">
        <v>10.924000000000008</v>
      </c>
      <c r="AE26" s="11">
        <v>10.881000000000002</v>
      </c>
      <c r="AF26" s="11">
        <v>10.835999999999967</v>
      </c>
      <c r="AG26" s="11">
        <v>10.794000000000061</v>
      </c>
      <c r="AH26" s="11">
        <v>10.744000000000002</v>
      </c>
      <c r="AI26" s="11">
        <v>10.693999999999987</v>
      </c>
      <c r="AJ26" s="11">
        <v>10.644000000000021</v>
      </c>
      <c r="AK26" s="172">
        <v>10.593999999999957</v>
      </c>
      <c r="AL26" s="11">
        <v>10.544000000000029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4.2779999999999951</v>
      </c>
      <c r="N27" s="11">
        <v>3.8340000000000005</v>
      </c>
      <c r="O27" s="11">
        <v>4.9249999999999972</v>
      </c>
      <c r="P27" s="11">
        <v>5.7909999999999933</v>
      </c>
      <c r="Q27" s="11">
        <v>6.9509999999999934</v>
      </c>
      <c r="R27" s="11">
        <v>5.846000000000001</v>
      </c>
      <c r="S27" s="11">
        <v>5.9120000000000061</v>
      </c>
      <c r="T27" s="11">
        <v>5.9080000000000013</v>
      </c>
      <c r="U27" s="11">
        <v>6.1479999999999988</v>
      </c>
      <c r="V27" s="11">
        <v>6.1529999999999951</v>
      </c>
      <c r="W27" s="11">
        <v>6.3639999999999946</v>
      </c>
      <c r="X27" s="11">
        <v>6.1930000000000058</v>
      </c>
      <c r="Y27" s="11">
        <v>6.0180000000000025</v>
      </c>
      <c r="Z27" s="11">
        <v>5.88</v>
      </c>
      <c r="AA27" s="11">
        <v>5.7849999999999859</v>
      </c>
      <c r="AB27" s="11">
        <v>5.7669999999999995</v>
      </c>
      <c r="AC27" s="11">
        <v>5.7620000000000058</v>
      </c>
      <c r="AD27" s="11">
        <v>5.7640000000000118</v>
      </c>
      <c r="AE27" s="11">
        <v>5.7689999999999992</v>
      </c>
      <c r="AF27" s="11">
        <v>5.7749999999999977</v>
      </c>
      <c r="AG27" s="11">
        <v>5.7810000000000095</v>
      </c>
      <c r="AH27" s="11">
        <v>5.78599999999998</v>
      </c>
      <c r="AI27" s="11">
        <v>5.7919999999999954</v>
      </c>
      <c r="AJ27" s="11">
        <v>5.7960000000000056</v>
      </c>
      <c r="AK27" s="172">
        <v>5.8000000000000167</v>
      </c>
      <c r="AL27" s="11">
        <v>5.8019999999999925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19.94899999999992</v>
      </c>
      <c r="N28" s="11">
        <v>21.918000000000017</v>
      </c>
      <c r="O28" s="11">
        <v>22.141999999999989</v>
      </c>
      <c r="P28" s="11">
        <v>20.727000000000015</v>
      </c>
      <c r="Q28" s="11">
        <v>24.48400000000002</v>
      </c>
      <c r="R28" s="11">
        <v>27.522000000000038</v>
      </c>
      <c r="S28" s="11">
        <v>25.72900000000001</v>
      </c>
      <c r="T28" s="11">
        <v>27.343000000000039</v>
      </c>
      <c r="U28" s="11">
        <v>26.754000000000016</v>
      </c>
      <c r="V28" s="11">
        <v>30.492000000000047</v>
      </c>
      <c r="W28" s="11">
        <v>29.821999999999967</v>
      </c>
      <c r="X28" s="11">
        <v>30.366999999999987</v>
      </c>
      <c r="Y28" s="11">
        <v>30.543999999999986</v>
      </c>
      <c r="Z28" s="11">
        <v>30.779999999999987</v>
      </c>
      <c r="AA28" s="11">
        <v>31.020000000000049</v>
      </c>
      <c r="AB28" s="11">
        <v>31.212999999999937</v>
      </c>
      <c r="AC28" s="11">
        <v>31.390999999999966</v>
      </c>
      <c r="AD28" s="11">
        <v>31.57799999999995</v>
      </c>
      <c r="AE28" s="11">
        <v>31.773000000000039</v>
      </c>
      <c r="AF28" s="11">
        <v>31.977999999999973</v>
      </c>
      <c r="AG28" s="11">
        <v>32.196000000000019</v>
      </c>
      <c r="AH28" s="11">
        <v>32.412000000000027</v>
      </c>
      <c r="AI28" s="11">
        <v>32.628999999999991</v>
      </c>
      <c r="AJ28" s="11">
        <v>32.847999999999992</v>
      </c>
      <c r="AK28" s="172">
        <v>33.069000000000003</v>
      </c>
      <c r="AL28" s="11">
        <v>33.291000000000068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19.049000000000088</v>
      </c>
      <c r="N29" s="11">
        <v>21.481999999999953</v>
      </c>
      <c r="O29" s="11">
        <v>21.472999999999974</v>
      </c>
      <c r="P29" s="11">
        <v>22.471000000000004</v>
      </c>
      <c r="Q29" s="11">
        <v>26.698000000000018</v>
      </c>
      <c r="R29" s="11">
        <v>24.515000000000008</v>
      </c>
      <c r="S29" s="11">
        <v>22.285999999999966</v>
      </c>
      <c r="T29" s="11">
        <v>23.593999999999955</v>
      </c>
      <c r="U29" s="11">
        <v>25.335999999999935</v>
      </c>
      <c r="V29" s="11">
        <v>23.793000000000038</v>
      </c>
      <c r="W29" s="11">
        <v>22.918000000000035</v>
      </c>
      <c r="X29" s="11">
        <v>23.579000000000004</v>
      </c>
      <c r="Y29" s="11">
        <v>24.406999999999986</v>
      </c>
      <c r="Z29" s="11">
        <v>25.153000000000031</v>
      </c>
      <c r="AA29" s="11">
        <v>25.478000000000002</v>
      </c>
      <c r="AB29" s="11">
        <v>25.728999999999978</v>
      </c>
      <c r="AC29" s="11">
        <v>26.009000000000064</v>
      </c>
      <c r="AD29" s="11">
        <v>26.286999999999992</v>
      </c>
      <c r="AE29" s="11">
        <v>26.562999999999974</v>
      </c>
      <c r="AF29" s="11">
        <v>26.840999999999962</v>
      </c>
      <c r="AG29" s="11">
        <v>27.126999999999978</v>
      </c>
      <c r="AH29" s="11">
        <v>27.404000000000025</v>
      </c>
      <c r="AI29" s="11">
        <v>27.681999999999984</v>
      </c>
      <c r="AJ29" s="11">
        <v>27.961999999999968</v>
      </c>
      <c r="AK29" s="172">
        <v>28.242000000000001</v>
      </c>
      <c r="AL29" s="11">
        <v>28.524999999999938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9.5140000000000011</v>
      </c>
      <c r="N30" s="11">
        <v>8.970000000000006</v>
      </c>
      <c r="O30" s="11">
        <v>7.9799999999999942</v>
      </c>
      <c r="P30" s="11">
        <v>7.6990000000000043</v>
      </c>
      <c r="Q30" s="11">
        <v>8.0180000000000149</v>
      </c>
      <c r="R30" s="11">
        <v>8.8310000000000031</v>
      </c>
      <c r="S30" s="11">
        <v>8.165000000000008</v>
      </c>
      <c r="T30" s="11">
        <v>7.7109999999999976</v>
      </c>
      <c r="U30" s="11">
        <v>10.462000000000023</v>
      </c>
      <c r="V30" s="11">
        <v>10.281000000000011</v>
      </c>
      <c r="W30" s="11">
        <v>9.2150000000000176</v>
      </c>
      <c r="X30" s="11">
        <v>9.6839999999999744</v>
      </c>
      <c r="Y30" s="11">
        <v>10.165000000000004</v>
      </c>
      <c r="Z30" s="11">
        <v>10.549000000000024</v>
      </c>
      <c r="AA30" s="11">
        <v>10.77700000000001</v>
      </c>
      <c r="AB30" s="11">
        <v>10.914999999999997</v>
      </c>
      <c r="AC30" s="11">
        <v>11.097000000000024</v>
      </c>
      <c r="AD30" s="11">
        <v>11.273000000000003</v>
      </c>
      <c r="AE30" s="11">
        <v>11.440999999999999</v>
      </c>
      <c r="AF30" s="11">
        <v>11.60300000000003</v>
      </c>
      <c r="AG30" s="11">
        <v>11.778999999999998</v>
      </c>
      <c r="AH30" s="11">
        <v>11.962000000000019</v>
      </c>
      <c r="AI30" s="11">
        <v>12.151000000000003</v>
      </c>
      <c r="AJ30" s="11">
        <v>12.341000000000028</v>
      </c>
      <c r="AK30" s="172">
        <v>12.531999999999984</v>
      </c>
      <c r="AL30" s="11">
        <v>12.724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9.263000000000023</v>
      </c>
      <c r="N31" s="11">
        <v>8.4789999999999939</v>
      </c>
      <c r="O31" s="11">
        <v>7.8189999999999911</v>
      </c>
      <c r="P31" s="11">
        <v>9.4419999999999913</v>
      </c>
      <c r="Q31" s="11">
        <v>10.041999999999987</v>
      </c>
      <c r="R31" s="11">
        <v>8.342999999999984</v>
      </c>
      <c r="S31" s="11">
        <v>9.3360000000000145</v>
      </c>
      <c r="T31" s="11">
        <v>7.5760000000000147</v>
      </c>
      <c r="U31" s="11">
        <v>8.4800000000000111</v>
      </c>
      <c r="V31" s="11">
        <v>9.3510000000000026</v>
      </c>
      <c r="W31" s="11">
        <v>8.5410000000000235</v>
      </c>
      <c r="X31" s="11">
        <v>8.7110000000000039</v>
      </c>
      <c r="Y31" s="11">
        <v>8.7920000000000105</v>
      </c>
      <c r="Z31" s="11">
        <v>8.842000000000013</v>
      </c>
      <c r="AA31" s="11">
        <v>8.8930000000000167</v>
      </c>
      <c r="AB31" s="11">
        <v>8.9059999999999953</v>
      </c>
      <c r="AC31" s="11">
        <v>8.9129999999999932</v>
      </c>
      <c r="AD31" s="11">
        <v>8.9230000000000036</v>
      </c>
      <c r="AE31" s="11">
        <v>8.9359999999999893</v>
      </c>
      <c r="AF31" s="11">
        <v>8.9529999999999834</v>
      </c>
      <c r="AG31" s="11">
        <v>8.9789999999999992</v>
      </c>
      <c r="AH31" s="11">
        <v>9.0089999999999986</v>
      </c>
      <c r="AI31" s="11">
        <v>9.0429999999999922</v>
      </c>
      <c r="AJ31" s="11">
        <v>9.0800000000000036</v>
      </c>
      <c r="AK31" s="172">
        <v>9.1200000000000117</v>
      </c>
      <c r="AL31" s="11">
        <v>9.1639999999999837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88.124000000000038</v>
      </c>
      <c r="N33" s="11">
        <f t="shared" ref="N33:AK33" si="20">SUM(N34:N36)</f>
        <v>87.437000000000012</v>
      </c>
      <c r="O33" s="11">
        <f t="shared" si="20"/>
        <v>86.100000000000023</v>
      </c>
      <c r="P33" s="11">
        <f t="shared" si="20"/>
        <v>82.483000000000004</v>
      </c>
      <c r="Q33" s="11">
        <f t="shared" si="20"/>
        <v>84.265999999999963</v>
      </c>
      <c r="R33" s="11">
        <f t="shared" si="20"/>
        <v>87.897999999999968</v>
      </c>
      <c r="S33" s="11">
        <f t="shared" si="20"/>
        <v>80.769000000000034</v>
      </c>
      <c r="T33" s="11">
        <f t="shared" si="20"/>
        <v>79.195999999999998</v>
      </c>
      <c r="U33" s="11">
        <f t="shared" si="20"/>
        <v>81.990000000000023</v>
      </c>
      <c r="V33" s="11">
        <f t="shared" si="20"/>
        <v>83.132000000000033</v>
      </c>
      <c r="W33" s="11">
        <f t="shared" si="20"/>
        <v>80.565999999999988</v>
      </c>
      <c r="X33" s="11">
        <f t="shared" si="20"/>
        <v>81.808999999999941</v>
      </c>
      <c r="Y33" s="11">
        <f t="shared" si="20"/>
        <v>83.164999999999978</v>
      </c>
      <c r="Z33" s="11">
        <f t="shared" si="20"/>
        <v>84.320999999999913</v>
      </c>
      <c r="AA33" s="11">
        <f t="shared" si="20"/>
        <v>85.690000000000055</v>
      </c>
      <c r="AB33" s="11">
        <f t="shared" si="20"/>
        <v>86.836999999999932</v>
      </c>
      <c r="AC33" s="11">
        <f t="shared" si="20"/>
        <v>87.833999999999904</v>
      </c>
      <c r="AD33" s="11">
        <f t="shared" si="20"/>
        <v>88.819000000000031</v>
      </c>
      <c r="AE33" s="11">
        <f t="shared" si="20"/>
        <v>89.804999999999879</v>
      </c>
      <c r="AF33" s="11">
        <f t="shared" si="20"/>
        <v>90.804000000000045</v>
      </c>
      <c r="AG33" s="11">
        <f t="shared" si="20"/>
        <v>91.834000000000003</v>
      </c>
      <c r="AH33" s="11">
        <f t="shared" si="20"/>
        <v>92.865000000000094</v>
      </c>
      <c r="AI33" s="11">
        <f t="shared" si="20"/>
        <v>93.89899999999983</v>
      </c>
      <c r="AJ33" s="11">
        <f t="shared" si="20"/>
        <v>94.94</v>
      </c>
      <c r="AK33" s="11">
        <f t="shared" si="20"/>
        <v>95.991000000000042</v>
      </c>
      <c r="AL33" s="11">
        <f>SUM(AL34:AL36)</f>
        <v>97.04800000000003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19.772000000000002</v>
      </c>
      <c r="N34" s="11">
        <v>17.673999999999978</v>
      </c>
      <c r="O34" s="11">
        <v>15.941000000000022</v>
      </c>
      <c r="P34" s="11">
        <v>15.328999999999986</v>
      </c>
      <c r="Q34" s="11">
        <v>15.76800000000001</v>
      </c>
      <c r="R34" s="11">
        <v>15.500999999999987</v>
      </c>
      <c r="S34" s="11">
        <v>10.963999999999992</v>
      </c>
      <c r="T34" s="11">
        <v>10.80700000000002</v>
      </c>
      <c r="U34" s="11">
        <v>10.313000000000025</v>
      </c>
      <c r="V34" s="11">
        <v>11.085999999999984</v>
      </c>
      <c r="W34" s="11">
        <v>11.798999999999984</v>
      </c>
      <c r="X34" s="11">
        <v>11.708999999999994</v>
      </c>
      <c r="Y34" s="11">
        <v>11.909000000000018</v>
      </c>
      <c r="Z34" s="11">
        <v>11.967000000000004</v>
      </c>
      <c r="AA34" s="11">
        <v>12.050999999999997</v>
      </c>
      <c r="AB34" s="11">
        <v>12.06799999999998</v>
      </c>
      <c r="AC34" s="11">
        <v>12.077000000000012</v>
      </c>
      <c r="AD34" s="11">
        <v>12.088000000000012</v>
      </c>
      <c r="AE34" s="11">
        <v>12.097999999999999</v>
      </c>
      <c r="AF34" s="11">
        <v>12.107999999999969</v>
      </c>
      <c r="AG34" s="11">
        <v>12.116000000000014</v>
      </c>
      <c r="AH34" s="11">
        <v>12.122999999999987</v>
      </c>
      <c r="AI34" s="11">
        <v>12.127999999999986</v>
      </c>
      <c r="AJ34" s="11">
        <v>12.130999999999997</v>
      </c>
      <c r="AK34" s="172">
        <v>12.133999999999974</v>
      </c>
      <c r="AL34" s="11">
        <v>12.135000000000003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29.411999999999992</v>
      </c>
      <c r="N35" s="11">
        <v>31.262999999999998</v>
      </c>
      <c r="O35" s="11">
        <v>31.177999999999997</v>
      </c>
      <c r="P35" s="11">
        <v>26.757000000000026</v>
      </c>
      <c r="Q35" s="11">
        <v>25.904000000000018</v>
      </c>
      <c r="R35" s="11">
        <v>26.998000000000037</v>
      </c>
      <c r="S35" s="11">
        <v>29.263000000000034</v>
      </c>
      <c r="T35" s="11">
        <v>27.196999999999978</v>
      </c>
      <c r="U35" s="11">
        <v>27.903000000000009</v>
      </c>
      <c r="V35" s="11">
        <v>27.534000000000013</v>
      </c>
      <c r="W35" s="11">
        <v>26.294999999999973</v>
      </c>
      <c r="X35" s="11">
        <v>26.342999999999957</v>
      </c>
      <c r="Y35" s="11">
        <v>26.416999999999998</v>
      </c>
      <c r="Z35" s="11">
        <v>26.555</v>
      </c>
      <c r="AA35" s="11">
        <v>26.729000000000021</v>
      </c>
      <c r="AB35" s="11">
        <v>26.925999999999963</v>
      </c>
      <c r="AC35" s="11">
        <v>27.076999999999995</v>
      </c>
      <c r="AD35" s="11">
        <v>27.234000000000009</v>
      </c>
      <c r="AE35" s="11">
        <v>27.39399999999997</v>
      </c>
      <c r="AF35" s="11">
        <v>27.562000000000026</v>
      </c>
      <c r="AG35" s="11">
        <v>27.755000000000042</v>
      </c>
      <c r="AH35" s="11">
        <v>27.946000000000051</v>
      </c>
      <c r="AI35" s="11">
        <v>28.136000000000028</v>
      </c>
      <c r="AJ35" s="11">
        <v>28.323999999999998</v>
      </c>
      <c r="AK35" s="172">
        <v>28.510000000000009</v>
      </c>
      <c r="AL35" s="11">
        <v>28.692000000000011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38.94000000000004</v>
      </c>
      <c r="N36" s="11">
        <v>38.500000000000036</v>
      </c>
      <c r="O36" s="11">
        <v>38.980999999999995</v>
      </c>
      <c r="P36" s="11">
        <v>40.396999999999998</v>
      </c>
      <c r="Q36" s="11">
        <v>42.593999999999944</v>
      </c>
      <c r="R36" s="11">
        <v>45.398999999999937</v>
      </c>
      <c r="S36" s="11">
        <v>40.542000000000016</v>
      </c>
      <c r="T36" s="11">
        <v>41.192000000000007</v>
      </c>
      <c r="U36" s="11">
        <v>43.773999999999987</v>
      </c>
      <c r="V36" s="11">
        <v>44.512000000000029</v>
      </c>
      <c r="W36" s="11">
        <v>42.47200000000003</v>
      </c>
      <c r="X36" s="11">
        <v>43.756999999999991</v>
      </c>
      <c r="Y36" s="11">
        <v>44.838999999999963</v>
      </c>
      <c r="Z36" s="11">
        <v>45.798999999999907</v>
      </c>
      <c r="AA36" s="11">
        <v>46.910000000000039</v>
      </c>
      <c r="AB36" s="11">
        <v>47.842999999999982</v>
      </c>
      <c r="AC36" s="11">
        <v>48.679999999999893</v>
      </c>
      <c r="AD36" s="11">
        <v>49.497000000000014</v>
      </c>
      <c r="AE36" s="11">
        <v>50.31299999999991</v>
      </c>
      <c r="AF36" s="11">
        <v>51.13400000000005</v>
      </c>
      <c r="AG36" s="11">
        <v>51.962999999999944</v>
      </c>
      <c r="AH36" s="11">
        <v>52.796000000000056</v>
      </c>
      <c r="AI36" s="11">
        <v>53.634999999999813</v>
      </c>
      <c r="AJ36" s="11">
        <v>54.484999999999999</v>
      </c>
      <c r="AK36" s="172">
        <v>55.347000000000058</v>
      </c>
      <c r="AL36" s="11">
        <v>56.221000000000018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317.59399999999999</v>
      </c>
      <c r="N38" s="11">
        <f t="shared" ref="N38:AL38" si="21">SUM(N5,N11,N16,N18,N23,N33)</f>
        <v>318.57499999999999</v>
      </c>
      <c r="O38" s="11">
        <f t="shared" si="21"/>
        <v>323.14499999999998</v>
      </c>
      <c r="P38" s="11">
        <f t="shared" si="21"/>
        <v>318.50499999999994</v>
      </c>
      <c r="Q38" s="11">
        <f t="shared" si="21"/>
        <v>337.09300000000019</v>
      </c>
      <c r="R38" s="11">
        <f t="shared" si="21"/>
        <v>337.06999999999988</v>
      </c>
      <c r="S38" s="11">
        <f t="shared" si="21"/>
        <v>331.41799999999989</v>
      </c>
      <c r="T38" s="11">
        <f t="shared" si="21"/>
        <v>334.66200000000003</v>
      </c>
      <c r="U38" s="11">
        <f t="shared" si="21"/>
        <v>349.673</v>
      </c>
      <c r="V38" s="11">
        <f t="shared" si="21"/>
        <v>351.15800000000013</v>
      </c>
      <c r="W38" s="11">
        <f t="shared" si="21"/>
        <v>347.39299999999986</v>
      </c>
      <c r="X38" s="11">
        <f t="shared" si="21"/>
        <v>349.34199999999976</v>
      </c>
      <c r="Y38" s="11">
        <f t="shared" si="21"/>
        <v>352.93799999999987</v>
      </c>
      <c r="Z38" s="11">
        <f t="shared" si="21"/>
        <v>357.36400000000003</v>
      </c>
      <c r="AA38" s="11">
        <f t="shared" si="21"/>
        <v>361.13900000000012</v>
      </c>
      <c r="AB38" s="11">
        <f t="shared" si="21"/>
        <v>363.64399999999983</v>
      </c>
      <c r="AC38" s="11">
        <f t="shared" si="21"/>
        <v>365.95199999999994</v>
      </c>
      <c r="AD38" s="11">
        <f t="shared" si="21"/>
        <v>368.09699999999987</v>
      </c>
      <c r="AE38" s="11">
        <f t="shared" si="21"/>
        <v>370.23999999999967</v>
      </c>
      <c r="AF38" s="11">
        <f t="shared" si="21"/>
        <v>372.36600000000016</v>
      </c>
      <c r="AG38" s="11">
        <f t="shared" si="21"/>
        <v>374.68599999999998</v>
      </c>
      <c r="AH38" s="11">
        <f t="shared" si="21"/>
        <v>376.95900000000006</v>
      </c>
      <c r="AI38" s="11">
        <f t="shared" si="21"/>
        <v>379.24099999999993</v>
      </c>
      <c r="AJ38" s="11">
        <f t="shared" si="21"/>
        <v>381.54500000000007</v>
      </c>
      <c r="AK38" s="11">
        <f t="shared" si="21"/>
        <v>383.84699999999998</v>
      </c>
      <c r="AL38" s="11">
        <f t="shared" si="21"/>
        <v>386.17200000000003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Gloucestershire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Gloucestershire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Gloucestershire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Gloucestershire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Gloucestershire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Gloucestershire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Gloucestershire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26.077075978283442</v>
      </c>
      <c r="N231" s="40">
        <f>'Ind T1'!D25</f>
        <v>23.191601442746407</v>
      </c>
      <c r="O231" s="40">
        <f>'Ind T1'!F25</f>
        <v>25.130770744642287</v>
      </c>
    </row>
    <row r="232" spans="1:15" x14ac:dyDescent="0.2">
      <c r="L232" t="str">
        <f>L23</f>
        <v>Business and other services</v>
      </c>
      <c r="M232" s="40">
        <f>'Ind T1'!B24</f>
        <v>29.058652505414322</v>
      </c>
      <c r="N232" s="40">
        <f>'Ind T1'!D24</f>
        <v>28.968344209583979</v>
      </c>
      <c r="O232" s="40">
        <f>'Ind T1'!F24</f>
        <v>29.573091782936096</v>
      </c>
    </row>
    <row r="233" spans="1:15" x14ac:dyDescent="0.2">
      <c r="L233" t="str">
        <f>L18</f>
        <v>Trade, accomod. and transport</v>
      </c>
      <c r="M233" s="40">
        <f>'Ind T1'!B23</f>
        <v>23.963568398255521</v>
      </c>
      <c r="N233" s="40">
        <f>'Ind T1'!D23</f>
        <v>25.098087756517813</v>
      </c>
      <c r="O233" s="40">
        <f>'Ind T1'!F23</f>
        <v>24.289435795448654</v>
      </c>
    </row>
    <row r="234" spans="1:15" x14ac:dyDescent="0.2">
      <c r="L234" t="str">
        <f>L16</f>
        <v>Construction</v>
      </c>
      <c r="M234" s="40">
        <f>'Ind T1'!B22</f>
        <v>7.0792417005369934</v>
      </c>
      <c r="N234" s="40">
        <f>'Ind T1'!D22</f>
        <v>8.1032145149729526</v>
      </c>
      <c r="O234" s="40">
        <f>'Ind T1'!F22</f>
        <v>8.9654350910993159</v>
      </c>
    </row>
    <row r="235" spans="1:15" x14ac:dyDescent="0.2">
      <c r="L235" t="str">
        <f>L11</f>
        <v>Manufacturing</v>
      </c>
      <c r="M235" s="40">
        <f>'Ind T1'!B21</f>
        <v>10.766606342896129</v>
      </c>
      <c r="N235" s="40">
        <f>'Ind T1'!D21</f>
        <v>10.901774071440704</v>
      </c>
      <c r="O235" s="40">
        <f>'Ind T1'!F21</f>
        <v>8.5446381405176925</v>
      </c>
    </row>
    <row r="236" spans="1:15" x14ac:dyDescent="0.2">
      <c r="L236" t="str">
        <f>L5</f>
        <v>Primary sector and utilities</v>
      </c>
      <c r="M236" s="40">
        <f>'Ind T1'!B20</f>
        <v>3.0548550746135863</v>
      </c>
      <c r="N236" s="40">
        <f>'Ind T1'!D20</f>
        <v>3.7369780047381562</v>
      </c>
      <c r="O236" s="40">
        <f>'Ind T1'!F20</f>
        <v>3.4966284453559551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Gloucestershire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-7.3319999999999794</v>
      </c>
      <c r="O261" s="11">
        <f>'Ind T1'!F50</f>
        <v>16.482000000000042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2.686000000000007</v>
      </c>
      <c r="O262" s="11">
        <f>'Ind T1'!F49</f>
        <v>13.56899999999996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6.4150000000000347</v>
      </c>
      <c r="O263" s="11">
        <f>'Ind T1'!F48</f>
        <v>6.6100000000000847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4.2879999999999399</v>
      </c>
      <c r="O264" s="11">
        <f>'Ind T1'!F47</f>
        <v>6.4720000000000795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1.5810000000000173</v>
      </c>
      <c r="O265" s="11">
        <f>'Ind T1'!F46</f>
        <v>-4.875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2.6850000000000058</v>
      </c>
      <c r="O266" s="11">
        <f>'Ind T1'!F45</f>
        <v>0.52099999999998303</v>
      </c>
    </row>
    <row r="268" spans="1:16" x14ac:dyDescent="0.2">
      <c r="L268" t="str">
        <f>L38</f>
        <v>All industries</v>
      </c>
      <c r="N268" s="11">
        <f>'Ind T1'!D14-'Ind T1'!B14</f>
        <v>10.322999999999979</v>
      </c>
      <c r="O268" s="11">
        <f>SUM(O261:O266)</f>
        <v>38.779000000000153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Gloucestershire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10.617959180867146</v>
      </c>
      <c r="C9" s="249">
        <f>SUM(C26,C43,C60,C77,C94,C111,C128,C145,C162,C179,C196,C213,C230,C247,C264,C281,C298,C315,C332,C349,C366,C383)</f>
        <v>23.372553834705016</v>
      </c>
      <c r="D9" s="249">
        <f>SUM(B9:C9)</f>
        <v>33.990513015572162</v>
      </c>
      <c r="E9" s="238"/>
      <c r="F9" s="249">
        <f>SUM(F26,F43,F60,F77,F94,F111,F128,F145,F162,F179,F196,F213,F230,F247,F264,F281,F298,F315,F332,F349,F366,F383)</f>
        <v>14.472047747261199</v>
      </c>
      <c r="G9" s="249">
        <f>SUM(G26,G43,G60,G77,G94,G111,G128,G145,G162,G179,G196,G213,G230,G247,G264,G281,G298,G315,G332,G349,G366,G383)</f>
        <v>26.219706942485292</v>
      </c>
      <c r="H9" s="249">
        <f>SUM(F9:G9)</f>
        <v>40.691754689746489</v>
      </c>
      <c r="I9" s="238"/>
      <c r="J9" s="249">
        <f>SUM(J26,J43,J60,J77,J94,J111,J128,J145,J162,J179,J196,J213,J230,J247,J264,J281,J298,J315,J332,J349,J366,J383)</f>
        <v>16.098081672676997</v>
      </c>
      <c r="K9" s="249">
        <f>SUM(K26,K43,K60,K77,K94,K111,K128,K145,K162,K179,K196,K213,K230,K247,K264,K281,K298,K315,K332,K349,K366,K383)</f>
        <v>27.095629860317139</v>
      </c>
      <c r="L9" s="249">
        <f>SUM(J9:K9)</f>
        <v>43.193711532994136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30.675960851327364</v>
      </c>
      <c r="C10" s="249">
        <f t="shared" si="0"/>
        <v>36.447534884659973</v>
      </c>
      <c r="D10" s="249">
        <f t="shared" ref="D10:D17" si="1">SUM(B10:C10)</f>
        <v>67.123495735987333</v>
      </c>
      <c r="E10" s="238"/>
      <c r="F10" s="249">
        <f t="shared" ref="F10:G17" si="2">SUM(F27,F44,F61,F78,F95,F112,F129,F146,F163,F180,F197,F214,F231,F248,F265,F282,F299,F316,F333,F350,F367,F384)</f>
        <v>36.744480709207735</v>
      </c>
      <c r="G10" s="249">
        <f t="shared" si="2"/>
        <v>41.135038252573999</v>
      </c>
      <c r="H10" s="249">
        <f t="shared" ref="H10:H17" si="3">SUM(F10:G10)</f>
        <v>77.879518961781741</v>
      </c>
      <c r="I10" s="238"/>
      <c r="J10" s="249">
        <f t="shared" ref="J10:K17" si="4">SUM(J27,J44,J61,J78,J95,J112,J129,J146,J163,J180,J197,J214,J231,J248,J265,J282,J299,J316,J333,J350,J367,J384)</f>
        <v>45.472667429705183</v>
      </c>
      <c r="K10" s="249">
        <f t="shared" si="4"/>
        <v>51.598073501682357</v>
      </c>
      <c r="L10" s="249">
        <f t="shared" ref="L10:L17" si="5">SUM(J10:K10)</f>
        <v>97.070740931387547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18.796384020636694</v>
      </c>
      <c r="C11" s="249">
        <f t="shared" si="0"/>
        <v>21.717215882950892</v>
      </c>
      <c r="D11" s="249">
        <f t="shared" si="1"/>
        <v>40.51359990358759</v>
      </c>
      <c r="E11" s="238"/>
      <c r="F11" s="249">
        <f t="shared" si="2"/>
        <v>21.667801239767101</v>
      </c>
      <c r="G11" s="249">
        <f t="shared" si="2"/>
        <v>23.14664422902381</v>
      </c>
      <c r="H11" s="249">
        <f t="shared" si="3"/>
        <v>44.814445468790908</v>
      </c>
      <c r="I11" s="238"/>
      <c r="J11" s="249">
        <f t="shared" si="4"/>
        <v>30.265961840959342</v>
      </c>
      <c r="K11" s="249">
        <f t="shared" si="4"/>
        <v>24.087052926761793</v>
      </c>
      <c r="L11" s="249">
        <f t="shared" si="5"/>
        <v>54.353014767721135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27.07426144563102</v>
      </c>
      <c r="C12" s="249">
        <f t="shared" si="0"/>
        <v>8.2824975961789793</v>
      </c>
      <c r="D12" s="249">
        <f t="shared" si="1"/>
        <v>35.356759041810001</v>
      </c>
      <c r="E12" s="238"/>
      <c r="F12" s="249">
        <f t="shared" si="2"/>
        <v>26.276262456411079</v>
      </c>
      <c r="G12" s="249">
        <f t="shared" si="2"/>
        <v>8.5551541031153739</v>
      </c>
      <c r="H12" s="249">
        <f t="shared" si="3"/>
        <v>34.831416559526453</v>
      </c>
      <c r="I12" s="238"/>
      <c r="J12" s="249">
        <f t="shared" si="4"/>
        <v>23.813768261003933</v>
      </c>
      <c r="K12" s="249">
        <f t="shared" si="4"/>
        <v>9.7547323330876115</v>
      </c>
      <c r="L12" s="249">
        <f t="shared" si="5"/>
        <v>33.568500594091546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3.6595787057456124</v>
      </c>
      <c r="C13" s="249">
        <f t="shared" si="0"/>
        <v>37.838163557715262</v>
      </c>
      <c r="D13" s="249">
        <f t="shared" si="1"/>
        <v>41.497742263460871</v>
      </c>
      <c r="E13" s="238"/>
      <c r="F13" s="249">
        <f t="shared" si="2"/>
        <v>4.2855834721560457</v>
      </c>
      <c r="G13" s="249">
        <f t="shared" si="2"/>
        <v>33.282440581728444</v>
      </c>
      <c r="H13" s="249">
        <f t="shared" si="3"/>
        <v>37.568024053884493</v>
      </c>
      <c r="I13" s="238"/>
      <c r="J13" s="249">
        <f t="shared" si="4"/>
        <v>5.0268813487903978</v>
      </c>
      <c r="K13" s="249">
        <f t="shared" si="4"/>
        <v>32.918659887771064</v>
      </c>
      <c r="L13" s="249">
        <f t="shared" si="5"/>
        <v>37.945541236561461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28.688144966720749</v>
      </c>
      <c r="C14" s="249">
        <f t="shared" si="0"/>
        <v>4.8087572292309444</v>
      </c>
      <c r="D14" s="249">
        <f t="shared" si="1"/>
        <v>33.496902195951691</v>
      </c>
      <c r="E14" s="238"/>
      <c r="F14" s="249">
        <f t="shared" si="2"/>
        <v>26.265279710313191</v>
      </c>
      <c r="G14" s="249">
        <f t="shared" si="2"/>
        <v>4.8493716180974005</v>
      </c>
      <c r="H14" s="249">
        <f t="shared" si="3"/>
        <v>31.114651328410591</v>
      </c>
      <c r="I14" s="238"/>
      <c r="J14" s="249">
        <f t="shared" si="4"/>
        <v>30.245592459506888</v>
      </c>
      <c r="K14" s="249">
        <f t="shared" si="4"/>
        <v>6.4577923043643626</v>
      </c>
      <c r="L14" s="249">
        <f t="shared" si="5"/>
        <v>36.703384763871249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18.086301410991215</v>
      </c>
      <c r="C15" s="249">
        <f t="shared" si="0"/>
        <v>11.182777196988523</v>
      </c>
      <c r="D15" s="249">
        <f t="shared" si="1"/>
        <v>29.269078607979736</v>
      </c>
      <c r="E15" s="238"/>
      <c r="F15" s="249">
        <f t="shared" si="2"/>
        <v>18.109932856757784</v>
      </c>
      <c r="G15" s="249">
        <f t="shared" si="2"/>
        <v>11.537297066508444</v>
      </c>
      <c r="H15" s="249">
        <f t="shared" si="3"/>
        <v>29.647229923266227</v>
      </c>
      <c r="I15" s="238"/>
      <c r="J15" s="249">
        <f t="shared" si="4"/>
        <v>17.568955021274242</v>
      </c>
      <c r="K15" s="249">
        <f t="shared" si="4"/>
        <v>12.578242160895226</v>
      </c>
      <c r="L15" s="249">
        <f t="shared" si="5"/>
        <v>30.147197182169467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2.7833406665474638</v>
      </c>
      <c r="C16" s="249">
        <f t="shared" si="0"/>
        <v>16.494937919237088</v>
      </c>
      <c r="D16" s="249">
        <f t="shared" si="1"/>
        <v>19.278278585784552</v>
      </c>
      <c r="E16" s="238"/>
      <c r="F16" s="249">
        <f t="shared" si="2"/>
        <v>2.6952214868850999</v>
      </c>
      <c r="G16" s="249">
        <f t="shared" si="2"/>
        <v>14.666479683240512</v>
      </c>
      <c r="H16" s="249">
        <f t="shared" si="3"/>
        <v>17.361701170125613</v>
      </c>
      <c r="I16" s="238"/>
      <c r="J16" s="249">
        <f t="shared" si="4"/>
        <v>3.3888339301152102</v>
      </c>
      <c r="K16" s="249">
        <f t="shared" si="4"/>
        <v>14.031548567183792</v>
      </c>
      <c r="L16" s="249">
        <f t="shared" si="5"/>
        <v>17.420382497299002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16.445951350458856</v>
      </c>
      <c r="C17" s="249">
        <f t="shared" si="0"/>
        <v>20.097679299407076</v>
      </c>
      <c r="D17" s="249">
        <f t="shared" si="1"/>
        <v>36.543630649865932</v>
      </c>
      <c r="E17" s="238"/>
      <c r="F17" s="249">
        <f t="shared" si="2"/>
        <v>15.748378070344</v>
      </c>
      <c r="G17" s="249">
        <f t="shared" si="2"/>
        <v>17.735879774123347</v>
      </c>
      <c r="H17" s="249">
        <f t="shared" si="3"/>
        <v>33.484257844467351</v>
      </c>
      <c r="I17" s="238"/>
      <c r="J17" s="249">
        <f t="shared" si="4"/>
        <v>17.270944155211332</v>
      </c>
      <c r="K17" s="249">
        <f t="shared" si="4"/>
        <v>18.498582338693119</v>
      </c>
      <c r="L17" s="249">
        <f t="shared" si="5"/>
        <v>35.769526493904451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156.82788259892612</v>
      </c>
      <c r="C19" s="247">
        <f t="shared" ref="C19:L19" si="6">SUM(C9:C17)</f>
        <v>180.24211740107376</v>
      </c>
      <c r="D19" s="247">
        <f t="shared" si="6"/>
        <v>337.06999999999988</v>
      </c>
      <c r="E19" s="247"/>
      <c r="F19" s="247">
        <f t="shared" si="6"/>
        <v>166.2649877491032</v>
      </c>
      <c r="G19" s="247">
        <f t="shared" si="6"/>
        <v>181.12801225089663</v>
      </c>
      <c r="H19" s="247">
        <f t="shared" si="6"/>
        <v>347.39299999999992</v>
      </c>
      <c r="I19" s="247"/>
      <c r="J19" s="247">
        <f t="shared" si="6"/>
        <v>189.15168611924352</v>
      </c>
      <c r="K19" s="247">
        <f t="shared" si="6"/>
        <v>197.0203138807565</v>
      </c>
      <c r="L19" s="247">
        <f t="shared" si="6"/>
        <v>386.17199999999997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5.0509698314982518E-2</v>
      </c>
      <c r="C26" s="302">
        <v>0.26431298534430275</v>
      </c>
      <c r="D26" s="302">
        <f>SUM(B26:C26)</f>
        <v>0.31482268365928529</v>
      </c>
      <c r="E26" s="303"/>
      <c r="F26" s="302">
        <v>8.0169395975792618E-2</v>
      </c>
      <c r="G26" s="302">
        <v>0.36431118795059803</v>
      </c>
      <c r="H26" s="302">
        <f>SUM(F26:G26)</f>
        <v>0.44448058392639067</v>
      </c>
      <c r="I26" s="303"/>
      <c r="J26" s="302">
        <v>5.9573768748302142E-2</v>
      </c>
      <c r="K26" s="302">
        <v>0.45928113916128188</v>
      </c>
      <c r="L26" s="302">
        <f>SUM(J26:K26)</f>
        <v>0.518854907909584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9.6830301173849706E-2</v>
      </c>
      <c r="C27" s="302">
        <v>0.14350125510456199</v>
      </c>
      <c r="D27" s="302">
        <f t="shared" ref="D27:D34" si="7">SUM(B27:C27)</f>
        <v>0.24033155627841168</v>
      </c>
      <c r="E27" s="303"/>
      <c r="F27" s="302">
        <v>0.14436658360284454</v>
      </c>
      <c r="G27" s="302">
        <v>0.290962639331384</v>
      </c>
      <c r="H27" s="302">
        <f t="shared" ref="H27:H34" si="8">SUM(F27:G27)</f>
        <v>0.43532922293422854</v>
      </c>
      <c r="I27" s="303"/>
      <c r="J27" s="302">
        <v>0.15446632777580829</v>
      </c>
      <c r="K27" s="302">
        <v>0.42016000813073512</v>
      </c>
      <c r="L27" s="302">
        <f t="shared" ref="L27:L34" si="9">SUM(J27:K27)</f>
        <v>0.57462633590654344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7.4100318609029339E-2</v>
      </c>
      <c r="C28" s="302">
        <v>8.6307267182277589E-2</v>
      </c>
      <c r="D28" s="302">
        <f t="shared" si="7"/>
        <v>0.16040758579130693</v>
      </c>
      <c r="E28" s="303"/>
      <c r="F28" s="302">
        <v>0.11952222784707953</v>
      </c>
      <c r="G28" s="302">
        <v>0.18815018245722245</v>
      </c>
      <c r="H28" s="302">
        <f t="shared" si="8"/>
        <v>0.30767241030430198</v>
      </c>
      <c r="I28" s="303"/>
      <c r="J28" s="302">
        <v>0.12367473774910076</v>
      </c>
      <c r="K28" s="302">
        <v>0.20325155006288184</v>
      </c>
      <c r="L28" s="302">
        <f t="shared" si="9"/>
        <v>0.32692628781198263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0.13352865199468089</v>
      </c>
      <c r="C29" s="302">
        <v>4.0530378333130508E-2</v>
      </c>
      <c r="D29" s="302">
        <f t="shared" si="7"/>
        <v>0.17405903032781139</v>
      </c>
      <c r="E29" s="303"/>
      <c r="F29" s="302">
        <v>0.1913490985602691</v>
      </c>
      <c r="G29" s="302">
        <v>0.11122824236446026</v>
      </c>
      <c r="H29" s="302">
        <f t="shared" si="8"/>
        <v>0.30257734092472938</v>
      </c>
      <c r="I29" s="303"/>
      <c r="J29" s="302">
        <v>9.1568368338086348E-2</v>
      </c>
      <c r="K29" s="302">
        <v>0.10312910199442815</v>
      </c>
      <c r="L29" s="302">
        <f t="shared" si="9"/>
        <v>0.1946974703325145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0.23151108892578162</v>
      </c>
      <c r="C30" s="302">
        <v>2.7989255532100623</v>
      </c>
      <c r="D30" s="302">
        <f t="shared" si="7"/>
        <v>3.030436642135844</v>
      </c>
      <c r="E30" s="303"/>
      <c r="F30" s="302">
        <v>0.30459088796007788</v>
      </c>
      <c r="G30" s="302">
        <v>3.0135733087319676</v>
      </c>
      <c r="H30" s="302">
        <f t="shared" si="8"/>
        <v>3.3181641966920457</v>
      </c>
      <c r="I30" s="303"/>
      <c r="J30" s="302">
        <v>0.24314331374572132</v>
      </c>
      <c r="K30" s="302">
        <v>2.8399496473737313</v>
      </c>
      <c r="L30" s="302">
        <f t="shared" si="9"/>
        <v>3.0830929611194526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0.22771248601871083</v>
      </c>
      <c r="C31" s="302">
        <v>9.5152343545199969E-2</v>
      </c>
      <c r="D31" s="302">
        <f t="shared" si="7"/>
        <v>0.32286482956391083</v>
      </c>
      <c r="E31" s="303"/>
      <c r="F31" s="302">
        <v>0.37688391342351119</v>
      </c>
      <c r="G31" s="302">
        <v>9.8579990644177079E-2</v>
      </c>
      <c r="H31" s="302">
        <f t="shared" si="8"/>
        <v>0.47546390406768824</v>
      </c>
      <c r="I31" s="303"/>
      <c r="J31" s="302">
        <v>0.25042306051611329</v>
      </c>
      <c r="K31" s="302">
        <v>0.147646128130726</v>
      </c>
      <c r="L31" s="302">
        <f t="shared" si="9"/>
        <v>0.39806918864683927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3.5857083855547221E-2</v>
      </c>
      <c r="C32" s="302">
        <v>5.0470139237534635E-2</v>
      </c>
      <c r="D32" s="302">
        <f t="shared" si="7"/>
        <v>8.6327223093081856E-2</v>
      </c>
      <c r="E32" s="303"/>
      <c r="F32" s="302">
        <v>4.2810537569584986E-2</v>
      </c>
      <c r="G32" s="302">
        <v>8.8386135255518333E-2</v>
      </c>
      <c r="H32" s="302">
        <f t="shared" si="8"/>
        <v>0.13119667282510333</v>
      </c>
      <c r="I32" s="303"/>
      <c r="J32" s="302">
        <v>2.5335968497314419E-2</v>
      </c>
      <c r="K32" s="302">
        <v>0.11703648812111644</v>
      </c>
      <c r="L32" s="302">
        <f t="shared" si="9"/>
        <v>0.14237245661843087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5.8318052585506951E-2</v>
      </c>
      <c r="C33" s="302">
        <v>0.24189368889001117</v>
      </c>
      <c r="D33" s="302">
        <f t="shared" si="7"/>
        <v>0.3002117414755181</v>
      </c>
      <c r="E33" s="303"/>
      <c r="F33" s="302">
        <v>8.5961484650371248E-2</v>
      </c>
      <c r="G33" s="302">
        <v>0.23378768609176379</v>
      </c>
      <c r="H33" s="302">
        <f t="shared" si="8"/>
        <v>0.31974917074213505</v>
      </c>
      <c r="I33" s="303"/>
      <c r="J33" s="302">
        <v>0.12873326993116721</v>
      </c>
      <c r="K33" s="302">
        <v>0.25308666962750109</v>
      </c>
      <c r="L33" s="302">
        <f t="shared" si="9"/>
        <v>0.38181993955866833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0.60475195568656637</v>
      </c>
      <c r="C34" s="302">
        <v>0.68678675198827088</v>
      </c>
      <c r="D34" s="302">
        <f t="shared" si="7"/>
        <v>1.2915387076748372</v>
      </c>
      <c r="E34" s="303"/>
      <c r="F34" s="302">
        <v>0.6582786310056622</v>
      </c>
      <c r="G34" s="302">
        <v>0.67008786657772457</v>
      </c>
      <c r="H34" s="302">
        <f t="shared" si="8"/>
        <v>1.3283664975833869</v>
      </c>
      <c r="I34" s="303"/>
      <c r="J34" s="302">
        <v>1.0787326354057587</v>
      </c>
      <c r="K34" s="302">
        <v>0.86680781669022688</v>
      </c>
      <c r="L34" s="302">
        <f t="shared" si="9"/>
        <v>1.9455404520959856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1.5131196371646554</v>
      </c>
      <c r="C36" s="311">
        <f t="shared" ref="C36:K36" si="10">SUM(C26:C34)</f>
        <v>4.4078803628353516</v>
      </c>
      <c r="D36" s="311">
        <f t="shared" si="10"/>
        <v>5.9210000000000074</v>
      </c>
      <c r="E36" s="311"/>
      <c r="F36" s="311">
        <f t="shared" si="10"/>
        <v>2.0039327605951933</v>
      </c>
      <c r="G36" s="311">
        <f t="shared" si="10"/>
        <v>5.0590672394048166</v>
      </c>
      <c r="H36" s="311">
        <f t="shared" si="10"/>
        <v>7.0630000000000095</v>
      </c>
      <c r="I36" s="311"/>
      <c r="J36" s="311">
        <f t="shared" si="10"/>
        <v>2.1556514507073725</v>
      </c>
      <c r="K36" s="311">
        <f t="shared" si="10"/>
        <v>5.4103485492926291</v>
      </c>
      <c r="L36" s="311">
        <f>SUM(L26:L34)</f>
        <v>7.5660000000000007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1.0090482421749398E-3</v>
      </c>
      <c r="C43" s="302">
        <v>5.4826942341302046E-2</v>
      </c>
      <c r="D43" s="302">
        <f>SUM(B43:C43)</f>
        <v>5.5835990583476984E-2</v>
      </c>
      <c r="E43" s="303"/>
      <c r="F43" s="302">
        <v>9.4501963930271771E-4</v>
      </c>
      <c r="G43" s="302">
        <v>3.7594210826501676E-2</v>
      </c>
      <c r="H43" s="302">
        <f>SUM(F43:G43)</f>
        <v>3.8539230465804396E-2</v>
      </c>
      <c r="I43" s="303"/>
      <c r="J43" s="302">
        <v>5.8952861982771191E-4</v>
      </c>
      <c r="K43" s="302">
        <v>2.8719527982148045E-2</v>
      </c>
      <c r="L43" s="302">
        <f>SUM(J43:K43)</f>
        <v>2.9309056601975757E-2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1.5622658824763862E-2</v>
      </c>
      <c r="C44" s="302">
        <v>4.4692890614577742E-2</v>
      </c>
      <c r="D44" s="302">
        <f t="shared" ref="D44:D51" si="11">SUM(B44:C44)</f>
        <v>6.0315549439341601E-2</v>
      </c>
      <c r="E44" s="303"/>
      <c r="F44" s="302">
        <v>1.5682745601878944E-2</v>
      </c>
      <c r="G44" s="302">
        <v>3.417536498824042E-2</v>
      </c>
      <c r="H44" s="302">
        <f t="shared" ref="H44:H51" si="12">SUM(F44:G44)</f>
        <v>4.9858110590119367E-2</v>
      </c>
      <c r="I44" s="303"/>
      <c r="J44" s="302">
        <v>1.2283193638060394E-2</v>
      </c>
      <c r="K44" s="302">
        <v>3.4967199646976518E-2</v>
      </c>
      <c r="L44" s="302">
        <f t="shared" ref="L44:L51" si="13">SUM(J44:K44)</f>
        <v>4.7250393285036912E-2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7.2595021394772398E-3</v>
      </c>
      <c r="C45" s="302">
        <v>3.6168185515105186E-2</v>
      </c>
      <c r="D45" s="302">
        <f t="shared" si="11"/>
        <v>4.3427687654582423E-2</v>
      </c>
      <c r="E45" s="303"/>
      <c r="F45" s="302">
        <v>6.7751430843285207E-3</v>
      </c>
      <c r="G45" s="302">
        <v>2.9600076961164391E-2</v>
      </c>
      <c r="H45" s="302">
        <f t="shared" si="12"/>
        <v>3.6375220045492915E-2</v>
      </c>
      <c r="I45" s="303"/>
      <c r="J45" s="302">
        <v>5.6084659252061469E-3</v>
      </c>
      <c r="K45" s="302">
        <v>2.1731300959910608E-2</v>
      </c>
      <c r="L45" s="302">
        <f t="shared" si="13"/>
        <v>2.7339766885116756E-2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9.2440845239564126E-3</v>
      </c>
      <c r="C46" s="302">
        <v>1.1054011896560771E-2</v>
      </c>
      <c r="D46" s="302">
        <f t="shared" si="11"/>
        <v>2.0298096420517185E-2</v>
      </c>
      <c r="E46" s="303"/>
      <c r="F46" s="302">
        <v>7.227728397982424E-3</v>
      </c>
      <c r="G46" s="302">
        <v>7.1379295912712198E-3</v>
      </c>
      <c r="H46" s="302">
        <f t="shared" si="12"/>
        <v>1.4365657989253645E-2</v>
      </c>
      <c r="I46" s="303"/>
      <c r="J46" s="302">
        <v>3.9287276417412807E-3</v>
      </c>
      <c r="K46" s="302">
        <v>5.9469235904680241E-3</v>
      </c>
      <c r="L46" s="302">
        <f t="shared" si="13"/>
        <v>9.8756512322093048E-3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1.4245343793750755E-3</v>
      </c>
      <c r="C47" s="302">
        <v>9.2638476485115126E-2</v>
      </c>
      <c r="D47" s="302">
        <f t="shared" si="11"/>
        <v>9.4063010864490204E-2</v>
      </c>
      <c r="E47" s="303"/>
      <c r="F47" s="302">
        <v>1.2198552525958231E-3</v>
      </c>
      <c r="G47" s="302">
        <v>4.3988900223335931E-2</v>
      </c>
      <c r="H47" s="302">
        <f>SUM(F47:G47)</f>
        <v>4.5208755475931756E-2</v>
      </c>
      <c r="I47" s="303"/>
      <c r="J47" s="302">
        <v>6.5701580999657453E-4</v>
      </c>
      <c r="K47" s="302">
        <v>2.5596471073627929E-2</v>
      </c>
      <c r="L47" s="302">
        <f t="shared" si="13"/>
        <v>2.6253486883624503E-2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8.3896824227888012E-3</v>
      </c>
      <c r="C48" s="302">
        <v>4.1291291509152868E-3</v>
      </c>
      <c r="D48" s="302">
        <f t="shared" si="11"/>
        <v>1.2518811573704089E-2</v>
      </c>
      <c r="E48" s="303"/>
      <c r="F48" s="302">
        <v>8.8336141183127763E-3</v>
      </c>
      <c r="G48" s="302">
        <v>2.6911190271510827E-3</v>
      </c>
      <c r="H48" s="302">
        <f t="shared" si="12"/>
        <v>1.1524733145463859E-2</v>
      </c>
      <c r="I48" s="303"/>
      <c r="J48" s="302">
        <v>6.8210927483685763E-3</v>
      </c>
      <c r="K48" s="302">
        <v>2.0783566005749344E-3</v>
      </c>
      <c r="L48" s="302">
        <f t="shared" si="13"/>
        <v>8.8994493489435098E-3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2.1794895726199455E-3</v>
      </c>
      <c r="C49" s="302">
        <v>8.3244595313243866E-3</v>
      </c>
      <c r="D49" s="302">
        <f t="shared" si="11"/>
        <v>1.0503949103944333E-2</v>
      </c>
      <c r="E49" s="303"/>
      <c r="F49" s="302">
        <v>1.8212673666596971E-3</v>
      </c>
      <c r="G49" s="302">
        <v>4.1078272972015287E-3</v>
      </c>
      <c r="H49" s="302">
        <f t="shared" si="12"/>
        <v>5.9290946638612257E-3</v>
      </c>
      <c r="I49" s="303"/>
      <c r="J49" s="302">
        <v>9.4795147140929402E-4</v>
      </c>
      <c r="K49" s="302">
        <v>3.5258786781699916E-3</v>
      </c>
      <c r="L49" s="302">
        <f t="shared" si="13"/>
        <v>4.4738301495792854E-3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4.0330687927274926E-4</v>
      </c>
      <c r="C50" s="302">
        <v>0.14101286373781557</v>
      </c>
      <c r="D50" s="302">
        <f t="shared" si="11"/>
        <v>0.14141617061708833</v>
      </c>
      <c r="E50" s="303"/>
      <c r="F50" s="302">
        <v>2.191646703738631E-4</v>
      </c>
      <c r="G50" s="302">
        <v>9.2664999613471563E-2</v>
      </c>
      <c r="H50" s="302">
        <f t="shared" si="12"/>
        <v>9.2884164283845425E-2</v>
      </c>
      <c r="I50" s="303"/>
      <c r="J50" s="302">
        <v>2.1709731787949004E-4</v>
      </c>
      <c r="K50" s="302">
        <v>6.258555800594888E-2</v>
      </c>
      <c r="L50" s="302">
        <f t="shared" si="13"/>
        <v>6.2802655323828366E-2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2.6514144428002404E-3</v>
      </c>
      <c r="C51" s="302">
        <v>5.7969319300053869E-2</v>
      </c>
      <c r="D51" s="302">
        <f t="shared" si="11"/>
        <v>6.0620733742854108E-2</v>
      </c>
      <c r="E51" s="303"/>
      <c r="F51" s="302">
        <v>1.9091927027765053E-3</v>
      </c>
      <c r="G51" s="302">
        <v>3.4058406374510197E-3</v>
      </c>
      <c r="H51" s="302">
        <f t="shared" si="12"/>
        <v>5.3150333402275252E-3</v>
      </c>
      <c r="I51" s="303"/>
      <c r="J51" s="302">
        <v>1.0746313126521157E-3</v>
      </c>
      <c r="K51" s="302">
        <v>1.7210789770334936E-3</v>
      </c>
      <c r="L51" s="302">
        <f t="shared" si="13"/>
        <v>2.7957102896856096E-3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4.8183721427229265E-2</v>
      </c>
      <c r="C53" s="311">
        <f t="shared" ref="C53:L53" si="14">SUM(C43:C51)</f>
        <v>0.45081627857277001</v>
      </c>
      <c r="D53" s="311">
        <f t="shared" si="14"/>
        <v>0.49899999999999928</v>
      </c>
      <c r="E53" s="311"/>
      <c r="F53" s="311">
        <f t="shared" si="14"/>
        <v>4.4633730834211273E-2</v>
      </c>
      <c r="G53" s="311">
        <f t="shared" si="14"/>
        <v>0.25536626916578881</v>
      </c>
      <c r="H53" s="311">
        <f t="shared" si="14"/>
        <v>0.3000000000000001</v>
      </c>
      <c r="I53" s="311"/>
      <c r="J53" s="311">
        <f t="shared" si="14"/>
        <v>3.2127704485141587E-2</v>
      </c>
      <c r="K53" s="311">
        <f t="shared" si="14"/>
        <v>0.18687229551485843</v>
      </c>
      <c r="L53" s="311">
        <f t="shared" si="14"/>
        <v>0.21900000000000003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8.9086766920232763E-2</v>
      </c>
      <c r="C60" s="302">
        <v>0.20279009121282543</v>
      </c>
      <c r="D60" s="302">
        <f>SUM(B60:C60)</f>
        <v>0.29187685813305819</v>
      </c>
      <c r="E60" s="303"/>
      <c r="F60" s="302">
        <v>0.15877272177521964</v>
      </c>
      <c r="G60" s="302">
        <v>0.23649071174787911</v>
      </c>
      <c r="H60" s="302">
        <f>SUM(F60:G60)</f>
        <v>0.39526343352309878</v>
      </c>
      <c r="I60" s="303"/>
      <c r="J60" s="302">
        <v>0.127302823269444</v>
      </c>
      <c r="K60" s="302">
        <v>0.17568762577814401</v>
      </c>
      <c r="L60" s="302">
        <f>SUM(J60:K60)</f>
        <v>0.30299044904758798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0.10660445550476791</v>
      </c>
      <c r="C61" s="302">
        <v>0.12608746286338551</v>
      </c>
      <c r="D61" s="302">
        <f t="shared" ref="D61:D68" si="15">SUM(B61:C61)</f>
        <v>0.23269191836815342</v>
      </c>
      <c r="E61" s="303"/>
      <c r="F61" s="302">
        <v>0.195755746024388</v>
      </c>
      <c r="G61" s="302">
        <v>0.17079309028674078</v>
      </c>
      <c r="H61" s="302">
        <f t="shared" ref="H61:H68" si="16">SUM(F61:G61)</f>
        <v>0.36654883631112878</v>
      </c>
      <c r="I61" s="303"/>
      <c r="J61" s="302">
        <v>0.18006238248442033</v>
      </c>
      <c r="K61" s="302">
        <v>0.18558116323814</v>
      </c>
      <c r="L61" s="302">
        <f t="shared" ref="L61:L68" si="17">SUM(J61:K61)</f>
        <v>0.3656435457225603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0.13780168334999798</v>
      </c>
      <c r="C62" s="302">
        <v>0.18206461103245858</v>
      </c>
      <c r="D62" s="302">
        <f t="shared" si="15"/>
        <v>0.31986629438245656</v>
      </c>
      <c r="E62" s="303"/>
      <c r="F62" s="302">
        <v>0.21111000848275521</v>
      </c>
      <c r="G62" s="302">
        <v>0.233856423391265</v>
      </c>
      <c r="H62" s="302">
        <f t="shared" si="16"/>
        <v>0.44496643187402019</v>
      </c>
      <c r="I62" s="303"/>
      <c r="J62" s="302">
        <v>0.18776392172636919</v>
      </c>
      <c r="K62" s="302">
        <v>0.18207426403473495</v>
      </c>
      <c r="L62" s="302">
        <f t="shared" si="17"/>
        <v>0.36983818576110417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0.22430592039695701</v>
      </c>
      <c r="C63" s="302">
        <v>9.5663028617262197E-2</v>
      </c>
      <c r="D63" s="302">
        <f t="shared" si="15"/>
        <v>0.31996894901421924</v>
      </c>
      <c r="E63" s="303"/>
      <c r="F63" s="302">
        <v>0.26127576765250399</v>
      </c>
      <c r="G63" s="302">
        <v>0.11846594731768216</v>
      </c>
      <c r="H63" s="302">
        <f t="shared" si="16"/>
        <v>0.37974171497018616</v>
      </c>
      <c r="I63" s="303"/>
      <c r="J63" s="302">
        <v>0.17217127509215222</v>
      </c>
      <c r="K63" s="302">
        <v>0.10447271968256466</v>
      </c>
      <c r="L63" s="302">
        <f t="shared" si="17"/>
        <v>0.27664399477471691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9.7564864808275392E-2</v>
      </c>
      <c r="C64" s="302">
        <v>0.34060910987985377</v>
      </c>
      <c r="D64" s="302">
        <f t="shared" si="15"/>
        <v>0.43817397468812913</v>
      </c>
      <c r="E64" s="303"/>
      <c r="F64" s="302">
        <v>0.18632307513973223</v>
      </c>
      <c r="G64" s="302">
        <v>0.27259193708141283</v>
      </c>
      <c r="H64" s="302">
        <f t="shared" si="16"/>
        <v>0.45891501222114506</v>
      </c>
      <c r="I64" s="303"/>
      <c r="J64" s="302">
        <v>0.10919831796351648</v>
      </c>
      <c r="K64" s="302">
        <v>0.19079118136039599</v>
      </c>
      <c r="L64" s="302">
        <f t="shared" si="17"/>
        <v>0.2999894993239125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2.3794688788483717E-2</v>
      </c>
      <c r="C65" s="302">
        <v>1.5530928772673959E-2</v>
      </c>
      <c r="D65" s="302">
        <f t="shared" si="15"/>
        <v>3.9325617561157676E-2</v>
      </c>
      <c r="E65" s="303"/>
      <c r="F65" s="302">
        <v>3.8501377633251919E-2</v>
      </c>
      <c r="G65" s="302">
        <v>1.9066334539398811E-2</v>
      </c>
      <c r="H65" s="302">
        <f t="shared" si="16"/>
        <v>5.7567712172650734E-2</v>
      </c>
      <c r="I65" s="303"/>
      <c r="J65" s="302">
        <v>2.8920813481814588E-2</v>
      </c>
      <c r="K65" s="302">
        <v>1.3426220046088014E-2</v>
      </c>
      <c r="L65" s="302">
        <f t="shared" si="17"/>
        <v>4.2347033527902603E-2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0.11636443557082339</v>
      </c>
      <c r="C66" s="302">
        <v>0.18059860748213422</v>
      </c>
      <c r="D66" s="302">
        <f t="shared" si="15"/>
        <v>0.29696304305295762</v>
      </c>
      <c r="E66" s="303"/>
      <c r="F66" s="302">
        <v>0.12356297410062453</v>
      </c>
      <c r="G66" s="302">
        <v>0.18551423079615692</v>
      </c>
      <c r="H66" s="302">
        <f t="shared" si="16"/>
        <v>0.30907720489678148</v>
      </c>
      <c r="I66" s="303"/>
      <c r="J66" s="302">
        <v>8.2892933152314191E-2</v>
      </c>
      <c r="K66" s="302">
        <v>0.17247698348275187</v>
      </c>
      <c r="L66" s="302">
        <f t="shared" si="17"/>
        <v>0.25536991663506603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0.20806745727022941</v>
      </c>
      <c r="C67" s="302">
        <v>0.88492867811823206</v>
      </c>
      <c r="D67" s="302">
        <f t="shared" si="15"/>
        <v>1.0929961353884614</v>
      </c>
      <c r="E67" s="303"/>
      <c r="F67" s="302">
        <v>0.22006303155526785</v>
      </c>
      <c r="G67" s="302">
        <v>0.788549983651881</v>
      </c>
      <c r="H67" s="302">
        <f t="shared" si="16"/>
        <v>1.0086130152071489</v>
      </c>
      <c r="I67" s="303"/>
      <c r="J67" s="302">
        <v>0.2158808237497756</v>
      </c>
      <c r="K67" s="302">
        <v>0.52470167202252915</v>
      </c>
      <c r="L67" s="302">
        <f t="shared" si="17"/>
        <v>0.74058249577230473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0.19745041662508425</v>
      </c>
      <c r="C68" s="302">
        <v>0.33068679278631929</v>
      </c>
      <c r="D68" s="302">
        <f t="shared" si="15"/>
        <v>0.52813720941140352</v>
      </c>
      <c r="E68" s="303"/>
      <c r="F68" s="302">
        <v>0.17484529508829422</v>
      </c>
      <c r="G68" s="302">
        <v>0.29746134373554506</v>
      </c>
      <c r="H68" s="302">
        <f t="shared" si="16"/>
        <v>0.47230663882383928</v>
      </c>
      <c r="I68" s="303"/>
      <c r="J68" s="302">
        <v>0.23078725382840112</v>
      </c>
      <c r="K68" s="302">
        <v>0.23480762560644525</v>
      </c>
      <c r="L68" s="302">
        <f t="shared" si="17"/>
        <v>0.46559487943484634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1.201040689234852</v>
      </c>
      <c r="C70" s="311">
        <f t="shared" ref="C70:L70" si="18">SUM(C60:C68)</f>
        <v>2.3589593107651448</v>
      </c>
      <c r="D70" s="311">
        <f t="shared" si="18"/>
        <v>3.5599999999999965</v>
      </c>
      <c r="E70" s="311"/>
      <c r="F70" s="311">
        <f t="shared" si="18"/>
        <v>1.5702099974520376</v>
      </c>
      <c r="G70" s="311">
        <f t="shared" si="18"/>
        <v>2.3227900025479618</v>
      </c>
      <c r="H70" s="311">
        <f t="shared" si="18"/>
        <v>3.8929999999999998</v>
      </c>
      <c r="I70" s="311"/>
      <c r="J70" s="311">
        <f t="shared" si="18"/>
        <v>1.3349805447482077</v>
      </c>
      <c r="K70" s="311">
        <f t="shared" si="18"/>
        <v>1.7840194552517938</v>
      </c>
      <c r="L70" s="311">
        <f t="shared" si="18"/>
        <v>3.1190000000000015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0.23765820445827704</v>
      </c>
      <c r="C77" s="302">
        <v>1.3834382709625546</v>
      </c>
      <c r="D77" s="302">
        <f>SUM(B77:C77)</f>
        <v>1.6210964754208317</v>
      </c>
      <c r="E77" s="303"/>
      <c r="F77" s="302">
        <v>0.47085631249590004</v>
      </c>
      <c r="G77" s="302">
        <v>1.3980656097165329</v>
      </c>
      <c r="H77" s="302">
        <f>SUM(F77:G77)</f>
        <v>1.8689219222124329</v>
      </c>
      <c r="I77" s="303"/>
      <c r="J77" s="302">
        <v>0.34199435007397588</v>
      </c>
      <c r="K77" s="302">
        <v>1.0135615262275179</v>
      </c>
      <c r="L77" s="302">
        <f>SUM(J77:K77)</f>
        <v>1.3555558763014939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0.26225220582942316</v>
      </c>
      <c r="C78" s="302">
        <v>1.6312621484993002</v>
      </c>
      <c r="D78" s="302">
        <f t="shared" ref="D78:D85" si="19">SUM(B78:C78)</f>
        <v>1.8935143543287234</v>
      </c>
      <c r="E78" s="303"/>
      <c r="F78" s="302">
        <v>0.44238907455940318</v>
      </c>
      <c r="G78" s="302">
        <v>1.865598739111852</v>
      </c>
      <c r="H78" s="302">
        <f t="shared" ref="H78:H85" si="20">SUM(F78:G78)</f>
        <v>2.3079878136712551</v>
      </c>
      <c r="I78" s="303"/>
      <c r="J78" s="302">
        <v>0.32895101289598977</v>
      </c>
      <c r="K78" s="302">
        <v>1.7947510774719493</v>
      </c>
      <c r="L78" s="302">
        <f t="shared" ref="L78:L85" si="21">SUM(J78:K78)</f>
        <v>2.1237020903679391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0.29399047703172904</v>
      </c>
      <c r="C79" s="302">
        <v>0.93514605891745151</v>
      </c>
      <c r="D79" s="302">
        <f t="shared" si="19"/>
        <v>1.2291365359491806</v>
      </c>
      <c r="E79" s="303"/>
      <c r="F79" s="302">
        <v>0.41998459022612245</v>
      </c>
      <c r="G79" s="302">
        <v>0.99455157526244531</v>
      </c>
      <c r="H79" s="302">
        <f t="shared" si="20"/>
        <v>1.4145361654885678</v>
      </c>
      <c r="I79" s="303"/>
      <c r="J79" s="302">
        <v>0.29856201736354099</v>
      </c>
      <c r="K79" s="302">
        <v>0.74004030596428882</v>
      </c>
      <c r="L79" s="302">
        <f t="shared" si="21"/>
        <v>1.0386023233278299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0.54421583242494864</v>
      </c>
      <c r="C80" s="302">
        <v>0.27239858932891364</v>
      </c>
      <c r="D80" s="302">
        <f t="shared" si="19"/>
        <v>0.81661442175386223</v>
      </c>
      <c r="E80" s="303"/>
      <c r="F80" s="302">
        <v>0.611499559821156</v>
      </c>
      <c r="G80" s="302">
        <v>0.27741303368985287</v>
      </c>
      <c r="H80" s="302">
        <f t="shared" si="20"/>
        <v>0.88891259351100893</v>
      </c>
      <c r="I80" s="303"/>
      <c r="J80" s="302">
        <v>0.36374435074181505</v>
      </c>
      <c r="K80" s="302">
        <v>0.28331400677400914</v>
      </c>
      <c r="L80" s="302">
        <f t="shared" si="21"/>
        <v>0.64705835751582419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0.14597281001286858</v>
      </c>
      <c r="C81" s="302">
        <v>2.3376645202730972</v>
      </c>
      <c r="D81" s="302">
        <f t="shared" si="19"/>
        <v>2.483637330285966</v>
      </c>
      <c r="E81" s="303"/>
      <c r="F81" s="302">
        <v>0.20359167734786957</v>
      </c>
      <c r="G81" s="302">
        <v>1.6743928238791983</v>
      </c>
      <c r="H81" s="302">
        <f t="shared" si="20"/>
        <v>1.8779845012270679</v>
      </c>
      <c r="I81" s="303"/>
      <c r="J81" s="302">
        <v>0.22687257055594812</v>
      </c>
      <c r="K81" s="302">
        <v>1.0387434920507352</v>
      </c>
      <c r="L81" s="302">
        <f t="shared" si="21"/>
        <v>1.2656160626066835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7.1192329122766046E-2</v>
      </c>
      <c r="C82" s="302">
        <v>3.4992623671554236E-2</v>
      </c>
      <c r="D82" s="302">
        <f t="shared" si="19"/>
        <v>0.10618495279432028</v>
      </c>
      <c r="E82" s="303"/>
      <c r="F82" s="302">
        <v>9.5006220667673183E-2</v>
      </c>
      <c r="G82" s="302">
        <v>3.0239455604692871E-2</v>
      </c>
      <c r="H82" s="302">
        <f t="shared" si="20"/>
        <v>0.12524567627236605</v>
      </c>
      <c r="I82" s="303"/>
      <c r="J82" s="302">
        <v>7.1573176525772067E-2</v>
      </c>
      <c r="K82" s="302">
        <v>3.2289815731956592E-2</v>
      </c>
      <c r="L82" s="302">
        <f t="shared" si="21"/>
        <v>0.10386299225772866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0.12977293310261417</v>
      </c>
      <c r="C83" s="302">
        <v>0.23856999055036845</v>
      </c>
      <c r="D83" s="302">
        <f t="shared" si="19"/>
        <v>0.3683429236529826</v>
      </c>
      <c r="E83" s="303"/>
      <c r="F83" s="302">
        <v>0.15478895047726512</v>
      </c>
      <c r="G83" s="302">
        <v>0.20952999939941741</v>
      </c>
      <c r="H83" s="302">
        <f t="shared" si="20"/>
        <v>0.36431894987668256</v>
      </c>
      <c r="I83" s="303"/>
      <c r="J83" s="302">
        <v>0.10015657799423118</v>
      </c>
      <c r="K83" s="302">
        <v>0.19249674423891236</v>
      </c>
      <c r="L83" s="302">
        <f t="shared" si="21"/>
        <v>0.29265332223314355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0.49949706416247552</v>
      </c>
      <c r="C84" s="302">
        <v>1.1639545537500271</v>
      </c>
      <c r="D84" s="302">
        <f t="shared" si="19"/>
        <v>1.6634516179125027</v>
      </c>
      <c r="E84" s="303"/>
      <c r="F84" s="302">
        <v>0.41561033536592373</v>
      </c>
      <c r="G84" s="302">
        <v>0.79749429186284915</v>
      </c>
      <c r="H84" s="302">
        <f t="shared" si="20"/>
        <v>1.2131046272287729</v>
      </c>
      <c r="I84" s="303"/>
      <c r="J84" s="302">
        <v>0.34186598386169204</v>
      </c>
      <c r="K84" s="302">
        <v>0.5399326834552286</v>
      </c>
      <c r="L84" s="302">
        <f t="shared" si="21"/>
        <v>0.88179866731692069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0.12046645047846476</v>
      </c>
      <c r="C85" s="302">
        <v>0.37255493742318552</v>
      </c>
      <c r="D85" s="302">
        <f t="shared" si="19"/>
        <v>0.49302138790165029</v>
      </c>
      <c r="E85" s="303"/>
      <c r="F85" s="302">
        <v>0.13175186724927371</v>
      </c>
      <c r="G85" s="302">
        <v>0.25223588326256302</v>
      </c>
      <c r="H85" s="302">
        <f t="shared" si="20"/>
        <v>0.38398775051183676</v>
      </c>
      <c r="I85" s="303"/>
      <c r="J85" s="302">
        <v>0.20864625233724673</v>
      </c>
      <c r="K85" s="302">
        <v>0.19750405573518434</v>
      </c>
      <c r="L85" s="302">
        <f t="shared" si="21"/>
        <v>0.40615030807243108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2.305018306623567</v>
      </c>
      <c r="C87" s="311">
        <f t="shared" ref="C87:D87" si="22">SUM(C77:C85)</f>
        <v>8.3699816933764541</v>
      </c>
      <c r="D87" s="311">
        <f t="shared" si="22"/>
        <v>10.67500000000002</v>
      </c>
      <c r="E87" s="311"/>
      <c r="F87" s="311">
        <f t="shared" ref="F87:H87" si="23">SUM(F77:F85)</f>
        <v>2.9454785882105874</v>
      </c>
      <c r="G87" s="311">
        <f t="shared" si="23"/>
        <v>7.4995214117894031</v>
      </c>
      <c r="H87" s="311">
        <f t="shared" si="23"/>
        <v>10.444999999999991</v>
      </c>
      <c r="I87" s="311"/>
      <c r="J87" s="311">
        <f t="shared" ref="J87:L87" si="24">SUM(J77:J85)</f>
        <v>2.2823662923502117</v>
      </c>
      <c r="K87" s="311">
        <f t="shared" si="24"/>
        <v>5.8326337076497818</v>
      </c>
      <c r="L87" s="311">
        <f t="shared" si="24"/>
        <v>8.1149999999999949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0.43601001285735996</v>
      </c>
      <c r="C94" s="302">
        <v>2.1161577857055671</v>
      </c>
      <c r="D94" s="302">
        <f>SUM(B94:C94)</f>
        <v>2.5521677985629272</v>
      </c>
      <c r="E94" s="303"/>
      <c r="F94" s="302">
        <v>0.72803024532485738</v>
      </c>
      <c r="G94" s="302">
        <v>2.4225846743778545</v>
      </c>
      <c r="H94" s="302">
        <f>SUM(F94:G94)</f>
        <v>3.1506149197027118</v>
      </c>
      <c r="I94" s="303"/>
      <c r="J94" s="302">
        <v>0.65208391455369052</v>
      </c>
      <c r="K94" s="302">
        <v>2.0926689715063422</v>
      </c>
      <c r="L94" s="302">
        <f>SUM(J94:K94)</f>
        <v>2.7447528860600325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0.47886769523221234</v>
      </c>
      <c r="C95" s="302">
        <v>2.6242785948481306</v>
      </c>
      <c r="D95" s="302">
        <f t="shared" ref="D95:D102" si="25">SUM(B95:C95)</f>
        <v>3.103146290080343</v>
      </c>
      <c r="E95" s="303"/>
      <c r="F95" s="302">
        <v>0.8442655224586374</v>
      </c>
      <c r="G95" s="302">
        <v>3.4451318962669939</v>
      </c>
      <c r="H95" s="302">
        <f t="shared" ref="H95:H102" si="26">SUM(F95:G95)</f>
        <v>4.2893974187256312</v>
      </c>
      <c r="I95" s="303"/>
      <c r="J95" s="302">
        <v>0.86601652055441969</v>
      </c>
      <c r="K95" s="302">
        <v>4.1540853758142449</v>
      </c>
      <c r="L95" s="302">
        <f t="shared" ref="L95:L102" si="27">SUM(J95:K95)</f>
        <v>5.020101896368665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0.5769642661293467</v>
      </c>
      <c r="C96" s="302">
        <v>1.6225416004250197</v>
      </c>
      <c r="D96" s="302">
        <f t="shared" si="25"/>
        <v>2.1995058665543663</v>
      </c>
      <c r="E96" s="303"/>
      <c r="F96" s="302">
        <v>0.89781314167412751</v>
      </c>
      <c r="G96" s="302">
        <v>1.9761725378591364</v>
      </c>
      <c r="H96" s="302">
        <f t="shared" si="26"/>
        <v>2.8739856795332637</v>
      </c>
      <c r="I96" s="303"/>
      <c r="J96" s="302">
        <v>0.8485629854498995</v>
      </c>
      <c r="K96" s="302">
        <v>1.7994350525871792</v>
      </c>
      <c r="L96" s="302">
        <f t="shared" si="27"/>
        <v>2.6479980380370787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1.0775115135181697</v>
      </c>
      <c r="C97" s="302">
        <v>0.75564505633506363</v>
      </c>
      <c r="D97" s="302">
        <f t="shared" si="25"/>
        <v>1.8331565698532333</v>
      </c>
      <c r="E97" s="303"/>
      <c r="F97" s="302">
        <v>1.2480016893418746</v>
      </c>
      <c r="G97" s="302">
        <v>0.85066233546333747</v>
      </c>
      <c r="H97" s="302">
        <f t="shared" si="26"/>
        <v>2.098664024805212</v>
      </c>
      <c r="I97" s="303"/>
      <c r="J97" s="302">
        <v>1.0584883570604344</v>
      </c>
      <c r="K97" s="302">
        <v>0.94416432263705086</v>
      </c>
      <c r="L97" s="302">
        <f t="shared" si="27"/>
        <v>2.0026526796974853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0.26745072987981217</v>
      </c>
      <c r="C98" s="302">
        <v>6.5891792146918684</v>
      </c>
      <c r="D98" s="302">
        <f t="shared" si="25"/>
        <v>6.8566299445716803</v>
      </c>
      <c r="E98" s="303"/>
      <c r="F98" s="302">
        <v>0.45641190163256767</v>
      </c>
      <c r="G98" s="302">
        <v>5.5022060940879198</v>
      </c>
      <c r="H98" s="302">
        <f t="shared" si="26"/>
        <v>5.9586179957204877</v>
      </c>
      <c r="I98" s="303"/>
      <c r="J98" s="302">
        <v>0.51360633721929283</v>
      </c>
      <c r="K98" s="302">
        <v>4.2831393294823279</v>
      </c>
      <c r="L98" s="302">
        <f t="shared" si="27"/>
        <v>4.7967456667016206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7.4194404957723045E-2</v>
      </c>
      <c r="C99" s="302">
        <v>0.12771153127202062</v>
      </c>
      <c r="D99" s="302">
        <f t="shared" si="25"/>
        <v>0.20190593622974368</v>
      </c>
      <c r="E99" s="303"/>
      <c r="F99" s="302">
        <v>0.1685127117888913</v>
      </c>
      <c r="G99" s="302">
        <v>0.14655918299184453</v>
      </c>
      <c r="H99" s="302">
        <f t="shared" si="26"/>
        <v>0.31507189478073583</v>
      </c>
      <c r="I99" s="303"/>
      <c r="J99" s="302">
        <v>0.14372036973567523</v>
      </c>
      <c r="K99" s="302">
        <v>0.17383834297359618</v>
      </c>
      <c r="L99" s="302">
        <f t="shared" si="27"/>
        <v>0.31755871270927138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0.26918204183810079</v>
      </c>
      <c r="C100" s="302">
        <v>0.4068025813978286</v>
      </c>
      <c r="D100" s="302">
        <f t="shared" si="25"/>
        <v>0.67598462323592945</v>
      </c>
      <c r="E100" s="303"/>
      <c r="F100" s="302">
        <v>0.30754463452818881</v>
      </c>
      <c r="G100" s="302">
        <v>0.39579973196856316</v>
      </c>
      <c r="H100" s="302">
        <f t="shared" si="26"/>
        <v>0.70334436649675203</v>
      </c>
      <c r="I100" s="303"/>
      <c r="J100" s="302">
        <v>0.26211618035196216</v>
      </c>
      <c r="K100" s="302">
        <v>0.41440996970069616</v>
      </c>
      <c r="L100" s="302">
        <f t="shared" si="27"/>
        <v>0.67652615005265826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0.45545677733639495</v>
      </c>
      <c r="C101" s="302">
        <v>2.8456675597842289</v>
      </c>
      <c r="D101" s="302">
        <f t="shared" si="25"/>
        <v>3.301124337120624</v>
      </c>
      <c r="E101" s="303"/>
      <c r="F101" s="302">
        <v>0.58237714922812511</v>
      </c>
      <c r="G101" s="302">
        <v>2.372018860521655</v>
      </c>
      <c r="H101" s="302">
        <f t="shared" si="26"/>
        <v>2.9543960097497801</v>
      </c>
      <c r="I101" s="303"/>
      <c r="J101" s="302">
        <v>0.49756878868674553</v>
      </c>
      <c r="K101" s="302">
        <v>1.8364103572656949</v>
      </c>
      <c r="L101" s="302">
        <f t="shared" si="27"/>
        <v>2.3339791459524406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0.20577564957313957</v>
      </c>
      <c r="C102" s="302">
        <v>1.1266029842179981</v>
      </c>
      <c r="D102" s="302">
        <f t="shared" si="25"/>
        <v>1.3323786337911376</v>
      </c>
      <c r="E102" s="303"/>
      <c r="F102" s="302">
        <v>0.28036235960938066</v>
      </c>
      <c r="G102" s="302">
        <v>0.90954533087601996</v>
      </c>
      <c r="H102" s="302">
        <f t="shared" si="26"/>
        <v>1.1899076904854007</v>
      </c>
      <c r="I102" s="303"/>
      <c r="J102" s="302">
        <v>0.4309273864927452</v>
      </c>
      <c r="K102" s="302">
        <v>0.79175743792797892</v>
      </c>
      <c r="L102" s="302">
        <f t="shared" si="27"/>
        <v>1.2226848244207242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3.8414130913222597</v>
      </c>
      <c r="C104" s="311">
        <f t="shared" ref="C104:D104" si="28">SUM(C94:C102)</f>
        <v>18.214586908677727</v>
      </c>
      <c r="D104" s="311">
        <f t="shared" si="28"/>
        <v>22.055999999999983</v>
      </c>
      <c r="E104" s="311"/>
      <c r="F104" s="311">
        <f t="shared" ref="F104:H104" si="29">SUM(F94:F102)</f>
        <v>5.5133193555866509</v>
      </c>
      <c r="G104" s="311">
        <f t="shared" si="29"/>
        <v>18.020680644413325</v>
      </c>
      <c r="H104" s="311">
        <f t="shared" si="29"/>
        <v>23.533999999999974</v>
      </c>
      <c r="I104" s="311"/>
      <c r="J104" s="311">
        <f t="shared" ref="J104:L104" si="30">SUM(J94:J102)</f>
        <v>5.2730908401048646</v>
      </c>
      <c r="K104" s="311">
        <f t="shared" si="30"/>
        <v>16.489909159895113</v>
      </c>
      <c r="L104" s="311">
        <f t="shared" si="30"/>
        <v>21.762999999999977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3.1344624368074676E-2</v>
      </c>
      <c r="C111" s="302">
        <v>9.9824200456573212E-2</v>
      </c>
      <c r="D111" s="302">
        <f>SUM(B111:C111)</f>
        <v>0.13116882482464789</v>
      </c>
      <c r="E111" s="303"/>
      <c r="F111" s="302">
        <v>6.6845294932217358E-2</v>
      </c>
      <c r="G111" s="302">
        <v>0.1705707278740036</v>
      </c>
      <c r="H111" s="302">
        <f>SUM(F111:G111)</f>
        <v>0.23741602280622096</v>
      </c>
      <c r="I111" s="303"/>
      <c r="J111" s="302">
        <v>5.8782991694623747E-2</v>
      </c>
      <c r="K111" s="302">
        <v>0.13831932073849987</v>
      </c>
      <c r="L111" s="302">
        <f>SUM(J111:K111)</f>
        <v>0.19710231243312362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5.9204900904434858E-2</v>
      </c>
      <c r="C112" s="302">
        <v>0.28495561585556761</v>
      </c>
      <c r="D112" s="302">
        <f t="shared" ref="D112:D119" si="31">SUM(B112:C112)</f>
        <v>0.34416051676000248</v>
      </c>
      <c r="E112" s="303"/>
      <c r="F112" s="302">
        <v>0.13549931017399011</v>
      </c>
      <c r="G112" s="302">
        <v>0.57481494523489174</v>
      </c>
      <c r="H112" s="302">
        <f t="shared" ref="H112:H119" si="32">SUM(F112:G112)</f>
        <v>0.71031425540888182</v>
      </c>
      <c r="I112" s="303"/>
      <c r="J112" s="302">
        <v>0.15874413635193083</v>
      </c>
      <c r="K112" s="302">
        <v>0.59914182636856628</v>
      </c>
      <c r="L112" s="302">
        <f t="shared" ref="L112:L119" si="33">SUM(J112:K112)</f>
        <v>0.75788596272049713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5.7783027785126916E-2</v>
      </c>
      <c r="C113" s="302">
        <v>0.17514069687620984</v>
      </c>
      <c r="D113" s="302">
        <f t="shared" si="31"/>
        <v>0.23292372466133676</v>
      </c>
      <c r="E113" s="303"/>
      <c r="F113" s="302">
        <v>0.11658301452146543</v>
      </c>
      <c r="G113" s="302">
        <v>0.3514859302619987</v>
      </c>
      <c r="H113" s="302">
        <f t="shared" si="32"/>
        <v>0.46806894478346411</v>
      </c>
      <c r="I113" s="303"/>
      <c r="J113" s="302">
        <v>0.11125867013401343</v>
      </c>
      <c r="K113" s="302">
        <v>0.27495575747652196</v>
      </c>
      <c r="L113" s="302">
        <f t="shared" si="33"/>
        <v>0.38621442761053537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0.23013527745746268</v>
      </c>
      <c r="C114" s="302">
        <v>0.14867562327419251</v>
      </c>
      <c r="D114" s="302">
        <f t="shared" si="31"/>
        <v>0.37881090073165519</v>
      </c>
      <c r="E114" s="303"/>
      <c r="F114" s="302">
        <v>0.35288271422500833</v>
      </c>
      <c r="G114" s="302">
        <v>0.29455446803667806</v>
      </c>
      <c r="H114" s="302">
        <f t="shared" si="32"/>
        <v>0.64743718226168645</v>
      </c>
      <c r="I114" s="303"/>
      <c r="J114" s="302">
        <v>0.27440914290419915</v>
      </c>
      <c r="K114" s="302">
        <v>0.3005440066301992</v>
      </c>
      <c r="L114" s="302">
        <f t="shared" si="33"/>
        <v>0.57495314953439836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1.4342611431432542E-2</v>
      </c>
      <c r="C115" s="302">
        <v>0.2328942752835699</v>
      </c>
      <c r="D115" s="302">
        <f t="shared" si="31"/>
        <v>0.24723688671500244</v>
      </c>
      <c r="E115" s="303"/>
      <c r="F115" s="302">
        <v>2.7006941844647699E-2</v>
      </c>
      <c r="G115" s="302">
        <v>0.30528747128875328</v>
      </c>
      <c r="H115" s="302">
        <f t="shared" si="32"/>
        <v>0.33229441313340097</v>
      </c>
      <c r="I115" s="303"/>
      <c r="J115" s="302">
        <v>5.3168270336643612E-2</v>
      </c>
      <c r="K115" s="302">
        <v>0.17468384152205574</v>
      </c>
      <c r="L115" s="302">
        <f t="shared" si="33"/>
        <v>0.22785211185869936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1.0419209119685196E-2</v>
      </c>
      <c r="C116" s="302">
        <v>3.7873195927833045E-2</v>
      </c>
      <c r="D116" s="302">
        <f t="shared" si="31"/>
        <v>4.8292405047518243E-2</v>
      </c>
      <c r="E116" s="303"/>
      <c r="F116" s="302">
        <v>1.6441143993807382E-2</v>
      </c>
      <c r="G116" s="302">
        <v>7.2563720240608684E-2</v>
      </c>
      <c r="H116" s="302">
        <f t="shared" si="32"/>
        <v>8.9004864234416059E-2</v>
      </c>
      <c r="I116" s="303"/>
      <c r="J116" s="302">
        <v>1.0438765748920149E-2</v>
      </c>
      <c r="K116" s="302">
        <v>7.0478500002219044E-2</v>
      </c>
      <c r="L116" s="302">
        <f t="shared" si="33"/>
        <v>8.0917265751139195E-2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0.13203695757749079</v>
      </c>
      <c r="C117" s="302">
        <v>0.22069394977222773</v>
      </c>
      <c r="D117" s="302">
        <f t="shared" si="31"/>
        <v>0.35273090734971851</v>
      </c>
      <c r="E117" s="303"/>
      <c r="F117" s="302">
        <v>0.24666146994342705</v>
      </c>
      <c r="G117" s="302">
        <v>0.40583965540887468</v>
      </c>
      <c r="H117" s="302">
        <f t="shared" si="32"/>
        <v>0.65250112535230176</v>
      </c>
      <c r="I117" s="303"/>
      <c r="J117" s="302">
        <v>0.24666656234088366</v>
      </c>
      <c r="K117" s="302">
        <v>0.42901857463037224</v>
      </c>
      <c r="L117" s="302">
        <f t="shared" si="33"/>
        <v>0.67568513697125587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2.8013265879848763E-3</v>
      </c>
      <c r="C118" s="302">
        <v>0.11681935899969173</v>
      </c>
      <c r="D118" s="302">
        <f t="shared" si="31"/>
        <v>0.11962068558767661</v>
      </c>
      <c r="E118" s="303"/>
      <c r="F118" s="302">
        <v>3.995646290509418E-3</v>
      </c>
      <c r="G118" s="302">
        <v>0.15929234434804379</v>
      </c>
      <c r="H118" s="302">
        <f t="shared" si="32"/>
        <v>0.1632879906385532</v>
      </c>
      <c r="I118" s="303"/>
      <c r="J118" s="302">
        <v>4.86456217211227E-3</v>
      </c>
      <c r="K118" s="302">
        <v>0.14942334685299186</v>
      </c>
      <c r="L118" s="302">
        <f t="shared" si="33"/>
        <v>0.15428790902510411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1.2487225414327329E-2</v>
      </c>
      <c r="C119" s="302">
        <v>3.5567922908115092E-2</v>
      </c>
      <c r="D119" s="302">
        <f t="shared" si="31"/>
        <v>4.8055148322442419E-2</v>
      </c>
      <c r="E119" s="303"/>
      <c r="F119" s="302">
        <v>2.0146475545504357E-2</v>
      </c>
      <c r="G119" s="302">
        <v>5.2528725835577626E-2</v>
      </c>
      <c r="H119" s="302">
        <f t="shared" si="32"/>
        <v>7.267520138108198E-2</v>
      </c>
      <c r="I119" s="303"/>
      <c r="J119" s="302">
        <v>1.5620836341383872E-2</v>
      </c>
      <c r="K119" s="302">
        <v>4.1480887753861551E-2</v>
      </c>
      <c r="L119" s="302">
        <f t="shared" si="33"/>
        <v>5.7101724095245422E-2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0.55055516064601995</v>
      </c>
      <c r="C121" s="311">
        <f t="shared" ref="C121:D121" si="34">SUM(C111:C119)</f>
        <v>1.3524448393539807</v>
      </c>
      <c r="D121" s="311">
        <f t="shared" si="34"/>
        <v>1.9030000000000007</v>
      </c>
      <c r="E121" s="311"/>
      <c r="F121" s="311">
        <f t="shared" ref="F121:H121" si="35">SUM(F111:F119)</f>
        <v>0.98606201147057715</v>
      </c>
      <c r="G121" s="311">
        <f t="shared" si="35"/>
        <v>2.38693798852943</v>
      </c>
      <c r="H121" s="311">
        <f t="shared" si="35"/>
        <v>3.3730000000000078</v>
      </c>
      <c r="I121" s="311"/>
      <c r="J121" s="311">
        <f t="shared" ref="J121:L121" si="36">SUM(J111:J119)</f>
        <v>0.93395393802471083</v>
      </c>
      <c r="K121" s="311">
        <f t="shared" si="36"/>
        <v>2.1780460619752877</v>
      </c>
      <c r="L121" s="311">
        <f t="shared" si="36"/>
        <v>3.1119999999999983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4.0291373402990757E-2</v>
      </c>
      <c r="C128" s="302">
        <v>0.19385790415127166</v>
      </c>
      <c r="D128" s="302">
        <f>SUM(B128:C128)</f>
        <v>0.2341492775542624</v>
      </c>
      <c r="E128" s="303"/>
      <c r="F128" s="302">
        <v>4.6895829393990326E-2</v>
      </c>
      <c r="G128" s="302">
        <v>0.22000746745852937</v>
      </c>
      <c r="H128" s="302">
        <f>SUM(F128:G128)</f>
        <v>0.26690329685251968</v>
      </c>
      <c r="I128" s="303"/>
      <c r="J128" s="302">
        <v>5.974720409266332E-2</v>
      </c>
      <c r="K128" s="302">
        <v>0.23628940272355667</v>
      </c>
      <c r="L128" s="302">
        <f>SUM(J128:K128)</f>
        <v>0.29603660681622002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5.9204300081308191E-2</v>
      </c>
      <c r="C129" s="302">
        <v>0.13767253863582482</v>
      </c>
      <c r="D129" s="302">
        <f t="shared" ref="D129:D136" si="37">SUM(B129:C129)</f>
        <v>0.19687683871713302</v>
      </c>
      <c r="E129" s="303"/>
      <c r="F129" s="302">
        <v>7.6707340241234934E-2</v>
      </c>
      <c r="G129" s="302">
        <v>0.21528971448921741</v>
      </c>
      <c r="H129" s="302">
        <f t="shared" ref="H129:H136" si="38">SUM(F129:G129)</f>
        <v>0.29199705473045234</v>
      </c>
      <c r="I129" s="303"/>
      <c r="J129" s="302">
        <v>0.1161617887999148</v>
      </c>
      <c r="K129" s="302">
        <v>0.28364411190614913</v>
      </c>
      <c r="L129" s="302">
        <f t="shared" ref="L129:L136" si="39">SUM(J129:K129)</f>
        <v>0.39980590070606392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7.7805326431301919E-2</v>
      </c>
      <c r="C130" s="302">
        <v>0.11051077075261553</v>
      </c>
      <c r="D130" s="302">
        <f t="shared" si="37"/>
        <v>0.18831609718391745</v>
      </c>
      <c r="E130" s="303"/>
      <c r="F130" s="302">
        <v>8.9752116886889E-2</v>
      </c>
      <c r="G130" s="302">
        <v>0.16593774907614203</v>
      </c>
      <c r="H130" s="302">
        <f t="shared" si="38"/>
        <v>0.255689865963031</v>
      </c>
      <c r="I130" s="303"/>
      <c r="J130" s="302">
        <v>0.10344636528273081</v>
      </c>
      <c r="K130" s="302">
        <v>0.16638009481933211</v>
      </c>
      <c r="L130" s="302">
        <f t="shared" si="39"/>
        <v>0.2698264601020629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0.11287359908633454</v>
      </c>
      <c r="C131" s="302">
        <v>4.9692390424564553E-2</v>
      </c>
      <c r="D131" s="302">
        <f t="shared" si="37"/>
        <v>0.16256598951089909</v>
      </c>
      <c r="E131" s="303"/>
      <c r="F131" s="302">
        <v>0.10811103046708363</v>
      </c>
      <c r="G131" s="302">
        <v>7.6550186074087243E-2</v>
      </c>
      <c r="H131" s="302">
        <f t="shared" si="38"/>
        <v>0.18466121654117088</v>
      </c>
      <c r="I131" s="303"/>
      <c r="J131" s="302">
        <v>0.10211106220407652</v>
      </c>
      <c r="K131" s="302">
        <v>0.10837954679655622</v>
      </c>
      <c r="L131" s="302">
        <f t="shared" si="39"/>
        <v>0.21049060900063274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3.8793246991772931E-2</v>
      </c>
      <c r="C132" s="302">
        <v>0.26681163677798481</v>
      </c>
      <c r="D132" s="302">
        <f t="shared" si="37"/>
        <v>0.30560488376975775</v>
      </c>
      <c r="E132" s="303"/>
      <c r="F132" s="302">
        <v>3.1746710295804344E-2</v>
      </c>
      <c r="G132" s="302">
        <v>0.18032432317447669</v>
      </c>
      <c r="H132" s="302">
        <f t="shared" si="38"/>
        <v>0.21207103347028103</v>
      </c>
      <c r="I132" s="303"/>
      <c r="J132" s="302">
        <v>6.7348217561130491E-2</v>
      </c>
      <c r="K132" s="302">
        <v>0.16760890261875289</v>
      </c>
      <c r="L132" s="302">
        <f t="shared" si="39"/>
        <v>0.23495712017988338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2.5370627471405383E-2</v>
      </c>
      <c r="C133" s="302">
        <v>1.6869274046127793E-2</v>
      </c>
      <c r="D133" s="302">
        <f t="shared" si="37"/>
        <v>4.2239901517533179E-2</v>
      </c>
      <c r="E133" s="303"/>
      <c r="F133" s="302">
        <v>1.7214640917988862E-2</v>
      </c>
      <c r="G133" s="302">
        <v>2.2881414157828055E-2</v>
      </c>
      <c r="H133" s="302">
        <f t="shared" si="38"/>
        <v>4.0096055075816914E-2</v>
      </c>
      <c r="I133" s="303"/>
      <c r="J133" s="302">
        <v>1.5947706073071E-2</v>
      </c>
      <c r="K133" s="302">
        <v>2.4339187583314277E-2</v>
      </c>
      <c r="L133" s="302">
        <f t="shared" si="39"/>
        <v>4.0286893656385277E-2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3.8671293935294601E-2</v>
      </c>
      <c r="C134" s="302">
        <v>5.4492159420980929E-2</v>
      </c>
      <c r="D134" s="302">
        <f>SUM(B134:C134)</f>
        <v>9.316345335627553E-2</v>
      </c>
      <c r="E134" s="303"/>
      <c r="F134" s="302">
        <v>4.7819579948913712E-2</v>
      </c>
      <c r="G134" s="302">
        <v>6.2982811613773948E-2</v>
      </c>
      <c r="H134" s="302">
        <f t="shared" si="38"/>
        <v>0.11080239156268766</v>
      </c>
      <c r="I134" s="303"/>
      <c r="J134" s="302">
        <v>5.80921519117161E-2</v>
      </c>
      <c r="K134" s="302">
        <v>8.3931830896709414E-2</v>
      </c>
      <c r="L134" s="302">
        <f t="shared" si="39"/>
        <v>0.14202398280842551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2.9675628205220239E-2</v>
      </c>
      <c r="C135" s="302">
        <v>0.42534395703225875</v>
      </c>
      <c r="D135" s="302">
        <f t="shared" si="37"/>
        <v>0.45501958523747899</v>
      </c>
      <c r="E135" s="303"/>
      <c r="F135" s="302">
        <v>2.3785295807196037E-2</v>
      </c>
      <c r="G135" s="302">
        <v>0.51905206842904494</v>
      </c>
      <c r="H135" s="302">
        <f t="shared" si="38"/>
        <v>0.54283736423624096</v>
      </c>
      <c r="I135" s="303"/>
      <c r="J135" s="302">
        <v>2.8550134805806628E-2</v>
      </c>
      <c r="K135" s="302">
        <v>0.59637405825926293</v>
      </c>
      <c r="L135" s="302">
        <f t="shared" si="39"/>
        <v>0.62492419306506952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4.2634242277633287E-2</v>
      </c>
      <c r="C136" s="302">
        <v>0.25342973087511139</v>
      </c>
      <c r="D136" s="302">
        <f t="shared" si="37"/>
        <v>0.29606397315274469</v>
      </c>
      <c r="E136" s="303"/>
      <c r="F136" s="302">
        <v>2.8584902567479947E-2</v>
      </c>
      <c r="G136" s="302">
        <v>0.31235681900031798</v>
      </c>
      <c r="H136" s="302">
        <f t="shared" si="38"/>
        <v>0.3409417215677979</v>
      </c>
      <c r="I136" s="303"/>
      <c r="J136" s="302">
        <v>4.1845713152170158E-2</v>
      </c>
      <c r="K136" s="302">
        <v>0.34580252051308796</v>
      </c>
      <c r="L136" s="302">
        <f t="shared" si="39"/>
        <v>0.38764823366525814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0.46531963788326192</v>
      </c>
      <c r="C138" s="311">
        <f t="shared" ref="C138" si="40">SUM(C128:C136)</f>
        <v>1.5086803621167404</v>
      </c>
      <c r="D138" s="311">
        <f>SUM(D128:D136)</f>
        <v>1.974000000000002</v>
      </c>
      <c r="E138" s="311"/>
      <c r="F138" s="311">
        <f t="shared" ref="F138:H138" si="41">SUM(F128:F136)</f>
        <v>0.47061744652658077</v>
      </c>
      <c r="G138" s="311">
        <f t="shared" si="41"/>
        <v>1.7753825534734178</v>
      </c>
      <c r="H138" s="311">
        <f t="shared" si="41"/>
        <v>2.2459999999999987</v>
      </c>
      <c r="I138" s="311"/>
      <c r="J138" s="311">
        <f t="shared" ref="J138:L138" si="42">SUM(J128:J136)</f>
        <v>0.59325034388327968</v>
      </c>
      <c r="K138" s="311">
        <f t="shared" si="42"/>
        <v>2.0127496561167217</v>
      </c>
      <c r="L138" s="311">
        <f t="shared" si="42"/>
        <v>2.6060000000000016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0.41129095997042087</v>
      </c>
      <c r="C145" s="302">
        <v>1.6368011250070398</v>
      </c>
      <c r="D145" s="302">
        <f>SUM(B145:C145)</f>
        <v>2.0480920849774606</v>
      </c>
      <c r="E145" s="303"/>
      <c r="F145" s="302">
        <v>0.78804597744679605</v>
      </c>
      <c r="G145" s="302">
        <v>2.5576080373961267</v>
      </c>
      <c r="H145" s="302">
        <f>SUM(F145:G145)</f>
        <v>3.345654014842923</v>
      </c>
      <c r="I145" s="303"/>
      <c r="J145" s="302">
        <v>1.1070864917664793</v>
      </c>
      <c r="K145" s="302">
        <v>2.8316114871259819</v>
      </c>
      <c r="L145" s="302">
        <f>SUM(J145:K145)</f>
        <v>3.9386979788924612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0.40987965338978427</v>
      </c>
      <c r="C146" s="302">
        <v>2.0584667093075812</v>
      </c>
      <c r="D146" s="302">
        <f t="shared" ref="D146:D153" si="43">SUM(B146:C146)</f>
        <v>2.4683463626973654</v>
      </c>
      <c r="E146" s="303"/>
      <c r="F146" s="302">
        <v>0.66339489592300438</v>
      </c>
      <c r="G146" s="302">
        <v>3.3758752795714755</v>
      </c>
      <c r="H146" s="302">
        <f t="shared" ref="H146:H153" si="44">SUM(F146:G146)</f>
        <v>4.0392701754944795</v>
      </c>
      <c r="I146" s="303"/>
      <c r="J146" s="302">
        <v>1.0286433199094467</v>
      </c>
      <c r="K146" s="302">
        <v>5.2562637436181099</v>
      </c>
      <c r="L146" s="302">
        <f t="shared" ref="L146:L153" si="45">SUM(J146:K146)</f>
        <v>6.284907063527557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0.3465399020794806</v>
      </c>
      <c r="C147" s="302">
        <v>1.0236495632365048</v>
      </c>
      <c r="D147" s="302">
        <f t="shared" si="43"/>
        <v>1.3701894653159854</v>
      </c>
      <c r="E147" s="303"/>
      <c r="F147" s="302">
        <v>0.49482222607664467</v>
      </c>
      <c r="G147" s="302">
        <v>1.6230486334615875</v>
      </c>
      <c r="H147" s="302">
        <f t="shared" si="44"/>
        <v>2.1178708595382321</v>
      </c>
      <c r="I147" s="303"/>
      <c r="J147" s="302">
        <v>0.74823603323692944</v>
      </c>
      <c r="K147" s="302">
        <v>1.9524252655224208</v>
      </c>
      <c r="L147" s="302">
        <f t="shared" si="45"/>
        <v>2.7006612987593503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1.5047264725551608</v>
      </c>
      <c r="C148" s="302">
        <v>0.16840030804295336</v>
      </c>
      <c r="D148" s="302">
        <f t="shared" si="43"/>
        <v>1.673126780598114</v>
      </c>
      <c r="E148" s="303"/>
      <c r="F148" s="302">
        <v>1.8614094382125612</v>
      </c>
      <c r="G148" s="302">
        <v>0.2526829442090423</v>
      </c>
      <c r="H148" s="302">
        <f t="shared" si="44"/>
        <v>2.1140923824216036</v>
      </c>
      <c r="I148" s="303"/>
      <c r="J148" s="302">
        <v>1.8228270184876443</v>
      </c>
      <c r="K148" s="302">
        <v>0.32827621462387252</v>
      </c>
      <c r="L148" s="302">
        <f t="shared" si="45"/>
        <v>2.1511032331115167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8.2001697831050852E-2</v>
      </c>
      <c r="C149" s="302">
        <v>12.469967707171106</v>
      </c>
      <c r="D149" s="302">
        <f t="shared" si="43"/>
        <v>12.551969405002158</v>
      </c>
      <c r="E149" s="303"/>
      <c r="F149" s="302">
        <v>0.15876648525828579</v>
      </c>
      <c r="G149" s="302">
        <v>12.123585436623699</v>
      </c>
      <c r="H149" s="302">
        <f t="shared" si="44"/>
        <v>12.282351921881984</v>
      </c>
      <c r="I149" s="303"/>
      <c r="J149" s="302">
        <v>0.2325116951924292</v>
      </c>
      <c r="K149" s="302">
        <v>14.003715052718022</v>
      </c>
      <c r="L149" s="302">
        <f t="shared" si="45"/>
        <v>14.23622674791045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1.6394834863195575E-2</v>
      </c>
      <c r="C150" s="302">
        <v>3.2960291639650315E-2</v>
      </c>
      <c r="D150" s="302">
        <f t="shared" si="43"/>
        <v>4.9355126502845889E-2</v>
      </c>
      <c r="E150" s="303"/>
      <c r="F150" s="302">
        <v>2.4959985283681797E-2</v>
      </c>
      <c r="G150" s="302">
        <v>5.1819591610628477E-2</v>
      </c>
      <c r="H150" s="302">
        <f t="shared" si="44"/>
        <v>7.6779576894310281E-2</v>
      </c>
      <c r="I150" s="303"/>
      <c r="J150" s="302">
        <v>3.821305494735442E-2</v>
      </c>
      <c r="K150" s="302">
        <v>5.5044369584677628E-2</v>
      </c>
      <c r="L150" s="302">
        <f t="shared" si="45"/>
        <v>9.3257424532032049E-2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0.23456459301129809</v>
      </c>
      <c r="C151" s="302">
        <v>0.1959028556560804</v>
      </c>
      <c r="D151" s="302">
        <f t="shared" si="43"/>
        <v>0.43046744866737852</v>
      </c>
      <c r="E151" s="303"/>
      <c r="F151" s="302">
        <v>0.27915602677956369</v>
      </c>
      <c r="G151" s="302">
        <v>0.27240851931411658</v>
      </c>
      <c r="H151" s="302">
        <f t="shared" si="44"/>
        <v>0.55156454609368022</v>
      </c>
      <c r="I151" s="303"/>
      <c r="J151" s="302">
        <v>0.3384225391688816</v>
      </c>
      <c r="K151" s="302">
        <v>0.36039888550137217</v>
      </c>
      <c r="L151" s="302">
        <f t="shared" si="45"/>
        <v>0.69882142467025377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1.8099897323024916E-2</v>
      </c>
      <c r="C152" s="302">
        <v>1.9643889100494194</v>
      </c>
      <c r="D152" s="302">
        <f t="shared" si="43"/>
        <v>1.9824888073724443</v>
      </c>
      <c r="E152" s="303"/>
      <c r="F152" s="302">
        <v>1.9892610892715178E-2</v>
      </c>
      <c r="G152" s="302">
        <v>2.1960133372084236</v>
      </c>
      <c r="H152" s="302">
        <f t="shared" si="44"/>
        <v>2.2159059481011387</v>
      </c>
      <c r="I152" s="303"/>
      <c r="J152" s="302">
        <v>2.8437685255156265E-2</v>
      </c>
      <c r="K152" s="302">
        <v>2.5516445142023674</v>
      </c>
      <c r="L152" s="302">
        <f t="shared" si="45"/>
        <v>2.5800821994575238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8.5774870778884016E-2</v>
      </c>
      <c r="C153" s="302">
        <v>1.2021896480873653</v>
      </c>
      <c r="D153" s="302">
        <f t="shared" si="43"/>
        <v>1.2879645188662492</v>
      </c>
      <c r="E153" s="303"/>
      <c r="F153" s="302">
        <v>9.6969127318696544E-2</v>
      </c>
      <c r="G153" s="302">
        <v>1.3095414474129274</v>
      </c>
      <c r="H153" s="302">
        <f t="shared" si="44"/>
        <v>1.406510574731624</v>
      </c>
      <c r="I153" s="303"/>
      <c r="J153" s="302">
        <v>0.23851545757609488</v>
      </c>
      <c r="K153" s="302">
        <v>1.6997271715627782</v>
      </c>
      <c r="L153" s="302">
        <f t="shared" si="45"/>
        <v>1.938242629138873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3.1092728818022994</v>
      </c>
      <c r="C155" s="311">
        <f t="shared" ref="C155:D155" si="46">SUM(C145:C153)</f>
        <v>20.752727118197701</v>
      </c>
      <c r="D155" s="311">
        <f t="shared" si="46"/>
        <v>23.862000000000002</v>
      </c>
      <c r="E155" s="311"/>
      <c r="F155" s="311">
        <f t="shared" ref="F155:H155" si="47">SUM(F145:F153)</f>
        <v>4.3874167731919496</v>
      </c>
      <c r="G155" s="311">
        <f t="shared" si="47"/>
        <v>23.762583226808026</v>
      </c>
      <c r="H155" s="311">
        <f t="shared" si="47"/>
        <v>28.149999999999974</v>
      </c>
      <c r="I155" s="311"/>
      <c r="J155" s="311">
        <f t="shared" ref="J155:L155" si="48">SUM(J145:J153)</f>
        <v>5.5828932955404156</v>
      </c>
      <c r="K155" s="311">
        <f t="shared" si="48"/>
        <v>29.039106704459606</v>
      </c>
      <c r="L155" s="311">
        <f t="shared" si="48"/>
        <v>34.622000000000014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1.6653050974135448</v>
      </c>
      <c r="C162" s="302">
        <v>3.8388605081404874</v>
      </c>
      <c r="D162" s="302">
        <f>SUM(B162:C162)</f>
        <v>5.5041656055540322</v>
      </c>
      <c r="E162" s="303"/>
      <c r="F162" s="302">
        <v>2.5262041182830508</v>
      </c>
      <c r="G162" s="302">
        <v>4.8265756971517844</v>
      </c>
      <c r="H162" s="302">
        <f>SUM(F162:G162)</f>
        <v>7.3527798154348352</v>
      </c>
      <c r="I162" s="303"/>
      <c r="J162" s="302">
        <v>2.5194207745544883</v>
      </c>
      <c r="K162" s="302">
        <v>4.8630173561826542</v>
      </c>
      <c r="L162" s="302">
        <f>SUM(J162:K162)</f>
        <v>7.3824381307371425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1.1744319922172437</v>
      </c>
      <c r="C163" s="302">
        <v>2.0276440676632101</v>
      </c>
      <c r="D163" s="302">
        <f t="shared" ref="D163:D170" si="49">SUM(B163:C163)</f>
        <v>3.2020760598804539</v>
      </c>
      <c r="E163" s="303"/>
      <c r="F163" s="302">
        <v>1.8180749714226514</v>
      </c>
      <c r="G163" s="302">
        <v>2.849249162819623</v>
      </c>
      <c r="H163" s="302">
        <f t="shared" ref="H163:H170" si="50">SUM(F163:G163)</f>
        <v>4.6673241342422749</v>
      </c>
      <c r="I163" s="303"/>
      <c r="J163" s="302">
        <v>2.1928934104082027</v>
      </c>
      <c r="K163" s="302">
        <v>3.6639896843428361</v>
      </c>
      <c r="L163" s="302">
        <f t="shared" ref="L163:L170" si="51">SUM(J163:K163)</f>
        <v>5.8568830947510389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1.3280332615252675</v>
      </c>
      <c r="C164" s="302">
        <v>2.1518757411970566</v>
      </c>
      <c r="D164" s="302">
        <f t="shared" si="49"/>
        <v>3.4799090027223238</v>
      </c>
      <c r="E164" s="303"/>
      <c r="F164" s="302">
        <v>1.7577985550861608</v>
      </c>
      <c r="G164" s="302">
        <v>2.6532213932243507</v>
      </c>
      <c r="H164" s="302">
        <f t="shared" si="50"/>
        <v>4.4110199483105115</v>
      </c>
      <c r="I164" s="303"/>
      <c r="J164" s="302">
        <v>2.006089708874824</v>
      </c>
      <c r="K164" s="302">
        <v>2.8056667944280527</v>
      </c>
      <c r="L164" s="302">
        <f t="shared" si="51"/>
        <v>4.8117565033028766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2.6969376434930732</v>
      </c>
      <c r="C165" s="302">
        <v>1.3804550493274197</v>
      </c>
      <c r="D165" s="302">
        <f t="shared" si="49"/>
        <v>4.0773926928204931</v>
      </c>
      <c r="E165" s="303"/>
      <c r="F165" s="302">
        <v>2.8648549470016702</v>
      </c>
      <c r="G165" s="302">
        <v>1.5787505924919638</v>
      </c>
      <c r="H165" s="302">
        <f t="shared" si="50"/>
        <v>4.4436055394936336</v>
      </c>
      <c r="I165" s="303"/>
      <c r="J165" s="302">
        <v>3.3435490647480623</v>
      </c>
      <c r="K165" s="302">
        <v>2.0088054909476609</v>
      </c>
      <c r="L165" s="302">
        <f t="shared" si="51"/>
        <v>5.3523545556957233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0.51563728118641616</v>
      </c>
      <c r="C166" s="302">
        <v>4.7676503377838202</v>
      </c>
      <c r="D166" s="302">
        <f t="shared" si="49"/>
        <v>5.2832876189702365</v>
      </c>
      <c r="E166" s="303"/>
      <c r="F166" s="302">
        <v>0.56409931340338482</v>
      </c>
      <c r="G166" s="302">
        <v>4.0305183235875131</v>
      </c>
      <c r="H166" s="302">
        <f t="shared" si="50"/>
        <v>4.5946176369908978</v>
      </c>
      <c r="I166" s="303"/>
      <c r="J166" s="302">
        <v>0.5194752238102992</v>
      </c>
      <c r="K166" s="302">
        <v>3.9023109610182325</v>
      </c>
      <c r="L166" s="302">
        <f t="shared" si="51"/>
        <v>4.421786184828532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0.27348749319225524</v>
      </c>
      <c r="C167" s="302">
        <v>9.9848725878880676E-2</v>
      </c>
      <c r="D167" s="302">
        <f t="shared" si="49"/>
        <v>0.3733362190711359</v>
      </c>
      <c r="E167" s="303"/>
      <c r="F167" s="302">
        <v>0.29245303350894586</v>
      </c>
      <c r="G167" s="302">
        <v>0.11771214260996012</v>
      </c>
      <c r="H167" s="302">
        <f t="shared" si="50"/>
        <v>0.41016517611890596</v>
      </c>
      <c r="I167" s="303"/>
      <c r="J167" s="302">
        <v>0.35294413498456678</v>
      </c>
      <c r="K167" s="302">
        <v>0.14161690996776774</v>
      </c>
      <c r="L167" s="302">
        <f t="shared" si="51"/>
        <v>0.49456104495233455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11.842370446587156</v>
      </c>
      <c r="C168" s="302">
        <v>6.1126036024480159</v>
      </c>
      <c r="D168" s="302">
        <f t="shared" si="49"/>
        <v>17.954974049035172</v>
      </c>
      <c r="E168" s="303"/>
      <c r="F168" s="302">
        <v>11.549078315806097</v>
      </c>
      <c r="G168" s="302">
        <v>6.3023291016661203</v>
      </c>
      <c r="H168" s="302">
        <f t="shared" si="50"/>
        <v>17.851407417472217</v>
      </c>
      <c r="I168" s="303"/>
      <c r="J168" s="302">
        <v>9.6674651271381595</v>
      </c>
      <c r="K168" s="302">
        <v>6.216242789651174</v>
      </c>
      <c r="L168" s="302">
        <f t="shared" si="51"/>
        <v>15.883707916789334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0.48728015691248078</v>
      </c>
      <c r="C169" s="302">
        <v>2.13989895732258</v>
      </c>
      <c r="D169" s="302">
        <f t="shared" si="49"/>
        <v>2.6271791142350609</v>
      </c>
      <c r="E169" s="303"/>
      <c r="F169" s="302">
        <v>0.44816515262971984</v>
      </c>
      <c r="G169" s="302">
        <v>1.8808308495363821</v>
      </c>
      <c r="H169" s="302">
        <f t="shared" si="50"/>
        <v>2.328996002166102</v>
      </c>
      <c r="I169" s="303"/>
      <c r="J169" s="302">
        <v>0.556219460877032</v>
      </c>
      <c r="K169" s="302">
        <v>1.6594579540502294</v>
      </c>
      <c r="L169" s="302">
        <f t="shared" si="51"/>
        <v>2.2156774149272613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1.8134901077649319</v>
      </c>
      <c r="C170" s="302">
        <v>2.7411895299461029</v>
      </c>
      <c r="D170" s="302">
        <f t="shared" si="49"/>
        <v>4.5546796377110343</v>
      </c>
      <c r="E170" s="303"/>
      <c r="F170" s="302">
        <v>1.6016119226922243</v>
      </c>
      <c r="G170" s="302">
        <v>2.3074724070782886</v>
      </c>
      <c r="H170" s="302">
        <f t="shared" si="50"/>
        <v>3.9090843297705131</v>
      </c>
      <c r="I170" s="303"/>
      <c r="J170" s="302">
        <v>2.1477875759774823</v>
      </c>
      <c r="K170" s="302">
        <v>1.9660475780382336</v>
      </c>
      <c r="L170" s="302">
        <f t="shared" si="51"/>
        <v>4.1138351540157156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21.796973480292365</v>
      </c>
      <c r="C172" s="311">
        <f t="shared" ref="C172:D172" si="52">SUM(C162:C170)</f>
        <v>25.260026519707569</v>
      </c>
      <c r="D172" s="311">
        <f t="shared" si="52"/>
        <v>47.056999999999938</v>
      </c>
      <c r="E172" s="311"/>
      <c r="F172" s="311">
        <f t="shared" ref="F172:H172" si="53">SUM(F162:F170)</f>
        <v>23.422340329833904</v>
      </c>
      <c r="G172" s="311">
        <f t="shared" si="53"/>
        <v>26.54665967016599</v>
      </c>
      <c r="H172" s="311">
        <f t="shared" si="53"/>
        <v>49.968999999999895</v>
      </c>
      <c r="I172" s="311"/>
      <c r="J172" s="311">
        <f t="shared" ref="J172:L172" si="54">SUM(J162:J170)</f>
        <v>23.305844481373118</v>
      </c>
      <c r="K172" s="311">
        <f t="shared" si="54"/>
        <v>27.227155518626837</v>
      </c>
      <c r="L172" s="311">
        <f t="shared" si="54"/>
        <v>50.532999999999959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0.19312381126438663</v>
      </c>
      <c r="C179" s="302">
        <v>0.80808789918181179</v>
      </c>
      <c r="D179" s="302">
        <f>SUM(B179:C179)</f>
        <v>1.0012117104461984</v>
      </c>
      <c r="E179" s="303"/>
      <c r="F179" s="302">
        <v>0.23513930966803975</v>
      </c>
      <c r="G179" s="302">
        <v>0.84385758182274595</v>
      </c>
      <c r="H179" s="302">
        <f>SUM(F179:G179)</f>
        <v>1.0789968914907857</v>
      </c>
      <c r="I179" s="303"/>
      <c r="J179" s="302">
        <v>0.26879675503414202</v>
      </c>
      <c r="K179" s="302">
        <v>0.80555807696005433</v>
      </c>
      <c r="L179" s="302">
        <f>SUM(J179:K179)</f>
        <v>1.0743548319941962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0.12486873251610218</v>
      </c>
      <c r="C180" s="302">
        <v>0.59068339841121076</v>
      </c>
      <c r="D180" s="302">
        <f t="shared" ref="D180:D187" si="55">SUM(B180:C180)</f>
        <v>0.71555213092731296</v>
      </c>
      <c r="E180" s="303"/>
      <c r="F180" s="302">
        <v>0.17935742930818277</v>
      </c>
      <c r="G180" s="302">
        <v>0.68553299813675772</v>
      </c>
      <c r="H180" s="302">
        <f t="shared" ref="H180:H187" si="56">SUM(F180:G180)</f>
        <v>0.86489042744494049</v>
      </c>
      <c r="I180" s="303"/>
      <c r="J180" s="302">
        <v>0.22313445795903539</v>
      </c>
      <c r="K180" s="302">
        <v>0.8895381424707014</v>
      </c>
      <c r="L180" s="302">
        <f t="shared" ref="L180:L187" si="57">SUM(J180:K180)</f>
        <v>1.1126726004297367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0.15382814738071673</v>
      </c>
      <c r="C181" s="302">
        <v>0.63764101558483488</v>
      </c>
      <c r="D181" s="302">
        <f t="shared" si="55"/>
        <v>0.79146916296555159</v>
      </c>
      <c r="E181" s="303"/>
      <c r="F181" s="302">
        <v>0.18822632635519371</v>
      </c>
      <c r="G181" s="302">
        <v>0.67656415871570996</v>
      </c>
      <c r="H181" s="302">
        <f t="shared" si="56"/>
        <v>0.86479048507090361</v>
      </c>
      <c r="I181" s="303"/>
      <c r="J181" s="302">
        <v>0.21462896688681116</v>
      </c>
      <c r="K181" s="302">
        <v>0.68145681796426394</v>
      </c>
      <c r="L181" s="302">
        <f t="shared" si="57"/>
        <v>0.89608578485107504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0.77256177126423087</v>
      </c>
      <c r="C182" s="302">
        <v>0.57306898494181491</v>
      </c>
      <c r="D182" s="302">
        <f t="shared" si="55"/>
        <v>1.3456307562060457</v>
      </c>
      <c r="E182" s="303"/>
      <c r="F182" s="302">
        <v>0.8335939035015969</v>
      </c>
      <c r="G182" s="302">
        <v>0.60126429690994021</v>
      </c>
      <c r="H182" s="302">
        <f t="shared" si="56"/>
        <v>1.4348582004115371</v>
      </c>
      <c r="I182" s="303"/>
      <c r="J182" s="302">
        <v>0.86921193843993505</v>
      </c>
      <c r="K182" s="302">
        <v>0.72800313009968098</v>
      </c>
      <c r="L182" s="302">
        <f t="shared" si="57"/>
        <v>1.597215068539616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2.2590145147302575E-2</v>
      </c>
      <c r="C183" s="302">
        <v>0.82612198783757174</v>
      </c>
      <c r="D183" s="302">
        <f t="shared" si="55"/>
        <v>0.84871213298487436</v>
      </c>
      <c r="E183" s="303"/>
      <c r="F183" s="302">
        <v>2.2511272684600975E-2</v>
      </c>
      <c r="G183" s="302">
        <v>0.6148469705929076</v>
      </c>
      <c r="H183" s="302">
        <f t="shared" si="56"/>
        <v>0.63735824327750856</v>
      </c>
      <c r="I183" s="303"/>
      <c r="J183" s="302">
        <v>3.8167151782390885E-2</v>
      </c>
      <c r="K183" s="302">
        <v>0.57109719880464682</v>
      </c>
      <c r="L183" s="302">
        <f t="shared" si="57"/>
        <v>0.60926435058703765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0.26830308738560643</v>
      </c>
      <c r="C184" s="302">
        <v>0.29700910997622398</v>
      </c>
      <c r="D184" s="302">
        <f t="shared" si="55"/>
        <v>0.56531219736183047</v>
      </c>
      <c r="E184" s="303"/>
      <c r="F184" s="302">
        <v>0.27037317419475498</v>
      </c>
      <c r="G184" s="302">
        <v>0.29858196684705446</v>
      </c>
      <c r="H184" s="302">
        <f t="shared" si="56"/>
        <v>0.56895514104180944</v>
      </c>
      <c r="I184" s="303"/>
      <c r="J184" s="302">
        <v>0.22321685207797137</v>
      </c>
      <c r="K184" s="302">
        <v>0.28746994483353483</v>
      </c>
      <c r="L184" s="302">
        <f t="shared" si="57"/>
        <v>0.5106867969115062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0.18981780610455729</v>
      </c>
      <c r="C185" s="302">
        <v>0.23095865770215315</v>
      </c>
      <c r="D185" s="302">
        <f t="shared" si="55"/>
        <v>0.42077646380671041</v>
      </c>
      <c r="E185" s="303"/>
      <c r="F185" s="302">
        <v>0.20409233278193883</v>
      </c>
      <c r="G185" s="302">
        <v>0.21317541440057924</v>
      </c>
      <c r="H185" s="302">
        <f t="shared" si="56"/>
        <v>0.41726774718251808</v>
      </c>
      <c r="I185" s="303"/>
      <c r="J185" s="302">
        <v>0.21940480053726741</v>
      </c>
      <c r="K185" s="302">
        <v>0.24462348688890581</v>
      </c>
      <c r="L185" s="302">
        <f t="shared" si="57"/>
        <v>0.46402828742617319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0.16702883709389096</v>
      </c>
      <c r="C186" s="302">
        <v>3.1790649227426715</v>
      </c>
      <c r="D186" s="302">
        <f t="shared" si="55"/>
        <v>3.3460937598365623</v>
      </c>
      <c r="E186" s="303"/>
      <c r="F186" s="302">
        <v>0.14437953581809032</v>
      </c>
      <c r="G186" s="302">
        <v>2.739887614906038</v>
      </c>
      <c r="H186" s="302">
        <f t="shared" si="56"/>
        <v>2.8842671507241282</v>
      </c>
      <c r="I186" s="303"/>
      <c r="J186" s="302">
        <v>0.22200458417933788</v>
      </c>
      <c r="K186" s="302">
        <v>2.4802935338131866</v>
      </c>
      <c r="L186" s="302">
        <f t="shared" si="57"/>
        <v>2.7022981179925245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0.36248898792004747</v>
      </c>
      <c r="C187" s="302">
        <v>1.531752697544871</v>
      </c>
      <c r="D187" s="302">
        <f t="shared" si="55"/>
        <v>1.8942416854649184</v>
      </c>
      <c r="E187" s="303"/>
      <c r="F187" s="302">
        <v>0.33427915679868492</v>
      </c>
      <c r="G187" s="302">
        <v>1.0643365565572029</v>
      </c>
      <c r="H187" s="302">
        <f t="shared" si="56"/>
        <v>1.3986157133558879</v>
      </c>
      <c r="I187" s="303"/>
      <c r="J187" s="302">
        <v>0.37108941434705311</v>
      </c>
      <c r="K187" s="302">
        <v>0.89330474692106332</v>
      </c>
      <c r="L187" s="302">
        <f t="shared" si="57"/>
        <v>1.2643941612681164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2.2546113260768412</v>
      </c>
      <c r="C189" s="311">
        <f t="shared" ref="C189:D189" si="58">SUM(C179:C187)</f>
        <v>8.674388673923163</v>
      </c>
      <c r="D189" s="311">
        <f t="shared" si="58"/>
        <v>10.929000000000004</v>
      </c>
      <c r="E189" s="311"/>
      <c r="F189" s="311">
        <f t="shared" ref="F189:H189" si="59">SUM(F179:F187)</f>
        <v>2.4119524411110831</v>
      </c>
      <c r="G189" s="311">
        <f t="shared" si="59"/>
        <v>7.7380475588889368</v>
      </c>
      <c r="H189" s="311">
        <f t="shared" si="59"/>
        <v>10.150000000000018</v>
      </c>
      <c r="I189" s="311"/>
      <c r="J189" s="311">
        <f t="shared" ref="J189:L189" si="60">SUM(J179:J187)</f>
        <v>2.6496549212439442</v>
      </c>
      <c r="K189" s="311">
        <f t="shared" si="60"/>
        <v>7.5813450787560379</v>
      </c>
      <c r="L189" s="311">
        <f t="shared" si="60"/>
        <v>10.230999999999982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1.5413897762125288</v>
      </c>
      <c r="C196" s="302">
        <v>2.3562750169509554</v>
      </c>
      <c r="D196" s="302">
        <f>SUM(B196:C196)</f>
        <v>3.897664793163484</v>
      </c>
      <c r="E196" s="303"/>
      <c r="F196" s="302">
        <v>1.9928220537758388</v>
      </c>
      <c r="G196" s="302">
        <v>2.630042821208681</v>
      </c>
      <c r="H196" s="302">
        <f>SUM(F196:G196)</f>
        <v>4.6228648749845203</v>
      </c>
      <c r="I196" s="303"/>
      <c r="J196" s="302">
        <v>2.3402586695976688</v>
      </c>
      <c r="K196" s="302">
        <v>3.449349113484502</v>
      </c>
      <c r="L196" s="302">
        <f>SUM(J196:K196)</f>
        <v>5.7896077830821708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0.34126768754947773</v>
      </c>
      <c r="C197" s="302">
        <v>0.48962228325108048</v>
      </c>
      <c r="D197" s="302">
        <f t="shared" ref="D197:D204" si="61">SUM(B197:C197)</f>
        <v>0.83088997080055815</v>
      </c>
      <c r="E197" s="303"/>
      <c r="F197" s="302">
        <v>0.49518700599543752</v>
      </c>
      <c r="G197" s="302">
        <v>0.67633280479038216</v>
      </c>
      <c r="H197" s="302">
        <f t="shared" ref="H197:H204" si="62">SUM(F197:G197)</f>
        <v>1.1715198107858198</v>
      </c>
      <c r="I197" s="303"/>
      <c r="J197" s="302">
        <v>0.65561064190665252</v>
      </c>
      <c r="K197" s="302">
        <v>0.90730764676403808</v>
      </c>
      <c r="L197" s="302">
        <f t="shared" ref="L197:L204" si="63">SUM(J197:K197)</f>
        <v>1.5629182886706907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0.39780606342007524</v>
      </c>
      <c r="C198" s="302">
        <v>0.38846122811143713</v>
      </c>
      <c r="D198" s="302">
        <f t="shared" si="61"/>
        <v>0.78626729153151231</v>
      </c>
      <c r="E198" s="303"/>
      <c r="F198" s="302">
        <v>0.53809541790989468</v>
      </c>
      <c r="G198" s="302">
        <v>0.50643229529375922</v>
      </c>
      <c r="H198" s="302">
        <f t="shared" si="62"/>
        <v>1.0445277132036539</v>
      </c>
      <c r="I198" s="303"/>
      <c r="J198" s="302">
        <v>0.84037156236499189</v>
      </c>
      <c r="K198" s="302">
        <v>0.6210812357212353</v>
      </c>
      <c r="L198" s="302">
        <f t="shared" si="63"/>
        <v>1.4614527980862273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0.93497430976422313</v>
      </c>
      <c r="C199" s="302">
        <v>0.45822846671104767</v>
      </c>
      <c r="D199" s="302">
        <f t="shared" si="61"/>
        <v>1.3932027764752708</v>
      </c>
      <c r="E199" s="303"/>
      <c r="F199" s="302">
        <v>1.0890818094436681</v>
      </c>
      <c r="G199" s="302">
        <v>0.50709510200084906</v>
      </c>
      <c r="H199" s="302">
        <f t="shared" si="62"/>
        <v>1.596176911444517</v>
      </c>
      <c r="I199" s="303"/>
      <c r="J199" s="302">
        <v>1.6968591606725645</v>
      </c>
      <c r="K199" s="302">
        <v>0.8293662205641873</v>
      </c>
      <c r="L199" s="302">
        <f t="shared" si="63"/>
        <v>2.5262253812367517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1.0884236628867621</v>
      </c>
      <c r="C200" s="302">
        <v>1.8015582138464343</v>
      </c>
      <c r="D200" s="302">
        <f t="shared" si="61"/>
        <v>2.8899818767331964</v>
      </c>
      <c r="E200" s="303"/>
      <c r="F200" s="302">
        <v>1.1751114697418583</v>
      </c>
      <c r="G200" s="302">
        <v>1.6630710445821593</v>
      </c>
      <c r="H200" s="302">
        <f t="shared" si="62"/>
        <v>2.8381825143240178</v>
      </c>
      <c r="I200" s="303"/>
      <c r="J200" s="302">
        <v>1.4336673324992937</v>
      </c>
      <c r="K200" s="302">
        <v>1.6976690410434845</v>
      </c>
      <c r="L200" s="302">
        <f t="shared" si="63"/>
        <v>3.1313363735427782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0.85145572775026901</v>
      </c>
      <c r="C201" s="302">
        <v>0.20330728881951171</v>
      </c>
      <c r="D201" s="302">
        <f t="shared" si="61"/>
        <v>1.0547630165697808</v>
      </c>
      <c r="E201" s="303"/>
      <c r="F201" s="302">
        <v>0.93718187269649922</v>
      </c>
      <c r="G201" s="302">
        <v>0.27731865684017465</v>
      </c>
      <c r="H201" s="302">
        <f t="shared" si="62"/>
        <v>1.2145005295366738</v>
      </c>
      <c r="I201" s="303"/>
      <c r="J201" s="302">
        <v>1.2420683560522361</v>
      </c>
      <c r="K201" s="302">
        <v>0.37560423521350311</v>
      </c>
      <c r="L201" s="302">
        <f t="shared" si="63"/>
        <v>1.6176725912657393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1.3201730456708511</v>
      </c>
      <c r="C202" s="302">
        <v>0.98422536854311393</v>
      </c>
      <c r="D202" s="302">
        <f t="shared" si="61"/>
        <v>2.3043984142139653</v>
      </c>
      <c r="E202" s="303"/>
      <c r="F202" s="302">
        <v>1.6052272480581411</v>
      </c>
      <c r="G202" s="302">
        <v>1.1781138228436361</v>
      </c>
      <c r="H202" s="302">
        <f t="shared" si="62"/>
        <v>2.783341070901777</v>
      </c>
      <c r="I202" s="303"/>
      <c r="J202" s="302">
        <v>2.8018840045705979</v>
      </c>
      <c r="K202" s="302">
        <v>1.6447475007868135</v>
      </c>
      <c r="L202" s="302">
        <f t="shared" si="63"/>
        <v>4.446631505357411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0.13058111490613553</v>
      </c>
      <c r="C203" s="302">
        <v>0.48114460083381733</v>
      </c>
      <c r="D203" s="302">
        <f t="shared" si="61"/>
        <v>0.61172571573995282</v>
      </c>
      <c r="E203" s="303"/>
      <c r="F203" s="302">
        <v>0.12877806225953989</v>
      </c>
      <c r="G203" s="302">
        <v>0.6650542735299122</v>
      </c>
      <c r="H203" s="302">
        <f t="shared" si="62"/>
        <v>0.79383233578945211</v>
      </c>
      <c r="I203" s="303"/>
      <c r="J203" s="302">
        <v>0.427964268970357</v>
      </c>
      <c r="K203" s="302">
        <v>1.0533124651371233</v>
      </c>
      <c r="L203" s="302">
        <f t="shared" si="63"/>
        <v>1.4812767341074804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5.6867546012154628</v>
      </c>
      <c r="C204" s="302">
        <v>3.3323515435567792</v>
      </c>
      <c r="D204" s="302">
        <f t="shared" si="61"/>
        <v>9.0191061447722412</v>
      </c>
      <c r="E204" s="303"/>
      <c r="F204" s="302">
        <v>6.7012746523131375</v>
      </c>
      <c r="G204" s="302">
        <v>4.3037795867164066</v>
      </c>
      <c r="H204" s="302">
        <f t="shared" si="62"/>
        <v>11.005054239029544</v>
      </c>
      <c r="I204" s="303"/>
      <c r="J204" s="302">
        <v>6.4815590347183516</v>
      </c>
      <c r="K204" s="302">
        <v>4.5363195099323956</v>
      </c>
      <c r="L204" s="302">
        <f t="shared" si="63"/>
        <v>11.017878544650747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12.292825989375785</v>
      </c>
      <c r="C206" s="311">
        <f t="shared" ref="C206:D206" si="64">SUM(C196:C204)</f>
        <v>10.495174010624178</v>
      </c>
      <c r="D206" s="311">
        <f t="shared" si="64"/>
        <v>22.787999999999961</v>
      </c>
      <c r="E206" s="311"/>
      <c r="F206" s="311">
        <f t="shared" ref="F206:H206" si="65">SUM(F196:F204)</f>
        <v>14.662759592194014</v>
      </c>
      <c r="G206" s="311">
        <f t="shared" si="65"/>
        <v>12.407240407805961</v>
      </c>
      <c r="H206" s="311">
        <f t="shared" si="65"/>
        <v>27.069999999999975</v>
      </c>
      <c r="I206" s="311"/>
      <c r="J206" s="311">
        <f t="shared" ref="J206:L206" si="66">SUM(J196:J204)</f>
        <v>17.920243031352712</v>
      </c>
      <c r="K206" s="311">
        <f t="shared" si="66"/>
        <v>15.114756968647283</v>
      </c>
      <c r="L206" s="311">
        <f t="shared" si="66"/>
        <v>33.034999999999997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6.7824739056441527E-2</v>
      </c>
      <c r="C213" s="302">
        <v>0.16354946205217832</v>
      </c>
      <c r="D213" s="302">
        <f>SUM(B213:C213)</f>
        <v>0.23137420110861984</v>
      </c>
      <c r="E213" s="303"/>
      <c r="F213" s="302">
        <v>0.11521867342408179</v>
      </c>
      <c r="G213" s="302">
        <v>0.22586226676899035</v>
      </c>
      <c r="H213" s="302">
        <f>SUM(F213:G213)</f>
        <v>0.34108094019307211</v>
      </c>
      <c r="I213" s="303"/>
      <c r="J213" s="302">
        <v>0.10152034266228513</v>
      </c>
      <c r="K213" s="302">
        <v>0.21139047896099059</v>
      </c>
      <c r="L213" s="302">
        <f>SUM(J213:K213)</f>
        <v>0.31291082162327571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0.12529257422365245</v>
      </c>
      <c r="C214" s="302">
        <v>0.21009323160767304</v>
      </c>
      <c r="D214" s="302">
        <f t="shared" ref="D214:D221" si="67">SUM(B214:C214)</f>
        <v>0.33538580583132549</v>
      </c>
      <c r="E214" s="303"/>
      <c r="F214" s="302">
        <v>0.21389049897699847</v>
      </c>
      <c r="G214" s="302">
        <v>0.3154910073697656</v>
      </c>
      <c r="H214" s="302">
        <f t="shared" ref="H214:H221" si="68">SUM(F214:G214)</f>
        <v>0.52938150634676406</v>
      </c>
      <c r="I214" s="303"/>
      <c r="J214" s="302">
        <v>0.2330138699276679</v>
      </c>
      <c r="K214" s="302">
        <v>0.36975377626581668</v>
      </c>
      <c r="L214" s="302">
        <f t="shared" ref="L214:L221" si="69">SUM(J214:K214)</f>
        <v>0.60276764619348455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0.22367681221371247</v>
      </c>
      <c r="C215" s="302">
        <v>0.2132357021838589</v>
      </c>
      <c r="D215" s="302">
        <f t="shared" si="67"/>
        <v>0.43691251439757139</v>
      </c>
      <c r="E215" s="303"/>
      <c r="F215" s="302">
        <v>0.3569145307193291</v>
      </c>
      <c r="G215" s="302">
        <v>0.25909060656935728</v>
      </c>
      <c r="H215" s="302">
        <f t="shared" si="68"/>
        <v>0.61600513728868633</v>
      </c>
      <c r="I215" s="303"/>
      <c r="J215" s="302">
        <v>0.34524478875201747</v>
      </c>
      <c r="K215" s="302">
        <v>0.22089673669037177</v>
      </c>
      <c r="L215" s="302">
        <f t="shared" si="69"/>
        <v>0.56614152544238927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0.12276016691017785</v>
      </c>
      <c r="C216" s="302">
        <v>3.6126114192358894E-2</v>
      </c>
      <c r="D216" s="302">
        <f t="shared" si="67"/>
        <v>0.15888628110253675</v>
      </c>
      <c r="E216" s="303"/>
      <c r="F216" s="302">
        <v>0.151150208242674</v>
      </c>
      <c r="G216" s="302">
        <v>5.7909356392025393E-2</v>
      </c>
      <c r="H216" s="302">
        <f t="shared" si="68"/>
        <v>0.20905956463469938</v>
      </c>
      <c r="I216" s="303"/>
      <c r="J216" s="302">
        <v>0.1046871112040193</v>
      </c>
      <c r="K216" s="302">
        <v>4.7640205748758983E-2</v>
      </c>
      <c r="L216" s="302">
        <f t="shared" si="69"/>
        <v>0.15232731695277829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2.7399710629256235E-2</v>
      </c>
      <c r="C217" s="302">
        <v>0.17706849738684197</v>
      </c>
      <c r="D217" s="302">
        <f t="shared" si="67"/>
        <v>0.20446820801609819</v>
      </c>
      <c r="E217" s="303"/>
      <c r="F217" s="302">
        <v>4.1307156652759955E-2</v>
      </c>
      <c r="G217" s="302">
        <v>0.16664438577033167</v>
      </c>
      <c r="H217" s="302">
        <f t="shared" si="68"/>
        <v>0.20795154242309161</v>
      </c>
      <c r="I217" s="303"/>
      <c r="J217" s="302">
        <v>5.0275557954303426E-2</v>
      </c>
      <c r="K217" s="302">
        <v>0.14653442640097583</v>
      </c>
      <c r="L217" s="302">
        <f t="shared" si="69"/>
        <v>0.19680998435527924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6.1725412452956874E-2</v>
      </c>
      <c r="C218" s="302">
        <v>2.8439068419813147E-2</v>
      </c>
      <c r="D218" s="302">
        <f t="shared" si="67"/>
        <v>9.0164480872770014E-2</v>
      </c>
      <c r="E218" s="303"/>
      <c r="F218" s="302">
        <v>7.1378663334301318E-2</v>
      </c>
      <c r="G218" s="302">
        <v>4.0508105347746917E-2</v>
      </c>
      <c r="H218" s="302">
        <f t="shared" si="68"/>
        <v>0.11188676868204823</v>
      </c>
      <c r="I218" s="303"/>
      <c r="J218" s="302">
        <v>5.9006629913234097E-2</v>
      </c>
      <c r="K218" s="302">
        <v>4.0482911033458094E-2</v>
      </c>
      <c r="L218" s="302">
        <f t="shared" si="69"/>
        <v>9.9489540946692184E-2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4.399468832831633E-2</v>
      </c>
      <c r="C219" s="302">
        <v>4.0991156912630736E-2</v>
      </c>
      <c r="D219" s="302">
        <f t="shared" si="67"/>
        <v>8.4985845240947072E-2</v>
      </c>
      <c r="E219" s="303"/>
      <c r="F219" s="302">
        <v>5.2607348536692577E-2</v>
      </c>
      <c r="G219" s="302">
        <v>5.3252189971707643E-2</v>
      </c>
      <c r="H219" s="302">
        <f t="shared" si="68"/>
        <v>0.10585953850840021</v>
      </c>
      <c r="I219" s="303"/>
      <c r="J219" s="302">
        <v>4.2172518228073469E-2</v>
      </c>
      <c r="K219" s="302">
        <v>5.7020268450832176E-2</v>
      </c>
      <c r="L219" s="302">
        <f t="shared" si="69"/>
        <v>9.9192786678905645E-2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7.6682971477488081E-3</v>
      </c>
      <c r="C220" s="302">
        <v>3.541438881588449E-2</v>
      </c>
      <c r="D220" s="302">
        <f t="shared" si="67"/>
        <v>4.3082685963633301E-2</v>
      </c>
      <c r="E220" s="303"/>
      <c r="F220" s="302">
        <v>8.7449049575017354E-3</v>
      </c>
      <c r="G220" s="302">
        <v>5.0169334442871055E-2</v>
      </c>
      <c r="H220" s="302">
        <f t="shared" si="68"/>
        <v>5.8914239400372791E-2</v>
      </c>
      <c r="I220" s="303"/>
      <c r="J220" s="302">
        <v>6.0934572047610042E-3</v>
      </c>
      <c r="K220" s="302">
        <v>4.1322403128564611E-2</v>
      </c>
      <c r="L220" s="302">
        <f t="shared" si="69"/>
        <v>4.7415860333325614E-2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7.1007122670830217E-2</v>
      </c>
      <c r="C221" s="302">
        <v>0.12573285479566745</v>
      </c>
      <c r="D221" s="302">
        <f t="shared" si="67"/>
        <v>0.19673997746649768</v>
      </c>
      <c r="E221" s="303"/>
      <c r="F221" s="302">
        <v>6.6116497572710348E-2</v>
      </c>
      <c r="G221" s="302">
        <v>0.14474426495015824</v>
      </c>
      <c r="H221" s="302">
        <f t="shared" si="68"/>
        <v>0.21086076252286859</v>
      </c>
      <c r="I221" s="303"/>
      <c r="J221" s="302">
        <v>5.7823766890396894E-2</v>
      </c>
      <c r="K221" s="302">
        <v>0.12312075058347531</v>
      </c>
      <c r="L221" s="302">
        <f t="shared" si="69"/>
        <v>0.18094451747387219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0.75134952363309282</v>
      </c>
      <c r="C223" s="311">
        <f t="shared" ref="C223:D223" si="70">SUM(C213:C221)</f>
        <v>1.0306504763669071</v>
      </c>
      <c r="D223" s="311">
        <f t="shared" si="70"/>
        <v>1.7819999999999996</v>
      </c>
      <c r="E223" s="311"/>
      <c r="F223" s="311">
        <f t="shared" ref="F223:H223" si="71">SUM(F213:F221)</f>
        <v>1.0773284824170495</v>
      </c>
      <c r="G223" s="311">
        <f t="shared" si="71"/>
        <v>1.3136715175829541</v>
      </c>
      <c r="H223" s="311">
        <f t="shared" si="71"/>
        <v>2.3910000000000036</v>
      </c>
      <c r="I223" s="311"/>
      <c r="J223" s="311">
        <f t="shared" ref="J223:L223" si="72">SUM(J213:J221)</f>
        <v>0.99983804273675858</v>
      </c>
      <c r="K223" s="311">
        <f t="shared" si="72"/>
        <v>1.2581619572632439</v>
      </c>
      <c r="L223" s="311">
        <f t="shared" si="72"/>
        <v>2.2580000000000027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0.38237186112549032</v>
      </c>
      <c r="C230" s="302">
        <v>1.1963448713537288</v>
      </c>
      <c r="D230" s="302">
        <f>SUM(B230:C230)</f>
        <v>1.5787167324792191</v>
      </c>
      <c r="E230" s="303"/>
      <c r="F230" s="302">
        <v>0.43371193336845787</v>
      </c>
      <c r="G230" s="302">
        <v>1.2555902443817082</v>
      </c>
      <c r="H230" s="302">
        <f>SUM(F230:G230)</f>
        <v>1.689302177750166</v>
      </c>
      <c r="I230" s="303"/>
      <c r="J230" s="302">
        <v>0.48767904649101956</v>
      </c>
      <c r="K230" s="302">
        <v>1.1932025266540314</v>
      </c>
      <c r="L230" s="302">
        <f>SUM(J230:K230)</f>
        <v>1.6808815731450508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0.71332756382938778</v>
      </c>
      <c r="C231" s="302">
        <v>3.4112929334200093</v>
      </c>
      <c r="D231" s="302">
        <f t="shared" ref="D231:D238" si="73">SUM(B231:C231)</f>
        <v>4.1246204972493974</v>
      </c>
      <c r="E231" s="303"/>
      <c r="F231" s="302">
        <v>0.89328898417330027</v>
      </c>
      <c r="G231" s="302">
        <v>3.7539010678648199</v>
      </c>
      <c r="H231" s="302">
        <f t="shared" ref="H231:H238" si="74">SUM(F231:G231)</f>
        <v>4.6471900520381197</v>
      </c>
      <c r="I231" s="303"/>
      <c r="J231" s="302">
        <v>1.2163975313239275</v>
      </c>
      <c r="K231" s="302">
        <v>4.7591814581911747</v>
      </c>
      <c r="L231" s="302">
        <f t="shared" ref="L231:L238" si="75">SUM(J231:K231)</f>
        <v>5.9755789895151024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0.5494328995430553</v>
      </c>
      <c r="C232" s="302">
        <v>1.1373151163361093</v>
      </c>
      <c r="D232" s="302">
        <f t="shared" si="73"/>
        <v>1.6867480158791646</v>
      </c>
      <c r="E232" s="303"/>
      <c r="F232" s="302">
        <v>0.59179003300851696</v>
      </c>
      <c r="G232" s="302">
        <v>1.2036206576746777</v>
      </c>
      <c r="H232" s="302">
        <f t="shared" si="74"/>
        <v>1.7954106906831946</v>
      </c>
      <c r="I232" s="303"/>
      <c r="J232" s="302">
        <v>0.67063094369728005</v>
      </c>
      <c r="K232" s="302">
        <v>1.1472912782473121</v>
      </c>
      <c r="L232" s="302">
        <f t="shared" si="75"/>
        <v>1.8179222219445923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0.51648536537251721</v>
      </c>
      <c r="C233" s="302">
        <v>0.1959538501651546</v>
      </c>
      <c r="D233" s="302">
        <f t="shared" si="73"/>
        <v>0.71243921553767176</v>
      </c>
      <c r="E233" s="303"/>
      <c r="F233" s="302">
        <v>0.41255271550822548</v>
      </c>
      <c r="G233" s="302">
        <v>0.21262036872443862</v>
      </c>
      <c r="H233" s="302">
        <f t="shared" si="74"/>
        <v>0.62517308423266416</v>
      </c>
      <c r="I233" s="303"/>
      <c r="J233" s="302">
        <v>0.35366084315717844</v>
      </c>
      <c r="K233" s="302">
        <v>0.22942174482388719</v>
      </c>
      <c r="L233" s="302">
        <f t="shared" si="75"/>
        <v>0.5830825879810656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3.9677094777086516E-2</v>
      </c>
      <c r="C234" s="302">
        <v>0.80552799354789817</v>
      </c>
      <c r="D234" s="302">
        <f t="shared" si="73"/>
        <v>0.84520508832498464</v>
      </c>
      <c r="E234" s="303"/>
      <c r="F234" s="302">
        <v>4.1385980970501592E-2</v>
      </c>
      <c r="G234" s="302">
        <v>0.54789737185130627</v>
      </c>
      <c r="H234" s="302">
        <f t="shared" si="74"/>
        <v>0.58928335282180788</v>
      </c>
      <c r="I234" s="303"/>
      <c r="J234" s="302">
        <v>6.3728081915564991E-2</v>
      </c>
      <c r="K234" s="302">
        <v>0.51822102058739639</v>
      </c>
      <c r="L234" s="302">
        <f t="shared" si="75"/>
        <v>0.58194910250296139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0.16648827619799231</v>
      </c>
      <c r="C235" s="302">
        <v>0.15781649731177944</v>
      </c>
      <c r="D235" s="302">
        <f t="shared" si="73"/>
        <v>0.32430477350977172</v>
      </c>
      <c r="E235" s="303"/>
      <c r="F235" s="302">
        <v>0.13065539504581189</v>
      </c>
      <c r="G235" s="302">
        <v>0.15682340212908744</v>
      </c>
      <c r="H235" s="302">
        <f t="shared" si="74"/>
        <v>0.28747879717489933</v>
      </c>
      <c r="I235" s="303"/>
      <c r="J235" s="302">
        <v>0.1611772922821755</v>
      </c>
      <c r="K235" s="302">
        <v>0.2176059959404939</v>
      </c>
      <c r="L235" s="302">
        <f t="shared" si="75"/>
        <v>0.37878328822266938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0.23972628676539501</v>
      </c>
      <c r="C236" s="302">
        <v>0.20819931813280904</v>
      </c>
      <c r="D236" s="302">
        <f t="shared" si="73"/>
        <v>0.44792560489820404</v>
      </c>
      <c r="E236" s="303"/>
      <c r="F236" s="302">
        <v>0.17477223046981738</v>
      </c>
      <c r="G236" s="302">
        <v>0.18943210908962077</v>
      </c>
      <c r="H236" s="302">
        <f t="shared" si="74"/>
        <v>0.36420433955943815</v>
      </c>
      <c r="I236" s="303"/>
      <c r="J236" s="302">
        <v>0.18888016901955415</v>
      </c>
      <c r="K236" s="302">
        <v>0.25727130405800258</v>
      </c>
      <c r="L236" s="302">
        <f t="shared" si="75"/>
        <v>0.44615147307755676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3.9088974417327636E-2</v>
      </c>
      <c r="C237" s="302">
        <v>0.12435607982617969</v>
      </c>
      <c r="D237" s="302">
        <f t="shared" si="73"/>
        <v>0.16344505424350733</v>
      </c>
      <c r="E237" s="303"/>
      <c r="F237" s="302">
        <v>2.5805998537221996E-2</v>
      </c>
      <c r="G237" s="302">
        <v>0.11250852092000983</v>
      </c>
      <c r="H237" s="302">
        <f t="shared" si="74"/>
        <v>0.13831451945723183</v>
      </c>
      <c r="I237" s="303"/>
      <c r="J237" s="302">
        <v>3.3860700246682453E-2</v>
      </c>
      <c r="K237" s="302">
        <v>0.1330128370696764</v>
      </c>
      <c r="L237" s="302">
        <f t="shared" si="75"/>
        <v>0.16687353731635884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0.17018390585967424</v>
      </c>
      <c r="C238" s="302">
        <v>0.23441111201837936</v>
      </c>
      <c r="D238" s="302">
        <f t="shared" si="73"/>
        <v>0.40459501787805363</v>
      </c>
      <c r="E238" s="303"/>
      <c r="F238" s="302">
        <v>8.5193220725946817E-2</v>
      </c>
      <c r="G238" s="302">
        <v>0.14344976555651454</v>
      </c>
      <c r="H238" s="302">
        <f t="shared" si="74"/>
        <v>0.22864298628246135</v>
      </c>
      <c r="I238" s="303"/>
      <c r="J238" s="302">
        <v>0.13067412130293846</v>
      </c>
      <c r="K238" s="302">
        <v>0.13310310499168823</v>
      </c>
      <c r="L238" s="302">
        <f t="shared" si="75"/>
        <v>0.26377722629462669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2.8167822278879262</v>
      </c>
      <c r="C240" s="311">
        <f t="shared" ref="C240:D240" si="76">SUM(C230:C238)</f>
        <v>7.4712177721120483</v>
      </c>
      <c r="D240" s="311">
        <f t="shared" si="76"/>
        <v>10.287999999999972</v>
      </c>
      <c r="E240" s="311"/>
      <c r="F240" s="311">
        <f t="shared" ref="F240:H240" si="77">SUM(F230:F238)</f>
        <v>2.7891564918078</v>
      </c>
      <c r="G240" s="311">
        <f t="shared" si="77"/>
        <v>7.5758435081921833</v>
      </c>
      <c r="H240" s="311">
        <f t="shared" si="77"/>
        <v>10.364999999999981</v>
      </c>
      <c r="I240" s="311"/>
      <c r="J240" s="311">
        <f t="shared" ref="J240:L240" si="78">SUM(J230:J238)</f>
        <v>3.306688729436321</v>
      </c>
      <c r="K240" s="311">
        <f t="shared" si="78"/>
        <v>8.5883112705636631</v>
      </c>
      <c r="L240" s="311">
        <f t="shared" si="78"/>
        <v>11.894999999999984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0.61176152599457567</v>
      </c>
      <c r="C247" s="302">
        <v>1.2369577594878534</v>
      </c>
      <c r="D247" s="302">
        <f>SUM(B247:C247)</f>
        <v>1.848719285482429</v>
      </c>
      <c r="E247" s="303"/>
      <c r="F247" s="302">
        <v>0.74219530418478463</v>
      </c>
      <c r="G247" s="302">
        <v>1.217677250999853</v>
      </c>
      <c r="H247" s="302">
        <f>SUM(F247:G247)</f>
        <v>1.9598725551846377</v>
      </c>
      <c r="I247" s="303"/>
      <c r="J247" s="302">
        <v>0.75605544834646965</v>
      </c>
      <c r="K247" s="302">
        <v>0.99913782524640327</v>
      </c>
      <c r="L247" s="302">
        <f>SUM(J247:K247)</f>
        <v>1.755193273592873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0.71827803385684796</v>
      </c>
      <c r="C248" s="302">
        <v>1.4082326331809276</v>
      </c>
      <c r="D248" s="302">
        <f t="shared" ref="D248:D255" si="79">SUM(B248:C248)</f>
        <v>2.1265106670377758</v>
      </c>
      <c r="E248" s="303"/>
      <c r="F248" s="302">
        <v>0.99660363310687394</v>
      </c>
      <c r="G248" s="302">
        <v>1.5774557868639814</v>
      </c>
      <c r="H248" s="302">
        <f t="shared" ref="H248:H255" si="80">SUM(F248:G248)</f>
        <v>2.5740594199708555</v>
      </c>
      <c r="I248" s="303"/>
      <c r="J248" s="302">
        <v>1.16364418049383</v>
      </c>
      <c r="K248" s="302">
        <v>1.8624129845487605</v>
      </c>
      <c r="L248" s="302">
        <f t="shared" ref="L248:L255" si="81">SUM(J248:K248)</f>
        <v>3.0260571650425905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0.97858359562394137</v>
      </c>
      <c r="C249" s="302">
        <v>1.4253075213715938</v>
      </c>
      <c r="D249" s="302">
        <f t="shared" si="79"/>
        <v>2.4038911169955353</v>
      </c>
      <c r="E249" s="303"/>
      <c r="F249" s="302">
        <v>1.1175755393385494</v>
      </c>
      <c r="G249" s="302">
        <v>1.3861643299575357</v>
      </c>
      <c r="H249" s="302">
        <f t="shared" si="80"/>
        <v>2.5037398692960853</v>
      </c>
      <c r="I249" s="303"/>
      <c r="J249" s="302">
        <v>1.138798780703459</v>
      </c>
      <c r="K249" s="302">
        <v>1.1951101175356746</v>
      </c>
      <c r="L249" s="302">
        <f t="shared" si="81"/>
        <v>2.3339088982391338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2.2986724637461275</v>
      </c>
      <c r="C250" s="302">
        <v>0.78151607946427681</v>
      </c>
      <c r="D250" s="302">
        <f t="shared" si="79"/>
        <v>3.0801885432104044</v>
      </c>
      <c r="E250" s="303"/>
      <c r="F250" s="302">
        <v>2.07410590727397</v>
      </c>
      <c r="G250" s="302">
        <v>0.75483508822431833</v>
      </c>
      <c r="H250" s="302">
        <f t="shared" si="80"/>
        <v>2.8289409954982885</v>
      </c>
      <c r="I250" s="303"/>
      <c r="J250" s="302">
        <v>1.6096135786064594</v>
      </c>
      <c r="K250" s="302">
        <v>0.71142705087692049</v>
      </c>
      <c r="L250" s="302">
        <f t="shared" si="81"/>
        <v>2.3210406294833801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2.8082444680774577E-2</v>
      </c>
      <c r="C251" s="302">
        <v>0.18915089649243802</v>
      </c>
      <c r="D251" s="302">
        <f t="shared" si="79"/>
        <v>0.21723334117321261</v>
      </c>
      <c r="E251" s="303"/>
      <c r="F251" s="302">
        <v>2.9620096208780367E-2</v>
      </c>
      <c r="G251" s="302">
        <v>0.10785178180425001</v>
      </c>
      <c r="H251" s="302">
        <f t="shared" si="80"/>
        <v>0.13747187801303037</v>
      </c>
      <c r="I251" s="303"/>
      <c r="J251" s="302">
        <v>3.6131563313202691E-2</v>
      </c>
      <c r="K251" s="302">
        <v>8.8335837056635502E-2</v>
      </c>
      <c r="L251" s="302">
        <f t="shared" si="81"/>
        <v>0.12446740036983819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3.4423213864307696E-2</v>
      </c>
      <c r="C252" s="302">
        <v>4.4377808040421331E-2</v>
      </c>
      <c r="D252" s="302">
        <f t="shared" si="79"/>
        <v>7.8801021904729027E-2</v>
      </c>
      <c r="E252" s="303"/>
      <c r="F252" s="302">
        <v>4.0229629264394065E-2</v>
      </c>
      <c r="G252" s="302">
        <v>4.010500994609096E-2</v>
      </c>
      <c r="H252" s="302">
        <f t="shared" si="80"/>
        <v>8.0334639210485032E-2</v>
      </c>
      <c r="I252" s="303"/>
      <c r="J252" s="302">
        <v>3.9909758238227788E-2</v>
      </c>
      <c r="K252" s="302">
        <v>4.4989906907238308E-2</v>
      </c>
      <c r="L252" s="302">
        <f t="shared" si="81"/>
        <v>8.4899665145466097E-2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0.49339389616730589</v>
      </c>
      <c r="C253" s="302">
        <v>0.29320464375685062</v>
      </c>
      <c r="D253" s="302">
        <f t="shared" si="79"/>
        <v>0.78659853992415651</v>
      </c>
      <c r="E253" s="303"/>
      <c r="F253" s="302">
        <v>0.49827726124451471</v>
      </c>
      <c r="G253" s="302">
        <v>0.23716971779443352</v>
      </c>
      <c r="H253" s="302">
        <f t="shared" si="80"/>
        <v>0.73544697903894818</v>
      </c>
      <c r="I253" s="303"/>
      <c r="J253" s="302">
        <v>0.43903273525089692</v>
      </c>
      <c r="K253" s="302">
        <v>0.24294777453550689</v>
      </c>
      <c r="L253" s="302">
        <f t="shared" si="81"/>
        <v>0.68198050978640379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2.2483803079757066E-2</v>
      </c>
      <c r="C254" s="302">
        <v>6.7069497389232846E-2</v>
      </c>
      <c r="D254" s="302">
        <f t="shared" si="79"/>
        <v>8.9553300468989905E-2</v>
      </c>
      <c r="E254" s="303"/>
      <c r="F254" s="302">
        <v>1.709929306721274E-2</v>
      </c>
      <c r="G254" s="302">
        <v>4.3553918863580565E-2</v>
      </c>
      <c r="H254" s="302">
        <f t="shared" si="80"/>
        <v>6.0653211930793302E-2</v>
      </c>
      <c r="I254" s="303"/>
      <c r="J254" s="302">
        <v>2.439819659390826E-2</v>
      </c>
      <c r="K254" s="302">
        <v>4.4153473611173687E-2</v>
      </c>
      <c r="L254" s="302">
        <f t="shared" si="81"/>
        <v>6.8551670205081947E-2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7.5491892462532559E-2</v>
      </c>
      <c r="C255" s="302">
        <v>0.11401229134023039</v>
      </c>
      <c r="D255" s="302">
        <f t="shared" si="79"/>
        <v>0.18950418380276296</v>
      </c>
      <c r="E255" s="303"/>
      <c r="F255" s="302">
        <v>6.2709022516759874E-2</v>
      </c>
      <c r="G255" s="302">
        <v>7.4771429340122195E-2</v>
      </c>
      <c r="H255" s="302">
        <f t="shared" si="80"/>
        <v>0.13748045185688207</v>
      </c>
      <c r="I255" s="303"/>
      <c r="J255" s="302">
        <v>7.9178631242199635E-2</v>
      </c>
      <c r="K255" s="302">
        <v>6.8722156893039732E-2</v>
      </c>
      <c r="L255" s="302">
        <f t="shared" si="81"/>
        <v>0.14790078813523938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5.2611708694761701</v>
      </c>
      <c r="C257" s="311">
        <f t="shared" ref="C257:D257" si="82">SUM(C247:C255)</f>
        <v>5.5598291305238252</v>
      </c>
      <c r="D257" s="311">
        <f t="shared" si="82"/>
        <v>10.820999999999996</v>
      </c>
      <c r="E257" s="311"/>
      <c r="F257" s="311">
        <f t="shared" ref="F257:H257" si="83">SUM(F247:F255)</f>
        <v>5.5784156862058403</v>
      </c>
      <c r="G257" s="311">
        <f t="shared" si="83"/>
        <v>5.4395843137941657</v>
      </c>
      <c r="H257" s="311">
        <f t="shared" si="83"/>
        <v>11.018000000000004</v>
      </c>
      <c r="I257" s="311"/>
      <c r="J257" s="311">
        <f t="shared" ref="J257:L257" si="84">SUM(J247:J255)</f>
        <v>5.2867628727886524</v>
      </c>
      <c r="K257" s="311">
        <f t="shared" si="84"/>
        <v>5.2572371272113543</v>
      </c>
      <c r="L257" s="311">
        <f t="shared" si="84"/>
        <v>10.544000000000008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0.47068091843759335</v>
      </c>
      <c r="C264" s="302">
        <v>0.72210788057827668</v>
      </c>
      <c r="D264" s="302">
        <f>SUM(B264:C264)</f>
        <v>1.1927887990158701</v>
      </c>
      <c r="E264" s="303"/>
      <c r="F264" s="302">
        <v>0.57666135245393224</v>
      </c>
      <c r="G264" s="302">
        <v>0.83756697369766742</v>
      </c>
      <c r="H264" s="302">
        <f>SUM(F264:G264)</f>
        <v>1.4142283261515995</v>
      </c>
      <c r="I264" s="303"/>
      <c r="J264" s="302">
        <v>0.50189160661139642</v>
      </c>
      <c r="K264" s="302">
        <v>0.76151578513705132</v>
      </c>
      <c r="L264" s="302">
        <f>SUM(J264:K264)</f>
        <v>1.2634073917484478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0.39725673067728229</v>
      </c>
      <c r="C265" s="302">
        <v>0.39637306408994721</v>
      </c>
      <c r="D265" s="302">
        <f t="shared" ref="D265:D272" si="85">SUM(B265:C265)</f>
        <v>0.7936297947672295</v>
      </c>
      <c r="E265" s="303"/>
      <c r="F265" s="302">
        <v>0.62454382239462303</v>
      </c>
      <c r="G265" s="302">
        <v>0.58230790171567581</v>
      </c>
      <c r="H265" s="302">
        <f t="shared" ref="H265:H272" si="86">SUM(F265:G265)</f>
        <v>1.2068517241102987</v>
      </c>
      <c r="I265" s="303"/>
      <c r="J265" s="302">
        <v>0.59474260201639317</v>
      </c>
      <c r="K265" s="302">
        <v>0.55621558574376029</v>
      </c>
      <c r="L265" s="302">
        <f t="shared" ref="L265:L272" si="87">SUM(J265:K265)</f>
        <v>1.1509581877601534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0.41611709475674558</v>
      </c>
      <c r="C266" s="302">
        <v>0.36838922997256374</v>
      </c>
      <c r="D266" s="302">
        <f t="shared" si="85"/>
        <v>0.78450632472930937</v>
      </c>
      <c r="E266" s="303"/>
      <c r="F266" s="302">
        <v>0.58554061866639429</v>
      </c>
      <c r="G266" s="302">
        <v>0.45266393051947079</v>
      </c>
      <c r="H266" s="302">
        <f t="shared" si="86"/>
        <v>1.0382045491858651</v>
      </c>
      <c r="I266" s="303"/>
      <c r="J266" s="302">
        <v>0.67506764808111519</v>
      </c>
      <c r="K266" s="302">
        <v>0.39686220417677226</v>
      </c>
      <c r="L266" s="302">
        <f t="shared" si="87"/>
        <v>1.0719298522578875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1.0994876081655593</v>
      </c>
      <c r="C267" s="302">
        <v>9.5753553902735628E-2</v>
      </c>
      <c r="D267" s="302">
        <f t="shared" si="85"/>
        <v>1.195241162068295</v>
      </c>
      <c r="E267" s="303"/>
      <c r="F267" s="302">
        <v>0.97673566825941238</v>
      </c>
      <c r="G267" s="302">
        <v>0.10853980879131007</v>
      </c>
      <c r="H267" s="302">
        <f t="shared" si="86"/>
        <v>1.0852754770507225</v>
      </c>
      <c r="I267" s="303"/>
      <c r="J267" s="302">
        <v>0.71596401154891154</v>
      </c>
      <c r="K267" s="302">
        <v>9.691320648624574E-2</v>
      </c>
      <c r="L267" s="302">
        <f t="shared" si="87"/>
        <v>0.81287721803515733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0.10826463758375514</v>
      </c>
      <c r="C268" s="302">
        <v>0.50776748300044094</v>
      </c>
      <c r="D268" s="302">
        <f t="shared" si="85"/>
        <v>0.6160321205841961</v>
      </c>
      <c r="E268" s="303"/>
      <c r="F268" s="302">
        <v>9.7142101237580089E-2</v>
      </c>
      <c r="G268" s="302">
        <v>0.37777707726939663</v>
      </c>
      <c r="H268" s="302">
        <f t="shared" si="86"/>
        <v>0.47491917850697674</v>
      </c>
      <c r="I268" s="303"/>
      <c r="J268" s="302">
        <v>0.13738603228339655</v>
      </c>
      <c r="K268" s="302">
        <v>0.34671159434327514</v>
      </c>
      <c r="L268" s="302">
        <f t="shared" si="87"/>
        <v>0.48409762662667166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0.14667653722277987</v>
      </c>
      <c r="C269" s="302">
        <v>0.10006304187091239</v>
      </c>
      <c r="D269" s="302">
        <f t="shared" si="85"/>
        <v>0.24673957909369226</v>
      </c>
      <c r="E269" s="303"/>
      <c r="F269" s="302">
        <v>0.15555392503030344</v>
      </c>
      <c r="G269" s="302">
        <v>9.9576003675379637E-2</v>
      </c>
      <c r="H269" s="302">
        <f t="shared" si="86"/>
        <v>0.25512992870568307</v>
      </c>
      <c r="I269" s="303"/>
      <c r="J269" s="302">
        <v>0.16066818806694208</v>
      </c>
      <c r="K269" s="302">
        <v>8.9740389021976966E-2</v>
      </c>
      <c r="L269" s="302">
        <f t="shared" si="87"/>
        <v>0.25040857708891906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0.44848974671706221</v>
      </c>
      <c r="C270" s="302">
        <v>0.20863956416624449</v>
      </c>
      <c r="D270" s="302">
        <f t="shared" si="85"/>
        <v>0.65712931088330673</v>
      </c>
      <c r="E270" s="303"/>
      <c r="F270" s="302">
        <v>0.42291886763896902</v>
      </c>
      <c r="G270" s="302">
        <v>0.16899728968999567</v>
      </c>
      <c r="H270" s="302">
        <f t="shared" si="86"/>
        <v>0.59191615732896463</v>
      </c>
      <c r="I270" s="303"/>
      <c r="J270" s="302">
        <v>0.36350169402102173</v>
      </c>
      <c r="K270" s="302">
        <v>0.14198869194183111</v>
      </c>
      <c r="L270" s="302">
        <f t="shared" si="87"/>
        <v>0.50549038596285278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1.5327410226985791E-2</v>
      </c>
      <c r="C271" s="302">
        <v>8.6758666280356292E-2</v>
      </c>
      <c r="D271" s="302">
        <f t="shared" si="85"/>
        <v>0.10208607650734208</v>
      </c>
      <c r="E271" s="303"/>
      <c r="F271" s="302">
        <v>1.4200296614243053E-2</v>
      </c>
      <c r="G271" s="302">
        <v>8.5858638129452866E-2</v>
      </c>
      <c r="H271" s="302">
        <f t="shared" si="86"/>
        <v>0.10005893474369593</v>
      </c>
      <c r="I271" s="303"/>
      <c r="J271" s="302">
        <v>2.1441504083356575E-2</v>
      </c>
      <c r="K271" s="302">
        <v>6.1157779186961497E-2</v>
      </c>
      <c r="L271" s="302">
        <f t="shared" si="87"/>
        <v>8.2599283270318069E-2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0.14609860543570055</v>
      </c>
      <c r="C272" s="302">
        <v>0.11174822691506089</v>
      </c>
      <c r="D272" s="302">
        <f t="shared" si="85"/>
        <v>0.25784683235076145</v>
      </c>
      <c r="E272" s="303"/>
      <c r="F272" s="302">
        <v>0.10132822623236042</v>
      </c>
      <c r="G272" s="302">
        <v>9.6087497983830442E-2</v>
      </c>
      <c r="H272" s="302">
        <f t="shared" si="86"/>
        <v>0.19741572421619086</v>
      </c>
      <c r="I272" s="303"/>
      <c r="J272" s="302">
        <v>9.8283895942282443E-2</v>
      </c>
      <c r="K272" s="302">
        <v>8.1947581307302841E-2</v>
      </c>
      <c r="L272" s="302">
        <f t="shared" si="87"/>
        <v>0.18023147724958527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3.2483992892234643</v>
      </c>
      <c r="C274" s="311">
        <f t="shared" ref="C274:D274" si="88">SUM(C264:C272)</f>
        <v>2.5976007107765389</v>
      </c>
      <c r="D274" s="311">
        <f t="shared" si="88"/>
        <v>5.8460000000000019</v>
      </c>
      <c r="E274" s="311"/>
      <c r="F274" s="311">
        <f t="shared" ref="F274:H274" si="89">SUM(F264:F272)</f>
        <v>3.5546248785278181</v>
      </c>
      <c r="G274" s="311">
        <f t="shared" si="89"/>
        <v>2.8093751214721792</v>
      </c>
      <c r="H274" s="311">
        <f t="shared" si="89"/>
        <v>6.3639999999999963</v>
      </c>
      <c r="I274" s="311"/>
      <c r="J274" s="311">
        <f t="shared" ref="J274:L274" si="90">SUM(J264:J272)</f>
        <v>3.2689471826548164</v>
      </c>
      <c r="K274" s="311">
        <f t="shared" si="90"/>
        <v>2.5330528173451765</v>
      </c>
      <c r="L274" s="311">
        <f t="shared" si="90"/>
        <v>5.8019999999999934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1.1209982114454793</v>
      </c>
      <c r="C281" s="302">
        <v>2.6671537302589212</v>
      </c>
      <c r="D281" s="302">
        <f>SUM(B281:C281)</f>
        <v>3.7881519417044007</v>
      </c>
      <c r="E281" s="303"/>
      <c r="F281" s="302">
        <v>1.7119116548290849</v>
      </c>
      <c r="G281" s="302">
        <v>2.5260411765047799</v>
      </c>
      <c r="H281" s="302">
        <f>SUM(F281:G281)</f>
        <v>4.2379528313338648</v>
      </c>
      <c r="I281" s="303"/>
      <c r="J281" s="302">
        <v>1.9717934590569035</v>
      </c>
      <c r="K281" s="302">
        <v>2.5499212944568717</v>
      </c>
      <c r="L281" s="302">
        <f>SUM(J281:K281)</f>
        <v>4.5217147535137752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2.8709285395599209</v>
      </c>
      <c r="C282" s="302">
        <v>7.0684952704421731</v>
      </c>
      <c r="D282" s="302">
        <f t="shared" ref="D282:D289" si="91">SUM(B282:C282)</f>
        <v>9.9394238100020935</v>
      </c>
      <c r="E282" s="303"/>
      <c r="F282" s="302">
        <v>4.4148153972719051</v>
      </c>
      <c r="G282" s="302">
        <v>6.8878894417032752</v>
      </c>
      <c r="H282" s="302">
        <f t="shared" ref="H282:H289" si="92">SUM(F282:G282)</f>
        <v>11.302704838975181</v>
      </c>
      <c r="I282" s="303"/>
      <c r="J282" s="302">
        <v>5.7276410298488205</v>
      </c>
      <c r="K282" s="302">
        <v>7.9245400524326346</v>
      </c>
      <c r="L282" s="302">
        <f t="shared" ref="L282:L289" si="93">SUM(J282:K282)</f>
        <v>13.652181082281455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2.0848741023357009</v>
      </c>
      <c r="C283" s="302">
        <v>3.022507093929689</v>
      </c>
      <c r="D283" s="302">
        <f t="shared" si="91"/>
        <v>5.1073811962653899</v>
      </c>
      <c r="E283" s="303"/>
      <c r="F283" s="302">
        <v>2.7694318196042991</v>
      </c>
      <c r="G283" s="302">
        <v>2.9132473422549165</v>
      </c>
      <c r="H283" s="302">
        <f t="shared" si="92"/>
        <v>5.6826791618592161</v>
      </c>
      <c r="I283" s="303"/>
      <c r="J283" s="302">
        <v>3.4520719878687185</v>
      </c>
      <c r="K283" s="302">
        <v>2.903516550034499</v>
      </c>
      <c r="L283" s="302">
        <f t="shared" si="93"/>
        <v>6.355588537903218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3.618099640067709</v>
      </c>
      <c r="C284" s="302">
        <v>0.85568176989719169</v>
      </c>
      <c r="D284" s="302">
        <f t="shared" si="91"/>
        <v>4.4737814099649009</v>
      </c>
      <c r="E284" s="303"/>
      <c r="F284" s="302">
        <v>4.1769341867248739</v>
      </c>
      <c r="G284" s="302">
        <v>0.80847726889252947</v>
      </c>
      <c r="H284" s="302">
        <f t="shared" si="92"/>
        <v>4.9854114556174034</v>
      </c>
      <c r="I284" s="303"/>
      <c r="J284" s="302">
        <v>3.5440803698853132</v>
      </c>
      <c r="K284" s="302">
        <v>0.76161145363237193</v>
      </c>
      <c r="L284" s="302">
        <f t="shared" si="93"/>
        <v>4.3056918235176855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9.7791159945444212E-2</v>
      </c>
      <c r="C285" s="302">
        <v>0.93617057958847605</v>
      </c>
      <c r="D285" s="302">
        <f t="shared" si="91"/>
        <v>1.0339617395339202</v>
      </c>
      <c r="E285" s="303"/>
      <c r="F285" s="302">
        <v>0.12539676312664361</v>
      </c>
      <c r="G285" s="302">
        <v>0.59415364070540722</v>
      </c>
      <c r="H285" s="302">
        <f t="shared" si="92"/>
        <v>0.71955040383205082</v>
      </c>
      <c r="I285" s="303"/>
      <c r="J285" s="302">
        <v>0.22426140532206604</v>
      </c>
      <c r="K285" s="302">
        <v>0.58414031419034829</v>
      </c>
      <c r="L285" s="302">
        <f t="shared" si="93"/>
        <v>0.80840171951241435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0.56300339890084594</v>
      </c>
      <c r="C286" s="302">
        <v>0.20671104875683671</v>
      </c>
      <c r="D286" s="302">
        <f t="shared" si="91"/>
        <v>0.76971444765768271</v>
      </c>
      <c r="E286" s="303"/>
      <c r="F286" s="302">
        <v>0.55980662011200666</v>
      </c>
      <c r="G286" s="302">
        <v>0.16705737593050418</v>
      </c>
      <c r="H286" s="302">
        <f t="shared" si="92"/>
        <v>0.72686399604251084</v>
      </c>
      <c r="I286" s="303"/>
      <c r="J286" s="302">
        <v>0.77182976517085533</v>
      </c>
      <c r="K286" s="302">
        <v>0.2618770120396941</v>
      </c>
      <c r="L286" s="302">
        <f t="shared" si="93"/>
        <v>1.0337067772105495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0.5812083126867138</v>
      </c>
      <c r="C287" s="302">
        <v>0.38214286538038666</v>
      </c>
      <c r="D287" s="302">
        <f t="shared" si="91"/>
        <v>0.96335117806710047</v>
      </c>
      <c r="E287" s="303"/>
      <c r="F287" s="302">
        <v>0.63192800836856589</v>
      </c>
      <c r="G287" s="302">
        <v>0.33537403328926213</v>
      </c>
      <c r="H287" s="302">
        <f t="shared" si="92"/>
        <v>0.96730204165782796</v>
      </c>
      <c r="I287" s="303"/>
      <c r="J287" s="302">
        <v>0.60517382025219113</v>
      </c>
      <c r="K287" s="302">
        <v>0.42803644030124122</v>
      </c>
      <c r="L287" s="302">
        <f t="shared" si="93"/>
        <v>1.0332102605534323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9.260477029419277E-2</v>
      </c>
      <c r="C288" s="302">
        <v>0.40607834846886537</v>
      </c>
      <c r="D288" s="302">
        <f t="shared" si="91"/>
        <v>0.49868311876305815</v>
      </c>
      <c r="E288" s="303"/>
      <c r="F288" s="302">
        <v>9.8982944558625482E-2</v>
      </c>
      <c r="G288" s="302">
        <v>0.29700519413063964</v>
      </c>
      <c r="H288" s="302">
        <f t="shared" si="92"/>
        <v>0.39598813868926513</v>
      </c>
      <c r="I288" s="303"/>
      <c r="J288" s="302">
        <v>0.1506181502291418</v>
      </c>
      <c r="K288" s="302">
        <v>0.31110478764784089</v>
      </c>
      <c r="L288" s="302">
        <f t="shared" si="93"/>
        <v>0.46172293787698271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0.44169590067295111</v>
      </c>
      <c r="C289" s="302">
        <v>0.50585525736852133</v>
      </c>
      <c r="D289" s="302">
        <f t="shared" si="91"/>
        <v>0.94755115804147239</v>
      </c>
      <c r="E289" s="303"/>
      <c r="F289" s="302">
        <v>0.43155096123470538</v>
      </c>
      <c r="G289" s="302">
        <v>0.37199617075795044</v>
      </c>
      <c r="H289" s="302">
        <f t="shared" si="92"/>
        <v>0.80354713199265582</v>
      </c>
      <c r="I289" s="303"/>
      <c r="J289" s="302">
        <v>0.67588962238290495</v>
      </c>
      <c r="K289" s="302">
        <v>0.44289248524762198</v>
      </c>
      <c r="L289" s="302">
        <f t="shared" si="93"/>
        <v>1.1187821076305269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11.471204035908958</v>
      </c>
      <c r="C291" s="311">
        <f t="shared" ref="C291:D291" si="94">SUM(C281:C289)</f>
        <v>16.050795964091062</v>
      </c>
      <c r="D291" s="311">
        <f t="shared" si="94"/>
        <v>27.52200000000002</v>
      </c>
      <c r="E291" s="311"/>
      <c r="F291" s="311">
        <f t="shared" ref="F291:H291" si="95">SUM(F281:F289)</f>
        <v>14.920758355830712</v>
      </c>
      <c r="G291" s="311">
        <f t="shared" si="95"/>
        <v>14.901241644169266</v>
      </c>
      <c r="H291" s="311">
        <f t="shared" si="95"/>
        <v>29.821999999999974</v>
      </c>
      <c r="I291" s="311"/>
      <c r="J291" s="311">
        <f t="shared" ref="J291:L291" si="96">SUM(J281:J289)</f>
        <v>17.123359610016916</v>
      </c>
      <c r="K291" s="311">
        <f t="shared" si="96"/>
        <v>16.167640389983124</v>
      </c>
      <c r="L291" s="311">
        <f t="shared" si="96"/>
        <v>33.291000000000039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0.70459799038372029</v>
      </c>
      <c r="C298" s="302">
        <v>1.4800769374438247</v>
      </c>
      <c r="D298" s="302">
        <f>SUM(B298:C298)</f>
        <v>2.1846749278275448</v>
      </c>
      <c r="E298" s="303"/>
      <c r="F298" s="302">
        <v>0.90808548445661974</v>
      </c>
      <c r="G298" s="302">
        <v>1.5613274787372511</v>
      </c>
      <c r="H298" s="302">
        <f>SUM(F298:G298)</f>
        <v>2.4694129631938706</v>
      </c>
      <c r="I298" s="303"/>
      <c r="J298" s="302">
        <v>0.99629927680476327</v>
      </c>
      <c r="K298" s="302">
        <v>1.9074709527982605</v>
      </c>
      <c r="L298" s="302">
        <f>SUM(J298:K298)</f>
        <v>2.9037702296030239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1.0816001014080305</v>
      </c>
      <c r="C299" s="302">
        <v>1.2596650388000485</v>
      </c>
      <c r="D299" s="302">
        <f t="shared" ref="D299:D306" si="97">SUM(B299:C299)</f>
        <v>2.3412651402080789</v>
      </c>
      <c r="E299" s="303"/>
      <c r="F299" s="302">
        <v>1.3715195787028189</v>
      </c>
      <c r="G299" s="302">
        <v>1.4356329276809561</v>
      </c>
      <c r="H299" s="302">
        <f t="shared" ref="H299:H306" si="98">SUM(F299:G299)</f>
        <v>2.8071525063837752</v>
      </c>
      <c r="I299" s="303"/>
      <c r="J299" s="302">
        <v>1.8144548610253741</v>
      </c>
      <c r="K299" s="302">
        <v>2.1584582411995679</v>
      </c>
      <c r="L299" s="302">
        <f t="shared" ref="L299:L306" si="99">SUM(J299:K299)</f>
        <v>3.972913102224942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1.407061611940289</v>
      </c>
      <c r="C300" s="302">
        <v>1.8014941480453612</v>
      </c>
      <c r="D300" s="302">
        <f t="shared" si="97"/>
        <v>3.20855575998565</v>
      </c>
      <c r="E300" s="303"/>
      <c r="F300" s="302">
        <v>1.6820843719240979</v>
      </c>
      <c r="G300" s="302">
        <v>1.9026322198447061</v>
      </c>
      <c r="H300" s="302">
        <f t="shared" si="98"/>
        <v>3.584716591768804</v>
      </c>
      <c r="I300" s="303"/>
      <c r="J300" s="302">
        <v>2.2151654362278586</v>
      </c>
      <c r="K300" s="302">
        <v>2.1892337021240449</v>
      </c>
      <c r="L300" s="302">
        <f t="shared" si="99"/>
        <v>4.4043991383519039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2.1925227937403458</v>
      </c>
      <c r="C301" s="302">
        <v>0.54621253146511528</v>
      </c>
      <c r="D301" s="302">
        <f t="shared" si="97"/>
        <v>2.7387353252054609</v>
      </c>
      <c r="E301" s="303"/>
      <c r="F301" s="302">
        <v>2.0886107825886153</v>
      </c>
      <c r="G301" s="302">
        <v>0.51533624233705144</v>
      </c>
      <c r="H301" s="302">
        <f t="shared" si="98"/>
        <v>2.6039470249256667</v>
      </c>
      <c r="I301" s="303"/>
      <c r="J301" s="302">
        <v>2.3774425206280787</v>
      </c>
      <c r="K301" s="302">
        <v>0.69133774523122382</v>
      </c>
      <c r="L301" s="302">
        <f t="shared" si="99"/>
        <v>3.0687802658593024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0.14836620568407388</v>
      </c>
      <c r="C302" s="302">
        <v>0.96503550620953882</v>
      </c>
      <c r="D302" s="302">
        <f t="shared" si="97"/>
        <v>1.1134017118936126</v>
      </c>
      <c r="E302" s="303"/>
      <c r="F302" s="302">
        <v>0.17725574689187087</v>
      </c>
      <c r="G302" s="302">
        <v>0.72108639444876377</v>
      </c>
      <c r="H302" s="302">
        <f t="shared" si="98"/>
        <v>0.89834214134063461</v>
      </c>
      <c r="I302" s="303"/>
      <c r="J302" s="302">
        <v>0.29230284151507818</v>
      </c>
      <c r="K302" s="302">
        <v>0.80056953411965126</v>
      </c>
      <c r="L302" s="302">
        <f t="shared" si="99"/>
        <v>1.0928723756347294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1.5312645961156071</v>
      </c>
      <c r="C303" s="302">
        <v>0.56048739571525197</v>
      </c>
      <c r="D303" s="302">
        <f t="shared" si="97"/>
        <v>2.0917519918308591</v>
      </c>
      <c r="E303" s="303"/>
      <c r="F303" s="302">
        <v>1.5012553800742259</v>
      </c>
      <c r="G303" s="302">
        <v>0.54632572538109103</v>
      </c>
      <c r="H303" s="302">
        <f t="shared" si="98"/>
        <v>2.047581105455317</v>
      </c>
      <c r="I303" s="303"/>
      <c r="J303" s="302">
        <v>1.764095039802841</v>
      </c>
      <c r="K303" s="302">
        <v>0.75836288405607755</v>
      </c>
      <c r="L303" s="302">
        <f t="shared" si="99"/>
        <v>2.5224579238589184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0.75057470720791364</v>
      </c>
      <c r="C304" s="302">
        <v>0.71606649228600461</v>
      </c>
      <c r="D304" s="302">
        <f t="shared" si="97"/>
        <v>1.4666411994939184</v>
      </c>
      <c r="E304" s="303"/>
      <c r="F304" s="302">
        <v>0.7337894776004803</v>
      </c>
      <c r="G304" s="302">
        <v>0.59254808174082629</v>
      </c>
      <c r="H304" s="302">
        <f t="shared" si="98"/>
        <v>1.3263375593413067</v>
      </c>
      <c r="I304" s="303"/>
      <c r="J304" s="302">
        <v>0.94865902175787997</v>
      </c>
      <c r="K304" s="302">
        <v>0.78451006397252609</v>
      </c>
      <c r="L304" s="302">
        <f t="shared" si="99"/>
        <v>1.7331690857304061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0.20181975671102392</v>
      </c>
      <c r="C305" s="302">
        <v>1.0986767258330639</v>
      </c>
      <c r="D305" s="302">
        <f t="shared" si="97"/>
        <v>1.3004964825440877</v>
      </c>
      <c r="E305" s="303"/>
      <c r="F305" s="302">
        <v>0.16466647378572125</v>
      </c>
      <c r="G305" s="302">
        <v>0.84319580478340483</v>
      </c>
      <c r="H305" s="302">
        <f t="shared" si="98"/>
        <v>1.007862278569126</v>
      </c>
      <c r="I305" s="303"/>
      <c r="J305" s="302">
        <v>0.27625547778652249</v>
      </c>
      <c r="K305" s="302">
        <v>0.95247759439840385</v>
      </c>
      <c r="L305" s="302">
        <f t="shared" si="99"/>
        <v>1.2287330721849263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2.7943620527788666</v>
      </c>
      <c r="C306" s="302">
        <v>5.2751154082319243</v>
      </c>
      <c r="D306" s="302">
        <f t="shared" si="97"/>
        <v>8.0694774610107913</v>
      </c>
      <c r="E306" s="303"/>
      <c r="F306" s="302">
        <v>2.2953643484249597</v>
      </c>
      <c r="G306" s="302">
        <v>3.877283480596565</v>
      </c>
      <c r="H306" s="302">
        <f t="shared" si="98"/>
        <v>6.1726478290215248</v>
      </c>
      <c r="I306" s="303"/>
      <c r="J306" s="302">
        <v>2.9073526180794924</v>
      </c>
      <c r="K306" s="302">
        <v>4.6905521884723393</v>
      </c>
      <c r="L306" s="302">
        <f t="shared" si="99"/>
        <v>7.5979048065518313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10.81216981596987</v>
      </c>
      <c r="C308" s="311">
        <f t="shared" ref="C308:D308" si="100">SUM(C298:C306)</f>
        <v>13.702830184030132</v>
      </c>
      <c r="D308" s="311">
        <f t="shared" si="100"/>
        <v>24.515000000000004</v>
      </c>
      <c r="E308" s="311"/>
      <c r="F308" s="311">
        <f t="shared" ref="F308:H308" si="101">SUM(F298:F306)</f>
        <v>10.922631644449408</v>
      </c>
      <c r="G308" s="311">
        <f t="shared" si="101"/>
        <v>11.995368355550616</v>
      </c>
      <c r="H308" s="311">
        <f t="shared" si="101"/>
        <v>22.918000000000024</v>
      </c>
      <c r="I308" s="311"/>
      <c r="J308" s="311">
        <f t="shared" ref="J308:L308" si="102">SUM(J298:J306)</f>
        <v>13.592027093627889</v>
      </c>
      <c r="K308" s="311">
        <f t="shared" si="102"/>
        <v>14.932972906372097</v>
      </c>
      <c r="L308" s="311">
        <f t="shared" si="102"/>
        <v>28.524999999999984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0.47334639833774173</v>
      </c>
      <c r="C315" s="302">
        <v>0.93629971624584996</v>
      </c>
      <c r="D315" s="302">
        <f>SUM(B315:C315)</f>
        <v>1.4096461145835917</v>
      </c>
      <c r="E315" s="303"/>
      <c r="F315" s="302">
        <v>0.42012507272477695</v>
      </c>
      <c r="G315" s="302">
        <v>0.74931652089261602</v>
      </c>
      <c r="H315" s="302">
        <f>SUM(F315:G315)</f>
        <v>1.169441593617393</v>
      </c>
      <c r="I315" s="303"/>
      <c r="J315" s="302">
        <v>0.46201728053910079</v>
      </c>
      <c r="K315" s="302">
        <v>0.72010255089432362</v>
      </c>
      <c r="L315" s="302">
        <f>SUM(J315:K315)</f>
        <v>1.1821198314334245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1.9383009985531316</v>
      </c>
      <c r="C316" s="302">
        <v>1.6714498929345609</v>
      </c>
      <c r="D316" s="302">
        <f t="shared" ref="D316:D323" si="103">SUM(B316:C316)</f>
        <v>3.6097508914876926</v>
      </c>
      <c r="E316" s="303"/>
      <c r="F316" s="302">
        <v>1.7316670502742197</v>
      </c>
      <c r="G316" s="302">
        <v>1.5028539768502305</v>
      </c>
      <c r="H316" s="302">
        <f t="shared" ref="H316:H323" si="104">SUM(F316:G316)</f>
        <v>3.2345210271244502</v>
      </c>
      <c r="I316" s="303"/>
      <c r="J316" s="302">
        <v>1.9656526625896542</v>
      </c>
      <c r="K316" s="302">
        <v>1.8610320428071683</v>
      </c>
      <c r="L316" s="302">
        <f t="shared" ref="L316:L323" si="105">SUM(J316:K316)</f>
        <v>3.8266847053968225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1.7411578530898955</v>
      </c>
      <c r="C317" s="302">
        <v>2.2404949843334196</v>
      </c>
      <c r="D317" s="302">
        <f t="shared" si="103"/>
        <v>3.9816528374233151</v>
      </c>
      <c r="E317" s="303"/>
      <c r="F317" s="302">
        <v>1.4149858215273146</v>
      </c>
      <c r="G317" s="302">
        <v>1.7238064246153006</v>
      </c>
      <c r="H317" s="302">
        <f t="shared" si="104"/>
        <v>3.1387922461426152</v>
      </c>
      <c r="I317" s="303"/>
      <c r="J317" s="302">
        <v>1.7491064884082947</v>
      </c>
      <c r="K317" s="302">
        <v>1.4850866323169363</v>
      </c>
      <c r="L317" s="302">
        <f t="shared" si="105"/>
        <v>3.234193120725231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3.0066718192651694</v>
      </c>
      <c r="C318" s="302">
        <v>0.91092070930644953</v>
      </c>
      <c r="D318" s="302">
        <f t="shared" si="103"/>
        <v>3.9175925285716189</v>
      </c>
      <c r="E318" s="303"/>
      <c r="F318" s="302">
        <v>1.932380064245284</v>
      </c>
      <c r="G318" s="302">
        <v>0.65767945412287243</v>
      </c>
      <c r="H318" s="302">
        <f t="shared" si="104"/>
        <v>2.5900595183681565</v>
      </c>
      <c r="I318" s="303"/>
      <c r="J318" s="302">
        <v>1.5255202702794397</v>
      </c>
      <c r="K318" s="302">
        <v>0.61097521840753077</v>
      </c>
      <c r="L318" s="302">
        <f t="shared" si="105"/>
        <v>2.1364954886869705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3.8904065555974497E-2</v>
      </c>
      <c r="C319" s="302">
        <v>0.3271354473335672</v>
      </c>
      <c r="D319" s="302">
        <f t="shared" si="103"/>
        <v>0.36603951288954167</v>
      </c>
      <c r="E319" s="303"/>
      <c r="F319" s="302">
        <v>2.9190669826659629E-2</v>
      </c>
      <c r="G319" s="302">
        <v>0.18463373407045897</v>
      </c>
      <c r="H319" s="302">
        <f t="shared" si="104"/>
        <v>0.2138244038971186</v>
      </c>
      <c r="I319" s="303"/>
      <c r="J319" s="302">
        <v>6.0898831566565066E-2</v>
      </c>
      <c r="K319" s="302">
        <v>0.17819061395003796</v>
      </c>
      <c r="L319" s="302">
        <f t="shared" si="105"/>
        <v>0.23908944551660302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0.77494293179967288</v>
      </c>
      <c r="C320" s="302">
        <v>0.16272361944193442</v>
      </c>
      <c r="D320" s="302">
        <f t="shared" si="103"/>
        <v>0.93766655124160736</v>
      </c>
      <c r="E320" s="303"/>
      <c r="F320" s="302">
        <v>0.51790365323669885</v>
      </c>
      <c r="G320" s="302">
        <v>0.11794300674823661</v>
      </c>
      <c r="H320" s="302">
        <f t="shared" si="104"/>
        <v>0.6358466599849355</v>
      </c>
      <c r="I320" s="303"/>
      <c r="J320" s="302">
        <v>0.52277671255219949</v>
      </c>
      <c r="K320" s="302">
        <v>0.14806597631713142</v>
      </c>
      <c r="L320" s="302">
        <f t="shared" si="105"/>
        <v>0.67084268886933085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0.2660384609135889</v>
      </c>
      <c r="C321" s="302">
        <v>0.13675284311912164</v>
      </c>
      <c r="D321" s="302">
        <f t="shared" si="103"/>
        <v>0.40279130403271057</v>
      </c>
      <c r="E321" s="303"/>
      <c r="F321" s="302">
        <v>0.18988877853745476</v>
      </c>
      <c r="G321" s="302">
        <v>9.2704725574646915E-2</v>
      </c>
      <c r="H321" s="302">
        <f t="shared" si="104"/>
        <v>0.28259350411210166</v>
      </c>
      <c r="I321" s="303"/>
      <c r="J321" s="302">
        <v>0.18853022833147937</v>
      </c>
      <c r="K321" s="302">
        <v>0.11634412292499025</v>
      </c>
      <c r="L321" s="302">
        <f t="shared" si="105"/>
        <v>0.30487435125646961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2.8388466364336038E-2</v>
      </c>
      <c r="C322" s="302">
        <v>0.24441203262481898</v>
      </c>
      <c r="D322" s="302">
        <f t="shared" si="103"/>
        <v>0.27280049898915504</v>
      </c>
      <c r="E322" s="303"/>
      <c r="F322" s="302">
        <v>1.6882977894483141E-2</v>
      </c>
      <c r="G322" s="302">
        <v>0.13752290145424925</v>
      </c>
      <c r="H322" s="302">
        <f t="shared" si="104"/>
        <v>0.1544058793487324</v>
      </c>
      <c r="I322" s="303"/>
      <c r="J322" s="302">
        <v>3.5368775186887275E-2</v>
      </c>
      <c r="K322" s="302">
        <v>0.1352191214665783</v>
      </c>
      <c r="L322" s="302">
        <f t="shared" si="105"/>
        <v>0.17058789665346558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0.26909444771449043</v>
      </c>
      <c r="C323" s="302">
        <v>0.33396531306625621</v>
      </c>
      <c r="D323" s="302">
        <f t="shared" si="103"/>
        <v>0.60305976078074663</v>
      </c>
      <c r="E323" s="303"/>
      <c r="F323" s="302">
        <v>0.20112512751310582</v>
      </c>
      <c r="G323" s="302">
        <v>0.17839003989136545</v>
      </c>
      <c r="H323" s="302">
        <f t="shared" si="104"/>
        <v>0.37951516740447128</v>
      </c>
      <c r="I323" s="303"/>
      <c r="J323" s="302">
        <v>0.21201017252775836</v>
      </c>
      <c r="K323" s="302">
        <v>0.15810229893393132</v>
      </c>
      <c r="L323" s="302">
        <f t="shared" si="105"/>
        <v>0.37011247146168968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8.5368454415940001</v>
      </c>
      <c r="C325" s="311">
        <f t="shared" ref="C325:D325" si="106">SUM(C315:C323)</f>
        <v>6.964154558405979</v>
      </c>
      <c r="D325" s="311">
        <f t="shared" si="106"/>
        <v>15.500999999999978</v>
      </c>
      <c r="E325" s="311"/>
      <c r="F325" s="311">
        <f t="shared" ref="F325:H325" si="107">SUM(F315:F323)</f>
        <v>6.4541492157799984</v>
      </c>
      <c r="G325" s="311">
        <f t="shared" si="107"/>
        <v>5.3448507842199779</v>
      </c>
      <c r="H325" s="311">
        <f t="shared" si="107"/>
        <v>11.798999999999976</v>
      </c>
      <c r="I325" s="311"/>
      <c r="J325" s="311">
        <f t="shared" ref="J325:L325" si="108">SUM(J315:J323)</f>
        <v>6.7218814219813794</v>
      </c>
      <c r="K325" s="311">
        <f t="shared" si="108"/>
        <v>5.4131185780186284</v>
      </c>
      <c r="L325" s="311">
        <f t="shared" si="108"/>
        <v>12.135000000000007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0.31419265448114153</v>
      </c>
      <c r="C332" s="302">
        <v>0.36022365815046919</v>
      </c>
      <c r="D332" s="302">
        <f>SUM(B332:C332)</f>
        <v>0.67441631263161073</v>
      </c>
      <c r="E332" s="303"/>
      <c r="F332" s="302">
        <v>0.38913818285646279</v>
      </c>
      <c r="G332" s="302">
        <v>0.30082007337051653</v>
      </c>
      <c r="H332" s="302">
        <f>SUM(F332:G332)</f>
        <v>0.68995825622697926</v>
      </c>
      <c r="I332" s="303"/>
      <c r="J332" s="302">
        <v>0.47779862304059179</v>
      </c>
      <c r="K332" s="302">
        <v>0.29155436858856404</v>
      </c>
      <c r="L332" s="302">
        <f>SUM(J332:K332)</f>
        <v>0.76935299162915582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8.2386558486114456</v>
      </c>
      <c r="C333" s="302">
        <v>5.4966000576811407</v>
      </c>
      <c r="D333" s="302">
        <f t="shared" ref="D333:D340" si="109">SUM(B333:C333)</f>
        <v>13.735255906292586</v>
      </c>
      <c r="E333" s="303"/>
      <c r="F333" s="302">
        <v>9.4307949986462773</v>
      </c>
      <c r="G333" s="302">
        <v>5.0506874614208659</v>
      </c>
      <c r="H333" s="302">
        <f t="shared" ref="H333:H340" si="110">SUM(F333:G333)</f>
        <v>14.481482460067143</v>
      </c>
      <c r="I333" s="303"/>
      <c r="J333" s="302">
        <v>10.949352821158969</v>
      </c>
      <c r="K333" s="302">
        <v>5.8449450200057358</v>
      </c>
      <c r="L333" s="302">
        <f t="shared" ref="L333:L340" si="111">SUM(J333:K333)</f>
        <v>16.794297841164706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1.3652282088218539</v>
      </c>
      <c r="C334" s="302">
        <v>0.81453613116710732</v>
      </c>
      <c r="D334" s="302">
        <f t="shared" si="109"/>
        <v>2.179764339988961</v>
      </c>
      <c r="E334" s="303"/>
      <c r="F334" s="302">
        <v>1.4504384493885512</v>
      </c>
      <c r="G334" s="302">
        <v>0.67182246030244708</v>
      </c>
      <c r="H334" s="302">
        <f t="shared" si="110"/>
        <v>2.1222609096909983</v>
      </c>
      <c r="I334" s="303"/>
      <c r="J334" s="302">
        <v>2.1479318276606363</v>
      </c>
      <c r="K334" s="302">
        <v>0.59732840890779348</v>
      </c>
      <c r="L334" s="302">
        <f t="shared" si="111"/>
        <v>2.7452602365684298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1.2026549826547193</v>
      </c>
      <c r="C335" s="302">
        <v>0.19367296481849761</v>
      </c>
      <c r="D335" s="302">
        <f t="shared" si="109"/>
        <v>1.3963279474732169</v>
      </c>
      <c r="E335" s="303"/>
      <c r="F335" s="302">
        <v>1.0656432229915178</v>
      </c>
      <c r="G335" s="302">
        <v>0.14637765015569615</v>
      </c>
      <c r="H335" s="302">
        <f t="shared" si="110"/>
        <v>1.212020873147214</v>
      </c>
      <c r="I335" s="303"/>
      <c r="J335" s="302">
        <v>0.55222880623047987</v>
      </c>
      <c r="K335" s="302">
        <v>0.12323351707058591</v>
      </c>
      <c r="L335" s="302">
        <f t="shared" si="111"/>
        <v>0.67546232330106581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0.18325778731305453</v>
      </c>
      <c r="C336" s="302">
        <v>0.19950442967867246</v>
      </c>
      <c r="D336" s="302">
        <f t="shared" si="109"/>
        <v>0.38276221699172697</v>
      </c>
      <c r="E336" s="303"/>
      <c r="F336" s="302">
        <v>0.15265713919745041</v>
      </c>
      <c r="G336" s="302">
        <v>0.11368828888261004</v>
      </c>
      <c r="H336" s="302">
        <f t="shared" si="110"/>
        <v>0.26634542808006045</v>
      </c>
      <c r="I336" s="303"/>
      <c r="J336" s="302">
        <v>0.12450746034002182</v>
      </c>
      <c r="K336" s="302">
        <v>7.794749109220922E-2</v>
      </c>
      <c r="L336" s="302">
        <f t="shared" si="111"/>
        <v>0.20245495143223102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5.8273837728954261</v>
      </c>
      <c r="C337" s="302">
        <v>0.42446333839655453</v>
      </c>
      <c r="D337" s="302">
        <f t="shared" si="109"/>
        <v>6.2518471112919807</v>
      </c>
      <c r="E337" s="303"/>
      <c r="F337" s="302">
        <v>5.4436921425112272</v>
      </c>
      <c r="G337" s="302">
        <v>0.35430911538589854</v>
      </c>
      <c r="H337" s="302">
        <f t="shared" si="110"/>
        <v>5.7980012578971261</v>
      </c>
      <c r="I337" s="303"/>
      <c r="J337" s="302">
        <v>5.9629310005045548</v>
      </c>
      <c r="K337" s="302">
        <v>0.41417823128308917</v>
      </c>
      <c r="L337" s="302">
        <f t="shared" si="111"/>
        <v>6.3771092317876441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0.10384957060716039</v>
      </c>
      <c r="C338" s="302">
        <v>4.405217835952692E-2</v>
      </c>
      <c r="D338" s="302">
        <f t="shared" si="109"/>
        <v>0.14790174896668731</v>
      </c>
      <c r="E338" s="303"/>
      <c r="F338" s="302">
        <v>9.2558158659912015E-2</v>
      </c>
      <c r="G338" s="302">
        <v>2.8437080757419755E-2</v>
      </c>
      <c r="H338" s="302">
        <f t="shared" si="110"/>
        <v>0.12099523941733177</v>
      </c>
      <c r="I338" s="303"/>
      <c r="J338" s="302">
        <v>9.2321784709322854E-2</v>
      </c>
      <c r="K338" s="302">
        <v>3.3085006795387194E-2</v>
      </c>
      <c r="L338" s="302">
        <f t="shared" si="111"/>
        <v>0.12540679150471004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0.13317916615024691</v>
      </c>
      <c r="C339" s="302">
        <v>0.34197276182553066</v>
      </c>
      <c r="D339" s="302">
        <f t="shared" si="109"/>
        <v>0.47515192797577754</v>
      </c>
      <c r="E339" s="303"/>
      <c r="F339" s="302">
        <v>0.13701181226212064</v>
      </c>
      <c r="G339" s="302">
        <v>0.18422706915985562</v>
      </c>
      <c r="H339" s="302">
        <f t="shared" si="110"/>
        <v>0.32123888142197626</v>
      </c>
      <c r="I339" s="303"/>
      <c r="J339" s="302">
        <v>0.14284183630332326</v>
      </c>
      <c r="K339" s="302">
        <v>0.181511204274068</v>
      </c>
      <c r="L339" s="302">
        <f t="shared" si="111"/>
        <v>0.32435304057739123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1.3907906759965181</v>
      </c>
      <c r="C340" s="302">
        <v>0.36378181239096402</v>
      </c>
      <c r="D340" s="302">
        <f t="shared" si="109"/>
        <v>1.754572488387482</v>
      </c>
      <c r="E340" s="303"/>
      <c r="F340" s="302">
        <v>1.0762708535209113</v>
      </c>
      <c r="G340" s="302">
        <v>0.20642584053025778</v>
      </c>
      <c r="H340" s="302">
        <f t="shared" si="110"/>
        <v>1.282696694051169</v>
      </c>
      <c r="I340" s="303"/>
      <c r="J340" s="302">
        <v>0.55710352416053588</v>
      </c>
      <c r="K340" s="302">
        <v>0.1211990678741479</v>
      </c>
      <c r="L340" s="302">
        <f t="shared" si="111"/>
        <v>0.67830259203468379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18.759192667531565</v>
      </c>
      <c r="C342" s="311">
        <f t="shared" ref="C342:D342" si="112">SUM(C332:C340)</f>
        <v>8.238807332468463</v>
      </c>
      <c r="D342" s="311">
        <f t="shared" si="112"/>
        <v>26.998000000000026</v>
      </c>
      <c r="E342" s="311"/>
      <c r="F342" s="311">
        <f t="shared" ref="F342:H342" si="113">SUM(F332:F340)</f>
        <v>19.23820496003443</v>
      </c>
      <c r="G342" s="311">
        <f t="shared" si="113"/>
        <v>7.0567950399655679</v>
      </c>
      <c r="H342" s="311">
        <f t="shared" si="113"/>
        <v>26.295000000000002</v>
      </c>
      <c r="I342" s="311"/>
      <c r="J342" s="311">
        <f t="shared" ref="J342:L342" si="114">SUM(J332:J340)</f>
        <v>21.007017684108433</v>
      </c>
      <c r="K342" s="311">
        <f t="shared" si="114"/>
        <v>7.6849823158915811</v>
      </c>
      <c r="L342" s="311">
        <f t="shared" si="114"/>
        <v>28.692000000000014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1.0956418675606192</v>
      </c>
      <c r="C349" s="302">
        <v>0.88834615339389233</v>
      </c>
      <c r="D349" s="302">
        <f>SUM(B349:C349)</f>
        <v>1.9839880209545115</v>
      </c>
      <c r="E349" s="303"/>
      <c r="F349" s="302">
        <v>1.234198047826399</v>
      </c>
      <c r="G349" s="302">
        <v>0.88368729284498981</v>
      </c>
      <c r="H349" s="302">
        <f>SUM(F349:G349)</f>
        <v>2.1178853406713887</v>
      </c>
      <c r="I349" s="303"/>
      <c r="J349" s="302">
        <v>1.7304330905479819</v>
      </c>
      <c r="K349" s="302">
        <v>1.0944121860923584</v>
      </c>
      <c r="L349" s="302">
        <f>SUM(J349:K349)</f>
        <v>2.8248452766403402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9.9102530441807613</v>
      </c>
      <c r="C350" s="302">
        <v>4.1791629070984166</v>
      </c>
      <c r="D350" s="302">
        <f t="shared" ref="D350:D357" si="115">SUM(B350:C350)</f>
        <v>14.089415951279179</v>
      </c>
      <c r="E350" s="303"/>
      <c r="F350" s="302">
        <v>10.280943465086487</v>
      </c>
      <c r="G350" s="302">
        <v>4.4042736748505682</v>
      </c>
      <c r="H350" s="302">
        <f t="shared" ref="H350:H357" si="116">SUM(F350:G350)</f>
        <v>14.685217139937055</v>
      </c>
      <c r="I350" s="303"/>
      <c r="J350" s="302">
        <v>13.574019408588487</v>
      </c>
      <c r="K350" s="302">
        <v>5.9121458042069204</v>
      </c>
      <c r="L350" s="302">
        <f t="shared" ref="L350:L357" si="117">SUM(J350:K350)</f>
        <v>19.486165212795406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4.5188554873282927</v>
      </c>
      <c r="C351" s="302">
        <v>1.598451642010472</v>
      </c>
      <c r="D351" s="302">
        <f t="shared" si="115"/>
        <v>6.1173071293387649</v>
      </c>
      <c r="E351" s="303"/>
      <c r="F351" s="302">
        <v>4.554020077217122</v>
      </c>
      <c r="G351" s="302">
        <v>1.4515766798444529</v>
      </c>
      <c r="H351" s="302">
        <f t="shared" si="116"/>
        <v>6.0055967570615749</v>
      </c>
      <c r="I351" s="303"/>
      <c r="J351" s="302">
        <v>9.361748466915472</v>
      </c>
      <c r="K351" s="302">
        <v>2.1977602965343048</v>
      </c>
      <c r="L351" s="302">
        <f t="shared" si="117"/>
        <v>11.559508763449777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3.3082265319380393</v>
      </c>
      <c r="C352" s="302">
        <v>0.52651900276874664</v>
      </c>
      <c r="D352" s="302">
        <f t="shared" si="115"/>
        <v>3.8347455347067858</v>
      </c>
      <c r="E352" s="303"/>
      <c r="F352" s="302">
        <v>2.7082299328695534</v>
      </c>
      <c r="G352" s="302">
        <v>0.4187486374729899</v>
      </c>
      <c r="H352" s="302">
        <f t="shared" si="116"/>
        <v>3.1269785703425432</v>
      </c>
      <c r="I352" s="303"/>
      <c r="J352" s="302">
        <v>1.924908679425962</v>
      </c>
      <c r="K352" s="302">
        <v>0.44101271944379561</v>
      </c>
      <c r="L352" s="302">
        <f t="shared" si="117"/>
        <v>2.3659213988697578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0.23112903733284851</v>
      </c>
      <c r="C353" s="302">
        <v>0.37022544040346095</v>
      </c>
      <c r="D353" s="302">
        <f t="shared" si="115"/>
        <v>0.60135447773630946</v>
      </c>
      <c r="E353" s="303"/>
      <c r="F353" s="302">
        <v>0.17581790993116556</v>
      </c>
      <c r="G353" s="302">
        <v>0.26510398087393311</v>
      </c>
      <c r="H353" s="302">
        <f t="shared" si="116"/>
        <v>0.44092189080509869</v>
      </c>
      <c r="I353" s="303"/>
      <c r="J353" s="302">
        <v>0.15516509328997055</v>
      </c>
      <c r="K353" s="302">
        <v>0.28285697212933869</v>
      </c>
      <c r="L353" s="302">
        <f t="shared" si="117"/>
        <v>0.43802206541930921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14.922250394349588</v>
      </c>
      <c r="C354" s="302">
        <v>1.3787854401987518</v>
      </c>
      <c r="D354" s="302">
        <f t="shared" si="115"/>
        <v>16.30103583454834</v>
      </c>
      <c r="E354" s="303"/>
      <c r="F354" s="302">
        <v>13.158969725906664</v>
      </c>
      <c r="G354" s="302">
        <v>1.2095422115439016</v>
      </c>
      <c r="H354" s="302">
        <f t="shared" si="116"/>
        <v>14.368511937450565</v>
      </c>
      <c r="I354" s="303"/>
      <c r="J354" s="302">
        <v>15.995505946159483</v>
      </c>
      <c r="K354" s="302">
        <v>1.8705259782628332</v>
      </c>
      <c r="L354" s="302">
        <f t="shared" si="117"/>
        <v>17.866031924422316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0.43676075859836405</v>
      </c>
      <c r="C355" s="302">
        <v>0.15389661993552214</v>
      </c>
      <c r="D355" s="302">
        <f t="shared" si="115"/>
        <v>0.59065737853388622</v>
      </c>
      <c r="E355" s="303"/>
      <c r="F355" s="302">
        <v>0.36281164522456039</v>
      </c>
      <c r="G355" s="302">
        <v>0.1117755467935547</v>
      </c>
      <c r="H355" s="302">
        <f t="shared" si="116"/>
        <v>0.47458719201811506</v>
      </c>
      <c r="I355" s="303"/>
      <c r="J355" s="302">
        <v>0.47300003544887181</v>
      </c>
      <c r="K355" s="302">
        <v>0.13801589518387603</v>
      </c>
      <c r="L355" s="302">
        <f t="shared" si="117"/>
        <v>0.61101593063274784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6.5801385169387452E-2</v>
      </c>
      <c r="C356" s="302">
        <v>0.27350126418564491</v>
      </c>
      <c r="D356" s="302">
        <f t="shared" si="115"/>
        <v>0.33930264935503235</v>
      </c>
      <c r="E356" s="303"/>
      <c r="F356" s="302">
        <v>4.6684217689465478E-2</v>
      </c>
      <c r="G356" s="302">
        <v>0.19777165718499828</v>
      </c>
      <c r="H356" s="302">
        <f t="shared" si="116"/>
        <v>0.24445587487446377</v>
      </c>
      <c r="I356" s="303"/>
      <c r="J356" s="302">
        <v>4.7686997288930284E-2</v>
      </c>
      <c r="K356" s="302">
        <v>0.18153301736400793</v>
      </c>
      <c r="L356" s="302">
        <f t="shared" si="117"/>
        <v>0.2292200146529382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0.96267950964893578</v>
      </c>
      <c r="C357" s="302">
        <v>0.5785135138982157</v>
      </c>
      <c r="D357" s="302">
        <f t="shared" si="115"/>
        <v>1.5411930235471516</v>
      </c>
      <c r="E357" s="303"/>
      <c r="F357" s="302">
        <v>0.66511199300369106</v>
      </c>
      <c r="G357" s="302">
        <v>0.34273330383551398</v>
      </c>
      <c r="H357" s="302">
        <f t="shared" si="116"/>
        <v>1.0078452968392051</v>
      </c>
      <c r="I357" s="303"/>
      <c r="J357" s="302">
        <v>0.58654937701764565</v>
      </c>
      <c r="K357" s="302">
        <v>0.25372003609979027</v>
      </c>
      <c r="L357" s="302">
        <f t="shared" si="117"/>
        <v>0.84026941311743597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35.451598016106836</v>
      </c>
      <c r="C359" s="311">
        <f t="shared" ref="C359:D359" si="118">SUM(C349:C357)</f>
        <v>9.9474019838931245</v>
      </c>
      <c r="D359" s="311">
        <f t="shared" si="118"/>
        <v>45.398999999999965</v>
      </c>
      <c r="E359" s="311"/>
      <c r="F359" s="311">
        <f t="shared" ref="F359:H359" si="119">SUM(F349:F357)</f>
        <v>33.186787014755112</v>
      </c>
      <c r="G359" s="311">
        <f t="shared" si="119"/>
        <v>9.2852129852449021</v>
      </c>
      <c r="H359" s="311">
        <f t="shared" si="119"/>
        <v>42.472000000000008</v>
      </c>
      <c r="I359" s="311"/>
      <c r="J359" s="311">
        <f t="shared" ref="J359:L359" si="120">SUM(J349:J357)</f>
        <v>43.849017094682793</v>
      </c>
      <c r="K359" s="311">
        <f t="shared" si="120"/>
        <v>12.371982905317227</v>
      </c>
      <c r="L359" s="311">
        <f t="shared" si="120"/>
        <v>56.221000000000025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0.2889455349790675</v>
      </c>
      <c r="C366" s="302">
        <v>0.41213679755492366</v>
      </c>
      <c r="D366" s="302">
        <f>SUM(B366:C366)</f>
        <v>0.70108233253399121</v>
      </c>
      <c r="E366" s="303"/>
      <c r="F366" s="302">
        <v>0.36197619605573822</v>
      </c>
      <c r="G366" s="302">
        <v>0.47438740502089055</v>
      </c>
      <c r="H366" s="302">
        <f>SUM(F366:G366)</f>
        <v>0.83636360107662877</v>
      </c>
      <c r="I366" s="303"/>
      <c r="J366" s="302">
        <v>0.54512562826079991</v>
      </c>
      <c r="K366" s="302">
        <v>0.70399886502901976</v>
      </c>
      <c r="L366" s="302">
        <f>SUM(J366:K366)</f>
        <v>1.2491244932898198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0.66906523657320338</v>
      </c>
      <c r="C367" s="302">
        <v>0.59931629749892756</v>
      </c>
      <c r="D367" s="302">
        <f t="shared" ref="D367:D374" si="121">SUM(B367:C367)</f>
        <v>1.2683815340721309</v>
      </c>
      <c r="E367" s="303"/>
      <c r="F367" s="302">
        <v>0.81290328520008392</v>
      </c>
      <c r="G367" s="302">
        <v>0.6929978621772207</v>
      </c>
      <c r="H367" s="302">
        <f t="shared" ref="H367:H374" si="122">SUM(F367:G367)</f>
        <v>1.5059011473773047</v>
      </c>
      <c r="I367" s="303"/>
      <c r="J367" s="302">
        <v>1.2522771366796868</v>
      </c>
      <c r="K367" s="302">
        <v>1.2236320780401329</v>
      </c>
      <c r="L367" s="302">
        <f t="shared" ref="L367:L374" si="123">SUM(J367:K367)</f>
        <v>2.4759092147198194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1.309586412753011</v>
      </c>
      <c r="C368" s="302">
        <v>1.4684945317558051</v>
      </c>
      <c r="D368" s="302">
        <f t="shared" si="121"/>
        <v>2.7780809445088162</v>
      </c>
      <c r="E368" s="303"/>
      <c r="F368" s="302">
        <v>1.5799819640254218</v>
      </c>
      <c r="G368" s="302">
        <v>1.4112753162359144</v>
      </c>
      <c r="H368" s="302">
        <f t="shared" si="122"/>
        <v>2.991257280261336</v>
      </c>
      <c r="I368" s="303"/>
      <c r="J368" s="302">
        <v>2.1912755256245013</v>
      </c>
      <c r="K368" s="302">
        <v>1.9104796881518769</v>
      </c>
      <c r="L368" s="302">
        <f t="shared" si="123"/>
        <v>4.1017552137763786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0.75913747778268081</v>
      </c>
      <c r="C369" s="302">
        <v>0.1059943049576111</v>
      </c>
      <c r="D369" s="302">
        <f t="shared" si="121"/>
        <v>0.8651317827402919</v>
      </c>
      <c r="E369" s="303"/>
      <c r="F369" s="302">
        <v>0.70993033254065785</v>
      </c>
      <c r="G369" s="302">
        <v>0.11498296766220878</v>
      </c>
      <c r="H369" s="302">
        <f t="shared" si="122"/>
        <v>0.82491330020286657</v>
      </c>
      <c r="I369" s="303"/>
      <c r="J369" s="302">
        <v>0.80417879358677569</v>
      </c>
      <c r="K369" s="302">
        <v>0.18956190832386488</v>
      </c>
      <c r="L369" s="302">
        <f t="shared" si="123"/>
        <v>0.99374070191064057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0.14587138780727218</v>
      </c>
      <c r="C370" s="302">
        <v>0.57715298018309402</v>
      </c>
      <c r="D370" s="302">
        <f t="shared" si="121"/>
        <v>0.72302436799036618</v>
      </c>
      <c r="E370" s="303"/>
      <c r="F370" s="302">
        <v>0.16984993438454105</v>
      </c>
      <c r="G370" s="302">
        <v>0.50778994191899851</v>
      </c>
      <c r="H370" s="302">
        <f t="shared" si="122"/>
        <v>0.67763987630353961</v>
      </c>
      <c r="I370" s="303"/>
      <c r="J370" s="302">
        <v>0.26551962942861213</v>
      </c>
      <c r="K370" s="302">
        <v>0.66278475727140262</v>
      </c>
      <c r="L370" s="302">
        <f t="shared" si="123"/>
        <v>0.92830438670001469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0.67981300072781226</v>
      </c>
      <c r="C371" s="302">
        <v>0.30810013017101057</v>
      </c>
      <c r="D371" s="302">
        <f t="shared" si="121"/>
        <v>0.98791313089882282</v>
      </c>
      <c r="E371" s="303"/>
      <c r="F371" s="302">
        <v>0.59485833804819643</v>
      </c>
      <c r="G371" s="302">
        <v>0.36963227874938864</v>
      </c>
      <c r="H371" s="302">
        <f t="shared" si="122"/>
        <v>0.96449061679758508</v>
      </c>
      <c r="I371" s="303"/>
      <c r="J371" s="302">
        <v>0.66648154116273928</v>
      </c>
      <c r="K371" s="302">
        <v>0.58298006917062195</v>
      </c>
      <c r="L371" s="302">
        <f t="shared" si="123"/>
        <v>1.2494616103333613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0.20588796034492846</v>
      </c>
      <c r="C372" s="302">
        <v>0.18302752961903981</v>
      </c>
      <c r="D372" s="302">
        <f t="shared" si="121"/>
        <v>0.3889154899639683</v>
      </c>
      <c r="E372" s="303"/>
      <c r="F372" s="302">
        <v>0.18218760136567813</v>
      </c>
      <c r="G372" s="302">
        <v>0.20414325734625022</v>
      </c>
      <c r="H372" s="302">
        <f t="shared" si="122"/>
        <v>0.38633085871192835</v>
      </c>
      <c r="I372" s="303"/>
      <c r="J372" s="302">
        <v>0.24184667047272224</v>
      </c>
      <c r="K372" s="302">
        <v>0.29202793497774499</v>
      </c>
      <c r="L372" s="302">
        <f t="shared" si="123"/>
        <v>0.53387460545046728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2.0486197273645049E-2</v>
      </c>
      <c r="C373" s="302">
        <v>8.7273515633356544E-2</v>
      </c>
      <c r="D373" s="302">
        <f t="shared" si="121"/>
        <v>0.10775971290700159</v>
      </c>
      <c r="E373" s="303"/>
      <c r="F373" s="302">
        <v>1.8141742794850181E-2</v>
      </c>
      <c r="G373" s="302">
        <v>9.292381491960329E-2</v>
      </c>
      <c r="H373" s="302">
        <f t="shared" si="122"/>
        <v>0.11106555771445348</v>
      </c>
      <c r="I373" s="303"/>
      <c r="J373" s="302">
        <v>4.402679830066971E-2</v>
      </c>
      <c r="K373" s="302">
        <v>0.11721114266844354</v>
      </c>
      <c r="L373" s="302">
        <f t="shared" si="123"/>
        <v>0.16123794096911326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0.51115651360841752</v>
      </c>
      <c r="C374" s="302">
        <v>0.499554190776197</v>
      </c>
      <c r="D374" s="302">
        <f t="shared" si="121"/>
        <v>1.0107107043846146</v>
      </c>
      <c r="E374" s="303"/>
      <c r="F374" s="302">
        <v>0.4315143935245952</v>
      </c>
      <c r="G374" s="302">
        <v>0.48552336802976981</v>
      </c>
      <c r="H374" s="302">
        <f t="shared" si="122"/>
        <v>0.91703776155436501</v>
      </c>
      <c r="I374" s="303"/>
      <c r="J374" s="302">
        <v>0.49968071320260266</v>
      </c>
      <c r="K374" s="302">
        <v>0.53091111964777948</v>
      </c>
      <c r="L374" s="302">
        <f t="shared" si="123"/>
        <v>1.0305918328503823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4.5899497218500391</v>
      </c>
      <c r="C376" s="311">
        <f t="shared" ref="C376:D376" si="124">SUM(C366:C374)</f>
        <v>4.2410502781499657</v>
      </c>
      <c r="D376" s="311">
        <f t="shared" si="124"/>
        <v>8.8310000000000031</v>
      </c>
      <c r="E376" s="311"/>
      <c r="F376" s="311">
        <f t="shared" ref="F376:H376" si="125">SUM(F366:F374)</f>
        <v>4.861343787939763</v>
      </c>
      <c r="G376" s="311">
        <f t="shared" si="125"/>
        <v>4.3536562120602449</v>
      </c>
      <c r="H376" s="311">
        <f t="shared" si="125"/>
        <v>9.2150000000000087</v>
      </c>
      <c r="I376" s="311"/>
      <c r="J376" s="311">
        <f t="shared" ref="J376:L376" si="126">SUM(J366:J374)</f>
        <v>6.5104124367191103</v>
      </c>
      <c r="K376" s="311">
        <f t="shared" si="126"/>
        <v>6.2135875632808872</v>
      </c>
      <c r="L376" s="311">
        <f t="shared" si="126"/>
        <v>12.723999999999997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0.39057810564030304</v>
      </c>
      <c r="C383" s="302">
        <v>0.35412413873040793</v>
      </c>
      <c r="D383" s="302">
        <f>SUM(B383:C383)</f>
        <v>0.74470224437071098</v>
      </c>
      <c r="E383" s="303"/>
      <c r="F383" s="302">
        <v>0.48409956636985396</v>
      </c>
      <c r="G383" s="302">
        <v>0.47972153173478754</v>
      </c>
      <c r="H383" s="302">
        <f>SUM(F383:G383)</f>
        <v>0.96382109810464156</v>
      </c>
      <c r="I383" s="303"/>
      <c r="J383" s="302">
        <v>0.53183059831038149</v>
      </c>
      <c r="K383" s="302">
        <v>0.56885947858858277</v>
      </c>
      <c r="L383" s="302">
        <f>SUM(J383:K383)</f>
        <v>1.1006900768989643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0.88396759663033209</v>
      </c>
      <c r="C384" s="302">
        <v>0.58798659285171295</v>
      </c>
      <c r="D384" s="302">
        <f t="shared" ref="D384:D391" si="127">SUM(B384:C384)</f>
        <v>1.4719541894820449</v>
      </c>
      <c r="E384" s="303"/>
      <c r="F384" s="302">
        <v>0.9628293700624948</v>
      </c>
      <c r="G384" s="302">
        <v>0.74779050904907496</v>
      </c>
      <c r="H384" s="302">
        <f t="shared" ref="H384:H391" si="128">SUM(F384:G384)</f>
        <v>1.7106198791115697</v>
      </c>
      <c r="I384" s="303"/>
      <c r="J384" s="302">
        <v>1.064504133368493</v>
      </c>
      <c r="K384" s="302">
        <v>0.93632647846823058</v>
      </c>
      <c r="L384" s="302">
        <f t="shared" ref="L384:L391" si="129">SUM(J384:K384)</f>
        <v>2.0008306118367236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0.7498979663486498</v>
      </c>
      <c r="C385" s="302">
        <v>0.27748304301394372</v>
      </c>
      <c r="D385" s="302">
        <f t="shared" si="127"/>
        <v>1.0273810093625935</v>
      </c>
      <c r="E385" s="303"/>
      <c r="F385" s="302">
        <v>0.72455524619684453</v>
      </c>
      <c r="G385" s="302">
        <v>0.37172330524024705</v>
      </c>
      <c r="H385" s="302">
        <f t="shared" si="128"/>
        <v>1.0962785514370916</v>
      </c>
      <c r="I385" s="303"/>
      <c r="J385" s="302">
        <v>0.83071651202557106</v>
      </c>
      <c r="K385" s="302">
        <v>0.39498887250138498</v>
      </c>
      <c r="L385" s="302">
        <f t="shared" si="129"/>
        <v>1.2257053845269561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0.70852751950877968</v>
      </c>
      <c r="C386" s="302">
        <v>8.0334828007917608E-2</v>
      </c>
      <c r="D386" s="302">
        <f t="shared" si="127"/>
        <v>0.78886234751669726</v>
      </c>
      <c r="E386" s="303"/>
      <c r="F386" s="302">
        <v>0.55070174854092069</v>
      </c>
      <c r="G386" s="302">
        <v>8.3842182190766348E-2</v>
      </c>
      <c r="H386" s="302">
        <f t="shared" si="128"/>
        <v>0.63454393073168702</v>
      </c>
      <c r="I386" s="303"/>
      <c r="J386" s="302">
        <v>0.50261481012060127</v>
      </c>
      <c r="K386" s="302">
        <v>0.10719587870174759</v>
      </c>
      <c r="L386" s="302">
        <f t="shared" si="129"/>
        <v>0.6098106888223489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0.10512250095522219</v>
      </c>
      <c r="C387" s="302">
        <v>0.25940327065034724</v>
      </c>
      <c r="D387" s="302">
        <f t="shared" si="127"/>
        <v>0.36452577160556943</v>
      </c>
      <c r="E387" s="303"/>
      <c r="F387" s="302">
        <v>0.11458038316666626</v>
      </c>
      <c r="G387" s="302">
        <v>0.27142735027964432</v>
      </c>
      <c r="H387" s="302">
        <f t="shared" si="128"/>
        <v>0.38600773344631056</v>
      </c>
      <c r="I387" s="303"/>
      <c r="J387" s="302">
        <v>0.1788894053849556</v>
      </c>
      <c r="K387" s="302">
        <v>0.33706220756378191</v>
      </c>
      <c r="L387" s="302">
        <f t="shared" si="129"/>
        <v>0.51595161294873748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2.1294588611008707</v>
      </c>
      <c r="C388" s="302">
        <v>0.47140539820708632</v>
      </c>
      <c r="D388" s="302">
        <f t="shared" si="127"/>
        <v>2.6008642593079569</v>
      </c>
      <c r="E388" s="303"/>
      <c r="F388" s="302">
        <v>1.8446145495220392</v>
      </c>
      <c r="G388" s="302">
        <v>0.60953580814655728</v>
      </c>
      <c r="H388" s="302">
        <f t="shared" si="128"/>
        <v>2.4541503576685963</v>
      </c>
      <c r="I388" s="303"/>
      <c r="J388" s="302">
        <v>1.7569232027617707</v>
      </c>
      <c r="K388" s="302">
        <v>0.70515093966378883</v>
      </c>
      <c r="L388" s="302">
        <f t="shared" si="129"/>
        <v>2.4620741424255597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0.20538689582811634</v>
      </c>
      <c r="C389" s="302">
        <v>0.1321616135786231</v>
      </c>
      <c r="D389" s="302">
        <f t="shared" si="127"/>
        <v>0.33754850940673942</v>
      </c>
      <c r="E389" s="303"/>
      <c r="F389" s="302">
        <v>0.20563014175073305</v>
      </c>
      <c r="G389" s="302">
        <v>0.20527578449676567</v>
      </c>
      <c r="H389" s="302">
        <f t="shared" si="128"/>
        <v>0.41090592624749872</v>
      </c>
      <c r="I389" s="303"/>
      <c r="J389" s="302">
        <v>0.18245154664749183</v>
      </c>
      <c r="K389" s="302">
        <v>0.20808552517629172</v>
      </c>
      <c r="L389" s="302">
        <f t="shared" si="129"/>
        <v>0.39053707182378355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9.9282820450195389E-2</v>
      </c>
      <c r="C390" s="302">
        <v>0.14530658709340066</v>
      </c>
      <c r="D390" s="302">
        <f t="shared" si="127"/>
        <v>0.24458940754359604</v>
      </c>
      <c r="E390" s="303"/>
      <c r="F390" s="302">
        <v>7.3773355555821624E-2</v>
      </c>
      <c r="G390" s="302">
        <v>0.17709651955238434</v>
      </c>
      <c r="H390" s="302">
        <f t="shared" si="128"/>
        <v>0.25086987510820596</v>
      </c>
      <c r="I390" s="303"/>
      <c r="J390" s="302">
        <v>0.15393537708396512</v>
      </c>
      <c r="K390" s="302">
        <v>0.1656223936760092</v>
      </c>
      <c r="L390" s="302">
        <f t="shared" si="129"/>
        <v>0.31955777075997432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0.47866480143259704</v>
      </c>
      <c r="C391" s="302">
        <v>0.28390745997148537</v>
      </c>
      <c r="D391" s="302">
        <f t="shared" si="127"/>
        <v>0.76257226140408241</v>
      </c>
      <c r="E391" s="303"/>
      <c r="F391" s="302">
        <v>0.30207984318313791</v>
      </c>
      <c r="G391" s="302">
        <v>0.33172280496127365</v>
      </c>
      <c r="H391" s="302">
        <f t="shared" si="128"/>
        <v>0.63380264814441156</v>
      </c>
      <c r="I391" s="303"/>
      <c r="J391" s="302">
        <v>0.21981152097323012</v>
      </c>
      <c r="K391" s="302">
        <v>0.3190311189837175</v>
      </c>
      <c r="L391" s="302">
        <f t="shared" si="129"/>
        <v>0.53884263995694759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5.7508870678950661</v>
      </c>
      <c r="C393" s="311">
        <f t="shared" ref="C393:D393" si="130">SUM(C383:C391)</f>
        <v>2.592112932104925</v>
      </c>
      <c r="D393" s="311">
        <f t="shared" si="130"/>
        <v>8.3429999999999893</v>
      </c>
      <c r="E393" s="311"/>
      <c r="F393" s="311">
        <f t="shared" ref="F393:H393" si="131">SUM(F383:F391)</f>
        <v>5.262864204348511</v>
      </c>
      <c r="G393" s="311">
        <f t="shared" si="131"/>
        <v>3.2781357956515014</v>
      </c>
      <c r="H393" s="311">
        <f t="shared" si="131"/>
        <v>8.5410000000000146</v>
      </c>
      <c r="I393" s="311"/>
      <c r="J393" s="311">
        <f t="shared" ref="J393:L393" si="132">SUM(J383:J391)</f>
        <v>5.4216771066764604</v>
      </c>
      <c r="K393" s="311">
        <f t="shared" si="132"/>
        <v>3.7423228933235353</v>
      </c>
      <c r="L393" s="311">
        <f t="shared" si="132"/>
        <v>9.1639999999999944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Gloucestershire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23.017122566051988</v>
      </c>
      <c r="C9" s="249">
        <f t="shared" ref="C9:D9" si="0">SUM(C26,C43,C60,C77,C94,C111,C128,C145,C162,C179,C196,C213,C230,C247,C264,C281,C298,C315,C332,C349,C366,C383)</f>
        <v>3.2277823887771406</v>
      </c>
      <c r="D9" s="249">
        <f t="shared" si="0"/>
        <v>7.7456080607430353</v>
      </c>
      <c r="E9" s="249">
        <f>SUM(B9:D9)</f>
        <v>33.990513015572162</v>
      </c>
      <c r="F9" s="238"/>
      <c r="G9" s="249">
        <f>SUM(G26,G43,G60,G77,G94,G111,G128,G145,G162,G179,G196,G213,G230,G247,G264,G281,G298,G315,G332,G349,G366,G383)</f>
        <v>26.604924515288623</v>
      </c>
      <c r="H9" s="249">
        <f t="shared" ref="H9:I9" si="1">SUM(H26,H43,H60,H77,H94,H111,H128,H145,H162,H179,H196,H213,H230,H247,H264,H281,H298,H315,H332,H349,H366,H383)</f>
        <v>4.9548523189234581</v>
      </c>
      <c r="I9" s="249">
        <f t="shared" si="1"/>
        <v>9.1319778555344087</v>
      </c>
      <c r="J9" s="249">
        <f>SUM(G9:I9)</f>
        <v>40.691754689746489</v>
      </c>
      <c r="K9" s="238"/>
      <c r="L9" s="249">
        <f>SUM(L26,L43,L60,L77,L94,L111,L128,L145,L162,L179,L196,L213,L230,L247,L264,L281,L298,L315,L332,L349,L366,L383)</f>
        <v>26.623751884101154</v>
      </c>
      <c r="M9" s="249">
        <f t="shared" ref="M9:N9" si="2">SUM(M26,M43,M60,M77,M94,M111,M128,M145,M162,M179,M196,M213,M230,M247,M264,M281,M298,M315,M332,M349,M366,M383)</f>
        <v>6.1453577354768045</v>
      </c>
      <c r="N9" s="249">
        <f t="shared" si="2"/>
        <v>10.424601913416186</v>
      </c>
      <c r="O9" s="249">
        <f>SUM(L9:N9)</f>
        <v>43.193711532994143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43.573453044843717</v>
      </c>
      <c r="C10" s="249">
        <f t="shared" si="3"/>
        <v>13.744696509705468</v>
      </c>
      <c r="D10" s="249">
        <f t="shared" si="3"/>
        <v>9.8053461814381464</v>
      </c>
      <c r="E10" s="249">
        <f t="shared" ref="E10:E17" si="4">SUM(B10:D10)</f>
        <v>67.123495735987333</v>
      </c>
      <c r="F10" s="238"/>
      <c r="G10" s="249">
        <f t="shared" ref="G10:I10" si="5">SUM(G27,G44,G61,G78,G95,G112,G129,G146,G163,G180,G197,G214,G231,G248,G265,G282,G299,G316,G333,G350,G367,G384)</f>
        <v>52.538012043956243</v>
      </c>
      <c r="H10" s="249">
        <f t="shared" si="5"/>
        <v>16.161248353147943</v>
      </c>
      <c r="I10" s="249">
        <f t="shared" si="5"/>
        <v>9.1802585646775388</v>
      </c>
      <c r="J10" s="249">
        <f t="shared" ref="J10:J17" si="6">SUM(G10:I10)</f>
        <v>77.879518961781727</v>
      </c>
      <c r="K10" s="238"/>
      <c r="L10" s="249">
        <f t="shared" ref="L10:N10" si="7">SUM(L27,L44,L61,L78,L95,L112,L129,L146,L163,L180,L197,L214,L231,L248,L265,L282,L299,L316,L333,L350,L367,L384)</f>
        <v>66.230073815752249</v>
      </c>
      <c r="M10" s="249">
        <f t="shared" si="7"/>
        <v>20.953490836028227</v>
      </c>
      <c r="N10" s="249">
        <f t="shared" si="7"/>
        <v>9.8871762796070595</v>
      </c>
      <c r="O10" s="249">
        <f t="shared" ref="O10:O17" si="8">SUM(L10:N10)</f>
        <v>97.070740931387533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24.926298987003129</v>
      </c>
      <c r="C11" s="249">
        <f t="shared" si="3"/>
        <v>8.0399314822197621</v>
      </c>
      <c r="D11" s="249">
        <f t="shared" si="3"/>
        <v>7.547369434364704</v>
      </c>
      <c r="E11" s="249">
        <f t="shared" si="4"/>
        <v>40.513599903587597</v>
      </c>
      <c r="F11" s="238"/>
      <c r="G11" s="249">
        <f t="shared" ref="G11:I11" si="9">SUM(G28,G45,G62,G79,G96,G113,G130,G147,G164,G181,G198,G215,G232,G249,G266,G283,G300,G317,G334,G351,G368,G385)</f>
        <v>28.465784745497132</v>
      </c>
      <c r="H11" s="249">
        <f t="shared" si="9"/>
        <v>9.1315271638873767</v>
      </c>
      <c r="I11" s="249">
        <f t="shared" si="9"/>
        <v>7.2171335594064017</v>
      </c>
      <c r="J11" s="249">
        <f t="shared" si="6"/>
        <v>44.814445468790908</v>
      </c>
      <c r="K11" s="238"/>
      <c r="L11" s="249">
        <f t="shared" ref="L11:N11" si="10">SUM(L28,L45,L62,L79,L96,L113,L130,L147,L164,L181,L198,L215,L232,L249,L266,L283,L300,L317,L334,L351,L368,L385)</f>
        <v>33.057782833755709</v>
      </c>
      <c r="M11" s="249">
        <f t="shared" si="10"/>
        <v>12.696809393815911</v>
      </c>
      <c r="N11" s="249">
        <f t="shared" si="10"/>
        <v>8.5984225401495227</v>
      </c>
      <c r="O11" s="249">
        <f t="shared" si="8"/>
        <v>54.353014767721142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18.764748683314043</v>
      </c>
      <c r="C12" s="249">
        <f t="shared" si="3"/>
        <v>14.523578408888474</v>
      </c>
      <c r="D12" s="249">
        <f t="shared" si="3"/>
        <v>2.0684319496074823</v>
      </c>
      <c r="E12" s="249">
        <f t="shared" si="4"/>
        <v>35.356759041809994</v>
      </c>
      <c r="F12" s="238"/>
      <c r="G12" s="249">
        <f t="shared" ref="G12:I12" si="11">SUM(G29,G46,G63,G80,G97,G114,G131,G148,G165,G182,G199,G216,G233,G250,G267,G284,G301,G318,G335,G352,G369,G386)</f>
        <v>18.956349335857414</v>
      </c>
      <c r="H12" s="249">
        <f t="shared" si="11"/>
        <v>13.517965570126551</v>
      </c>
      <c r="I12" s="249">
        <f t="shared" si="11"/>
        <v>2.3571016535424891</v>
      </c>
      <c r="J12" s="249">
        <f t="shared" si="6"/>
        <v>34.831416559526453</v>
      </c>
      <c r="K12" s="238"/>
      <c r="L12" s="249">
        <f t="shared" ref="L12:N12" si="12">SUM(L29,L46,L63,L80,L97,L114,L131,L148,L165,L182,L199,L216,L233,L250,L267,L284,L301,L318,L335,L352,L369,L386)</f>
        <v>18.742489755460323</v>
      </c>
      <c r="M12" s="249">
        <f t="shared" si="12"/>
        <v>12.289378824113653</v>
      </c>
      <c r="N12" s="249">
        <f t="shared" si="12"/>
        <v>2.536632014517568</v>
      </c>
      <c r="O12" s="249">
        <f t="shared" si="8"/>
        <v>33.568500594091539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23.547004533172661</v>
      </c>
      <c r="C13" s="249">
        <f t="shared" si="3"/>
        <v>3.1986997719173642</v>
      </c>
      <c r="D13" s="249">
        <f t="shared" si="3"/>
        <v>14.752037958370851</v>
      </c>
      <c r="E13" s="249">
        <f t="shared" si="4"/>
        <v>41.497742263460879</v>
      </c>
      <c r="F13" s="238"/>
      <c r="G13" s="249">
        <f t="shared" ref="G13:I13" si="13">SUM(G30,G47,G64,G81,G98,G115,G132,G149,G166,G183,G200,G217,G234,G251,G268,G285,G302,G319,G336,G353,G370,G387)</f>
        <v>20.450818982741517</v>
      </c>
      <c r="H13" s="249">
        <f t="shared" si="13"/>
        <v>2.9936019319255158</v>
      </c>
      <c r="I13" s="249">
        <f t="shared" si="13"/>
        <v>14.123603139217462</v>
      </c>
      <c r="J13" s="249">
        <f t="shared" si="6"/>
        <v>37.568024053884493</v>
      </c>
      <c r="K13" s="238"/>
      <c r="L13" s="249">
        <f t="shared" ref="L13:N13" si="14">SUM(L30,L47,L64,L81,L98,L115,L132,L149,L166,L183,L200,L217,L234,L251,L268,L285,L302,L319,L336,L353,L370,L387)</f>
        <v>17.79734337311767</v>
      </c>
      <c r="M13" s="249">
        <f t="shared" si="14"/>
        <v>3.7744154588433236</v>
      </c>
      <c r="N13" s="249">
        <f t="shared" si="14"/>
        <v>16.373782404600473</v>
      </c>
      <c r="O13" s="249">
        <f t="shared" si="8"/>
        <v>37.945541236561468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13.396111431570446</v>
      </c>
      <c r="C14" s="249">
        <f t="shared" si="3"/>
        <v>16.157520143934725</v>
      </c>
      <c r="D14" s="249">
        <f t="shared" si="3"/>
        <v>3.943270620446524</v>
      </c>
      <c r="E14" s="249">
        <f t="shared" si="4"/>
        <v>33.496902195951698</v>
      </c>
      <c r="F14" s="238"/>
      <c r="G14" s="249">
        <f t="shared" ref="G14:I14" si="15">SUM(G31,G48,G65,G82,G99,G116,G133,G150,G167,G184,G201,G218,G235,G252,G269,G286,G303,G320,G337,G354,G371,G388)</f>
        <v>12.543167968376427</v>
      </c>
      <c r="H14" s="249">
        <f t="shared" si="15"/>
        <v>14.447955635053718</v>
      </c>
      <c r="I14" s="249">
        <f t="shared" si="15"/>
        <v>4.1235277249804447</v>
      </c>
      <c r="J14" s="249">
        <f t="shared" si="6"/>
        <v>31.114651328410591</v>
      </c>
      <c r="K14" s="238"/>
      <c r="L14" s="249">
        <f t="shared" ref="L14:N14" si="16">SUM(L31,L48,L65,L82,L99,L116,L133,L150,L167,L184,L201,L218,L235,L252,L269,L286,L303,L320,L337,L354,L371,L388)</f>
        <v>15.574411791129982</v>
      </c>
      <c r="M14" s="249">
        <f t="shared" si="16"/>
        <v>15.625756656151031</v>
      </c>
      <c r="N14" s="249">
        <f t="shared" si="16"/>
        <v>5.5032163165902368</v>
      </c>
      <c r="O14" s="249">
        <f t="shared" si="8"/>
        <v>36.703384763871256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10.352230051144787</v>
      </c>
      <c r="C15" s="249">
        <f t="shared" si="3"/>
        <v>16.63742403576093</v>
      </c>
      <c r="D15" s="249">
        <f t="shared" si="3"/>
        <v>2.2794245210740254</v>
      </c>
      <c r="E15" s="249">
        <f t="shared" si="4"/>
        <v>29.269078607979743</v>
      </c>
      <c r="F15" s="238"/>
      <c r="G15" s="249">
        <f t="shared" ref="G15:I15" si="17">SUM(G32,G49,G66,G83,G100,G117,G134,G151,G168,G185,G202,G219,G236,G253,G270,G287,G304,G321,G338,G355,G372,G389)</f>
        <v>10.704185238179805</v>
      </c>
      <c r="H15" s="249">
        <f t="shared" si="17"/>
        <v>17.02534225436888</v>
      </c>
      <c r="I15" s="249">
        <f t="shared" si="17"/>
        <v>1.917702430717539</v>
      </c>
      <c r="J15" s="249">
        <f t="shared" si="6"/>
        <v>29.647229923266224</v>
      </c>
      <c r="K15" s="238"/>
      <c r="L15" s="249">
        <f t="shared" ref="L15:N15" si="18">SUM(L32,L49,L66,L83,L100,L117,L134,L151,L168,L185,L202,L219,L236,L253,L270,L287,L304,L321,L338,L355,L372,L389)</f>
        <v>10.53200048517566</v>
      </c>
      <c r="M15" s="249">
        <f t="shared" si="18"/>
        <v>18.028406181148949</v>
      </c>
      <c r="N15" s="249">
        <f t="shared" si="18"/>
        <v>1.5867905158448554</v>
      </c>
      <c r="O15" s="249">
        <f t="shared" si="8"/>
        <v>30.147197182169464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14.459046365285026</v>
      </c>
      <c r="C16" s="249">
        <f t="shared" si="3"/>
        <v>2.6302647006395747</v>
      </c>
      <c r="D16" s="249">
        <f t="shared" si="3"/>
        <v>2.188967519859947</v>
      </c>
      <c r="E16" s="249">
        <f t="shared" si="4"/>
        <v>19.278278585784548</v>
      </c>
      <c r="F16" s="238"/>
      <c r="G16" s="249">
        <f t="shared" ref="G16:I16" si="19">SUM(G33,G50,G67,G84,G101,G118,G135,G152,G169,G186,G203,G220,G237,G254,G271,G288,G305,G322,G339,G356,G373,G390)</f>
        <v>12.174574464404783</v>
      </c>
      <c r="H16" s="249">
        <f t="shared" si="19"/>
        <v>2.7155235403920943</v>
      </c>
      <c r="I16" s="249">
        <f t="shared" si="19"/>
        <v>2.4716031653287374</v>
      </c>
      <c r="J16" s="249">
        <f t="shared" si="6"/>
        <v>17.361701170125613</v>
      </c>
      <c r="K16" s="238"/>
      <c r="L16" s="249">
        <f t="shared" ref="L16:N16" si="20">SUM(L33,L50,L67,L84,L101,L118,L135,L152,L169,L186,L203,L220,L237,L254,L271,L288,L305,L322,L339,L356,L373,L390)</f>
        <v>10.649077067202917</v>
      </c>
      <c r="M16" s="249">
        <f t="shared" si="20"/>
        <v>3.7389457530318722</v>
      </c>
      <c r="N16" s="249">
        <f t="shared" si="20"/>
        <v>3.0323596770642123</v>
      </c>
      <c r="O16" s="249">
        <f t="shared" si="8"/>
        <v>17.420382497299002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15.282777757632235</v>
      </c>
      <c r="C17" s="249">
        <f t="shared" si="3"/>
        <v>18.057293204411188</v>
      </c>
      <c r="D17" s="249">
        <f t="shared" si="3"/>
        <v>3.2035596878225072</v>
      </c>
      <c r="E17" s="249">
        <f t="shared" si="4"/>
        <v>36.543630649865932</v>
      </c>
      <c r="F17" s="238"/>
      <c r="G17" s="249">
        <f t="shared" ref="G17:I17" si="21">SUM(G34,G51,G68,G85,G102,G119,G136,G153,G170,G187,G204,G221,G238,G255,G272,G289,G306,G323,G340,G357,G374,G391)</f>
        <v>12.631845202491958</v>
      </c>
      <c r="H17" s="249">
        <f t="shared" si="21"/>
        <v>17.626487723267473</v>
      </c>
      <c r="I17" s="249">
        <f t="shared" si="21"/>
        <v>3.2259249187079071</v>
      </c>
      <c r="J17" s="249">
        <f t="shared" si="6"/>
        <v>33.484257844467336</v>
      </c>
      <c r="K17" s="238"/>
      <c r="L17" s="249">
        <f t="shared" ref="L17:N17" si="22">SUM(L34,L51,L68,L85,L102,L119,L136,L153,L170,L187,L204,L221,L238,L255,L272,L289,L306,L323,L340,L357,L374,L391)</f>
        <v>14.329951393649928</v>
      </c>
      <c r="M17" s="249">
        <f t="shared" si="22"/>
        <v>16.384292126757181</v>
      </c>
      <c r="N17" s="249">
        <f t="shared" si="22"/>
        <v>5.055282973497345</v>
      </c>
      <c r="O17" s="249">
        <f t="shared" si="8"/>
        <v>35.769526493904451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187.31879342001798</v>
      </c>
      <c r="C19" s="247">
        <f t="shared" ref="C19:O19" si="23">SUM(C9:C17)</f>
        <v>96.217190646254636</v>
      </c>
      <c r="D19" s="247">
        <f t="shared" si="23"/>
        <v>53.534015933727218</v>
      </c>
      <c r="E19" s="247">
        <f t="shared" si="23"/>
        <v>337.06999999999988</v>
      </c>
      <c r="F19" s="247"/>
      <c r="G19" s="247">
        <f t="shared" si="23"/>
        <v>195.06966249679388</v>
      </c>
      <c r="H19" s="247">
        <f t="shared" si="23"/>
        <v>98.574504491093023</v>
      </c>
      <c r="I19" s="247">
        <f t="shared" si="23"/>
        <v>53.748833012112939</v>
      </c>
      <c r="J19" s="247">
        <f t="shared" si="23"/>
        <v>347.3929999999998</v>
      </c>
      <c r="K19" s="247"/>
      <c r="L19" s="247">
        <f t="shared" si="23"/>
        <v>213.53688239934561</v>
      </c>
      <c r="M19" s="247">
        <f t="shared" si="23"/>
        <v>109.63685296536696</v>
      </c>
      <c r="N19" s="247">
        <f t="shared" si="23"/>
        <v>62.998264635287455</v>
      </c>
      <c r="O19" s="247">
        <f t="shared" si="23"/>
        <v>386.17200000000003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0.24840461045687129</v>
      </c>
      <c r="C26" s="302">
        <v>2.1108532720957873E-2</v>
      </c>
      <c r="D26" s="302">
        <v>4.5309540481456093E-2</v>
      </c>
      <c r="E26" s="302">
        <f>SUM(B26:D26)</f>
        <v>0.31482268365928523</v>
      </c>
      <c r="F26" s="303"/>
      <c r="G26" s="302">
        <v>0.25123116675487156</v>
      </c>
      <c r="H26" s="302">
        <v>0.1256864390320743</v>
      </c>
      <c r="I26" s="302">
        <v>6.7562978139444771E-2</v>
      </c>
      <c r="J26" s="302">
        <f>SUM(G26:I26)</f>
        <v>0.44448058392639067</v>
      </c>
      <c r="K26" s="303"/>
      <c r="L26" s="302">
        <v>0.35429107471688182</v>
      </c>
      <c r="M26" s="302">
        <v>0.11760889002831354</v>
      </c>
      <c r="N26" s="302">
        <v>4.6954943164388592E-2</v>
      </c>
      <c r="O26" s="302">
        <f>SUM(L26:N26)</f>
        <v>0.518854907909584</v>
      </c>
    </row>
    <row r="27" spans="1:15" s="236" customFormat="1" x14ac:dyDescent="0.2">
      <c r="A27" s="237" t="str">
        <f>name!E$5</f>
        <v>Professional occupations</v>
      </c>
      <c r="B27" s="302">
        <v>0.19195783964158011</v>
      </c>
      <c r="C27" s="302">
        <v>1.5884626254630562E-2</v>
      </c>
      <c r="D27" s="302">
        <v>3.2489090382201082E-2</v>
      </c>
      <c r="E27" s="302">
        <f t="shared" ref="E27:E34" si="24">SUM(B27:D27)</f>
        <v>0.24033155627841174</v>
      </c>
      <c r="F27" s="303"/>
      <c r="G27" s="302">
        <v>0.23002266062078391</v>
      </c>
      <c r="H27" s="302">
        <v>0.14649875969811929</v>
      </c>
      <c r="I27" s="302">
        <v>5.8807802615325304E-2</v>
      </c>
      <c r="J27" s="302">
        <f t="shared" ref="J27:J34" si="25">SUM(G27:I27)</f>
        <v>0.43532922293422854</v>
      </c>
      <c r="K27" s="303"/>
      <c r="L27" s="302">
        <v>0.33399269841301066</v>
      </c>
      <c r="M27" s="302">
        <v>0.20127093804154778</v>
      </c>
      <c r="N27" s="302">
        <v>3.9362699451984964E-2</v>
      </c>
      <c r="O27" s="302">
        <f t="shared" ref="O27:O34" si="26">SUM(L27:N27)</f>
        <v>0.57462633590654344</v>
      </c>
    </row>
    <row r="28" spans="1:15" s="236" customFormat="1" x14ac:dyDescent="0.2">
      <c r="A28" s="237" t="str">
        <f>name!E$6</f>
        <v>Associate professional occupations</v>
      </c>
      <c r="B28" s="302">
        <v>0.11479077526231513</v>
      </c>
      <c r="C28" s="302">
        <v>1.4739848221017805E-2</v>
      </c>
      <c r="D28" s="302">
        <v>3.087696230797396E-2</v>
      </c>
      <c r="E28" s="302">
        <f t="shared" si="24"/>
        <v>0.1604075857913069</v>
      </c>
      <c r="F28" s="303"/>
      <c r="G28" s="302">
        <v>0.12656036849903299</v>
      </c>
      <c r="H28" s="302">
        <v>0.11810954510290127</v>
      </c>
      <c r="I28" s="302">
        <v>6.3002496702367711E-2</v>
      </c>
      <c r="J28" s="302">
        <f t="shared" si="25"/>
        <v>0.30767241030430192</v>
      </c>
      <c r="K28" s="303"/>
      <c r="L28" s="302">
        <v>0.15332174309591712</v>
      </c>
      <c r="M28" s="302">
        <v>0.11580879912605219</v>
      </c>
      <c r="N28" s="302">
        <v>5.779574559001327E-2</v>
      </c>
      <c r="O28" s="302">
        <f t="shared" si="26"/>
        <v>0.32692628781198257</v>
      </c>
    </row>
    <row r="29" spans="1:15" s="236" customFormat="1" x14ac:dyDescent="0.2">
      <c r="A29" s="237" t="str">
        <f>name!E$7</f>
        <v>Administrative and secretarial occupations</v>
      </c>
      <c r="B29" s="302">
        <v>9.0821088147198095E-2</v>
      </c>
      <c r="C29" s="302">
        <v>4.7665864056090711E-2</v>
      </c>
      <c r="D29" s="302">
        <v>3.5572078124522614E-2</v>
      </c>
      <c r="E29" s="302">
        <f t="shared" si="24"/>
        <v>0.17405903032781142</v>
      </c>
      <c r="F29" s="303"/>
      <c r="G29" s="302">
        <v>8.7727572778141694E-2</v>
      </c>
      <c r="H29" s="302">
        <v>0.14296307388582108</v>
      </c>
      <c r="I29" s="302">
        <v>7.1886694260766534E-2</v>
      </c>
      <c r="J29" s="302">
        <f t="shared" si="25"/>
        <v>0.30257734092472932</v>
      </c>
      <c r="K29" s="303"/>
      <c r="L29" s="302">
        <v>6.9327205847523471E-2</v>
      </c>
      <c r="M29" s="302">
        <v>0.10726632340706223</v>
      </c>
      <c r="N29" s="302">
        <v>1.8103941077928797E-2</v>
      </c>
      <c r="O29" s="302">
        <f t="shared" si="26"/>
        <v>0.1946974703325145</v>
      </c>
    </row>
    <row r="30" spans="1:15" s="236" customFormat="1" x14ac:dyDescent="0.2">
      <c r="A30" s="237" t="str">
        <f>name!E$8</f>
        <v>Skilled trades occupations</v>
      </c>
      <c r="B30" s="302">
        <v>1.1903835188954348</v>
      </c>
      <c r="C30" s="302">
        <v>0.12700426349788793</v>
      </c>
      <c r="D30" s="302">
        <v>1.7130488597425217</v>
      </c>
      <c r="E30" s="302">
        <f t="shared" si="24"/>
        <v>3.0304366421358444</v>
      </c>
      <c r="F30" s="303"/>
      <c r="G30" s="302">
        <v>0.98393742606393308</v>
      </c>
      <c r="H30" s="302">
        <v>0.14667422267595959</v>
      </c>
      <c r="I30" s="302">
        <v>2.1875525479521518</v>
      </c>
      <c r="J30" s="302">
        <f>SUM(G30:I30)</f>
        <v>3.3181641966920443</v>
      </c>
      <c r="K30" s="303"/>
      <c r="L30" s="302">
        <v>1.2264902651782168</v>
      </c>
      <c r="M30" s="302">
        <v>0.16643650721053002</v>
      </c>
      <c r="N30" s="302">
        <v>1.6901661887307056</v>
      </c>
      <c r="O30" s="302">
        <f t="shared" si="26"/>
        <v>3.0830929611194522</v>
      </c>
    </row>
    <row r="31" spans="1:15" s="236" customFormat="1" x14ac:dyDescent="0.2">
      <c r="A31" s="237" t="str">
        <f>name!E$9</f>
        <v>Caring, leisure and other service occupations</v>
      </c>
      <c r="B31" s="302">
        <v>0.16101337110203651</v>
      </c>
      <c r="C31" s="302">
        <v>4.9207190716255518E-2</v>
      </c>
      <c r="D31" s="302">
        <v>0.11264426774561881</v>
      </c>
      <c r="E31" s="302">
        <f t="shared" si="24"/>
        <v>0.32286482956391083</v>
      </c>
      <c r="F31" s="303"/>
      <c r="G31" s="302">
        <v>0.1418227129813929</v>
      </c>
      <c r="H31" s="302">
        <v>6.5595463368398513E-2</v>
      </c>
      <c r="I31" s="302">
        <v>0.26804572771789681</v>
      </c>
      <c r="J31" s="302">
        <f t="shared" si="25"/>
        <v>0.47546390406768824</v>
      </c>
      <c r="K31" s="303"/>
      <c r="L31" s="302">
        <v>0.15965747538548553</v>
      </c>
      <c r="M31" s="302">
        <v>2.9609246078644302E-2</v>
      </c>
      <c r="N31" s="302">
        <v>0.20880246718270939</v>
      </c>
      <c r="O31" s="302">
        <f t="shared" si="26"/>
        <v>0.39806918864683921</v>
      </c>
    </row>
    <row r="32" spans="1:15" s="236" customFormat="1" x14ac:dyDescent="0.2">
      <c r="A32" s="237" t="str">
        <f>name!E$10</f>
        <v>Sales and customer service occupations</v>
      </c>
      <c r="B32" s="302">
        <v>5.0982399146111267E-2</v>
      </c>
      <c r="C32" s="302">
        <v>1.4928770937957513E-2</v>
      </c>
      <c r="D32" s="302">
        <v>2.0416053009013078E-2</v>
      </c>
      <c r="E32" s="302">
        <f t="shared" si="24"/>
        <v>8.6327223093081856E-2</v>
      </c>
      <c r="F32" s="303"/>
      <c r="G32" s="302">
        <v>4.4823885642399072E-2</v>
      </c>
      <c r="H32" s="302">
        <v>5.9950329386375345E-2</v>
      </c>
      <c r="I32" s="302">
        <v>2.6422457796328912E-2</v>
      </c>
      <c r="J32" s="302">
        <f t="shared" si="25"/>
        <v>0.13119667282510333</v>
      </c>
      <c r="K32" s="303"/>
      <c r="L32" s="302">
        <v>5.4930531294671882E-2</v>
      </c>
      <c r="M32" s="302">
        <v>7.2264434804060709E-2</v>
      </c>
      <c r="N32" s="302">
        <v>1.5177490519698258E-2</v>
      </c>
      <c r="O32" s="302">
        <f t="shared" si="26"/>
        <v>0.14237245661843084</v>
      </c>
    </row>
    <row r="33" spans="1:15" s="236" customFormat="1" x14ac:dyDescent="0.2">
      <c r="A33" s="237" t="str">
        <f>name!E$11</f>
        <v>Process, plant and machine operatives</v>
      </c>
      <c r="B33" s="302">
        <v>0.23778972310195196</v>
      </c>
      <c r="C33" s="302">
        <v>7.7504213227913227E-3</v>
      </c>
      <c r="D33" s="302">
        <v>5.4671597050774866E-2</v>
      </c>
      <c r="E33" s="302">
        <f t="shared" si="24"/>
        <v>0.30021174147551816</v>
      </c>
      <c r="F33" s="303"/>
      <c r="G33" s="302">
        <v>0.16689084548098243</v>
      </c>
      <c r="H33" s="302">
        <v>3.7444938925595687E-2</v>
      </c>
      <c r="I33" s="302">
        <v>0.11541338633555692</v>
      </c>
      <c r="J33" s="302">
        <f t="shared" si="25"/>
        <v>0.31974917074213505</v>
      </c>
      <c r="K33" s="303"/>
      <c r="L33" s="302">
        <v>0.13488250011203654</v>
      </c>
      <c r="M33" s="302">
        <v>3.0502130264951948E-2</v>
      </c>
      <c r="N33" s="302">
        <v>0.21643530918167977</v>
      </c>
      <c r="O33" s="302">
        <f t="shared" si="26"/>
        <v>0.38181993955866822</v>
      </c>
    </row>
    <row r="34" spans="1:15" s="236" customFormat="1" x14ac:dyDescent="0.2">
      <c r="A34" s="237" t="str">
        <f>name!E$12</f>
        <v>Elementary occupations</v>
      </c>
      <c r="B34" s="302">
        <v>0.55428947129740569</v>
      </c>
      <c r="C34" s="302">
        <v>9.7882637459174499E-2</v>
      </c>
      <c r="D34" s="302">
        <v>0.63936659891825709</v>
      </c>
      <c r="E34" s="302">
        <f t="shared" si="24"/>
        <v>1.2915387076748372</v>
      </c>
      <c r="F34" s="303"/>
      <c r="G34" s="302">
        <v>0.37303499545139007</v>
      </c>
      <c r="H34" s="302">
        <v>0.14977791730462911</v>
      </c>
      <c r="I34" s="302">
        <v>0.80555358482736761</v>
      </c>
      <c r="J34" s="302">
        <f t="shared" si="25"/>
        <v>1.3283664975833869</v>
      </c>
      <c r="K34" s="303"/>
      <c r="L34" s="302">
        <v>0.35060041318346757</v>
      </c>
      <c r="M34" s="302">
        <v>0.18461841771668475</v>
      </c>
      <c r="N34" s="302">
        <v>1.4103216211958329</v>
      </c>
      <c r="O34" s="302">
        <f t="shared" si="26"/>
        <v>1.9455404520959854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2.8404327970509051</v>
      </c>
      <c r="C36" s="311">
        <f t="shared" ref="C36:O36" si="27">SUM(C26:C34)</f>
        <v>0.39617215518676374</v>
      </c>
      <c r="D36" s="311">
        <f t="shared" si="27"/>
        <v>2.6843950477623393</v>
      </c>
      <c r="E36" s="311">
        <f t="shared" si="27"/>
        <v>5.9210000000000074</v>
      </c>
      <c r="F36" s="311"/>
      <c r="G36" s="311">
        <f t="shared" si="27"/>
        <v>2.4060516342729281</v>
      </c>
      <c r="H36" s="311">
        <f t="shared" si="27"/>
        <v>0.99270068937987421</v>
      </c>
      <c r="I36" s="311">
        <f t="shared" si="27"/>
        <v>3.6642476763472067</v>
      </c>
      <c r="J36" s="311">
        <f t="shared" si="27"/>
        <v>7.0630000000000077</v>
      </c>
      <c r="K36" s="311"/>
      <c r="L36" s="311">
        <f t="shared" si="27"/>
        <v>2.837493907227211</v>
      </c>
      <c r="M36" s="311">
        <f t="shared" si="27"/>
        <v>1.0253856866778475</v>
      </c>
      <c r="N36" s="311">
        <f t="shared" si="27"/>
        <v>3.7031204060949419</v>
      </c>
      <c r="O36" s="311">
        <f t="shared" si="27"/>
        <v>7.5660000000000007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3.7412866176357591E-2</v>
      </c>
      <c r="C43" s="302">
        <v>4.3346953727273462E-4</v>
      </c>
      <c r="D43" s="302">
        <v>1.798965486984665E-2</v>
      </c>
      <c r="E43" s="302">
        <f>SUM(B43:D43)</f>
        <v>5.5835990583476977E-2</v>
      </c>
      <c r="F43" s="303"/>
      <c r="G43" s="302">
        <v>3.822260205565476E-2</v>
      </c>
      <c r="H43" s="302">
        <v>3.1662841014962315E-4</v>
      </c>
      <c r="I43" s="302">
        <v>0</v>
      </c>
      <c r="J43" s="302">
        <f>SUM(G43:I43)</f>
        <v>3.8539230465804382E-2</v>
      </c>
      <c r="K43" s="303"/>
      <c r="L43" s="302">
        <v>2.8986913879437238E-2</v>
      </c>
      <c r="M43" s="302">
        <v>3.2214272253852205E-4</v>
      </c>
      <c r="N43" s="302">
        <v>0</v>
      </c>
      <c r="O43" s="302">
        <f>SUM(L43:N43)</f>
        <v>2.9309056601975761E-2</v>
      </c>
    </row>
    <row r="44" spans="1:15" s="236" customFormat="1" x14ac:dyDescent="0.2">
      <c r="A44" s="237" t="str">
        <f>name!E$5</f>
        <v>Professional occupations</v>
      </c>
      <c r="B44" s="302">
        <v>4.5380374466651517E-2</v>
      </c>
      <c r="C44" s="302">
        <v>1.1204879280661726E-3</v>
      </c>
      <c r="D44" s="302">
        <v>1.3814687044623929E-2</v>
      </c>
      <c r="E44" s="302">
        <f t="shared" ref="E44:E51" si="28">SUM(B44:D44)</f>
        <v>6.0315549439341622E-2</v>
      </c>
      <c r="F44" s="303"/>
      <c r="G44" s="302">
        <v>4.8644173077461883E-2</v>
      </c>
      <c r="H44" s="302">
        <v>1.2139375126574762E-3</v>
      </c>
      <c r="I44" s="302">
        <v>0</v>
      </c>
      <c r="J44" s="302">
        <f t="shared" ref="J44:J46" si="29">SUM(G44:I44)</f>
        <v>4.985811059011936E-2</v>
      </c>
      <c r="K44" s="303"/>
      <c r="L44" s="302">
        <v>4.6175048912955277E-2</v>
      </c>
      <c r="M44" s="302">
        <v>1.0753443720816365E-3</v>
      </c>
      <c r="N44" s="302">
        <v>0</v>
      </c>
      <c r="O44" s="302">
        <f t="shared" ref="O44:O51" si="30">SUM(L44:N44)</f>
        <v>4.7250393285036912E-2</v>
      </c>
    </row>
    <row r="45" spans="1:15" s="236" customFormat="1" x14ac:dyDescent="0.2">
      <c r="A45" s="237" t="str">
        <f>name!E$6</f>
        <v>Associate professional occupations</v>
      </c>
      <c r="B45" s="302">
        <v>3.4610404207585682E-2</v>
      </c>
      <c r="C45" s="302">
        <v>9.8516909580155954E-4</v>
      </c>
      <c r="D45" s="302">
        <v>7.8321143511951956E-3</v>
      </c>
      <c r="E45" s="302">
        <f t="shared" si="28"/>
        <v>4.3427687654582436E-2</v>
      </c>
      <c r="F45" s="303"/>
      <c r="G45" s="302">
        <v>3.5359195303771553E-2</v>
      </c>
      <c r="H45" s="302">
        <v>1.0160247417213602E-3</v>
      </c>
      <c r="I45" s="302">
        <v>0</v>
      </c>
      <c r="J45" s="302">
        <f t="shared" si="29"/>
        <v>3.6375220045492915E-2</v>
      </c>
      <c r="K45" s="303"/>
      <c r="L45" s="302">
        <v>2.6115727173210097E-2</v>
      </c>
      <c r="M45" s="302">
        <v>1.2240397119066587E-3</v>
      </c>
      <c r="N45" s="302">
        <v>0</v>
      </c>
      <c r="O45" s="302">
        <f t="shared" si="30"/>
        <v>2.7339766885116756E-2</v>
      </c>
    </row>
    <row r="46" spans="1:15" s="236" customFormat="1" x14ac:dyDescent="0.2">
      <c r="A46" s="237" t="str">
        <f>name!E$7</f>
        <v>Administrative and secretarial occupations</v>
      </c>
      <c r="B46" s="302">
        <v>1.535600117530244E-2</v>
      </c>
      <c r="C46" s="302">
        <v>1.3376401100042728E-3</v>
      </c>
      <c r="D46" s="302">
        <v>3.6044551352104712E-3</v>
      </c>
      <c r="E46" s="302">
        <f t="shared" si="28"/>
        <v>2.0298096420517185E-2</v>
      </c>
      <c r="F46" s="303"/>
      <c r="G46" s="302">
        <v>1.3033968322744454E-2</v>
      </c>
      <c r="H46" s="302">
        <v>1.3316896665091901E-3</v>
      </c>
      <c r="I46" s="302">
        <v>0</v>
      </c>
      <c r="J46" s="302">
        <f t="shared" si="29"/>
        <v>1.4365657989253645E-2</v>
      </c>
      <c r="K46" s="303"/>
      <c r="L46" s="302">
        <v>9.152525293767302E-3</v>
      </c>
      <c r="M46" s="302">
        <v>7.23125938442001E-4</v>
      </c>
      <c r="N46" s="302">
        <v>0</v>
      </c>
      <c r="O46" s="302">
        <f t="shared" si="30"/>
        <v>9.875651232209303E-3</v>
      </c>
    </row>
    <row r="47" spans="1:15" s="236" customFormat="1" x14ac:dyDescent="0.2">
      <c r="A47" s="237" t="str">
        <f>name!E$8</f>
        <v>Skilled trades occupations</v>
      </c>
      <c r="B47" s="302">
        <v>5.8809566374602114E-2</v>
      </c>
      <c r="C47" s="302">
        <v>1.1444298050305684E-3</v>
      </c>
      <c r="D47" s="302">
        <v>3.4109014684857525E-2</v>
      </c>
      <c r="E47" s="302">
        <f t="shared" si="28"/>
        <v>9.4063010864490204E-2</v>
      </c>
      <c r="F47" s="303"/>
      <c r="G47" s="302">
        <v>4.4472100604230021E-2</v>
      </c>
      <c r="H47" s="302">
        <v>7.3665487170173304E-4</v>
      </c>
      <c r="I47" s="302">
        <v>0</v>
      </c>
      <c r="J47" s="302">
        <f>SUM(G47:I47)</f>
        <v>4.5208755475931756E-2</v>
      </c>
      <c r="K47" s="303"/>
      <c r="L47" s="302">
        <v>2.5957755486577375E-2</v>
      </c>
      <c r="M47" s="302">
        <v>2.9573139704712985E-4</v>
      </c>
      <c r="N47" s="302">
        <v>0</v>
      </c>
      <c r="O47" s="302">
        <f t="shared" si="30"/>
        <v>2.6253486883624503E-2</v>
      </c>
    </row>
    <row r="48" spans="1:15" s="236" customFormat="1" x14ac:dyDescent="0.2">
      <c r="A48" s="237" t="str">
        <f>name!E$9</f>
        <v>Caring, leisure and other service occupations</v>
      </c>
      <c r="B48" s="302">
        <v>7.7268491692020222E-3</v>
      </c>
      <c r="C48" s="302">
        <v>3.7115246676279845E-3</v>
      </c>
      <c r="D48" s="302">
        <v>1.0804377368740835E-3</v>
      </c>
      <c r="E48" s="302">
        <f t="shared" si="28"/>
        <v>1.2518811573704089E-2</v>
      </c>
      <c r="F48" s="303"/>
      <c r="G48" s="302">
        <v>6.2876097684545617E-3</v>
      </c>
      <c r="H48" s="302">
        <v>5.237123377009296E-3</v>
      </c>
      <c r="I48" s="302">
        <v>0</v>
      </c>
      <c r="J48" s="302">
        <f t="shared" ref="J48:J51" si="31">SUM(G48:I48)</f>
        <v>1.1524733145463859E-2</v>
      </c>
      <c r="K48" s="303"/>
      <c r="L48" s="302">
        <v>4.2778780723156272E-3</v>
      </c>
      <c r="M48" s="302">
        <v>4.6215712766278826E-3</v>
      </c>
      <c r="N48" s="302">
        <v>0</v>
      </c>
      <c r="O48" s="302">
        <f t="shared" si="30"/>
        <v>8.8994493489435098E-3</v>
      </c>
    </row>
    <row r="49" spans="1:15" s="236" customFormat="1" x14ac:dyDescent="0.2">
      <c r="A49" s="237" t="str">
        <f>name!E$10</f>
        <v>Sales and customer service occupations</v>
      </c>
      <c r="B49" s="302">
        <v>5.6737295630562038E-3</v>
      </c>
      <c r="C49" s="302">
        <v>2.2479831655201356E-3</v>
      </c>
      <c r="D49" s="302">
        <v>2.5822363753679909E-3</v>
      </c>
      <c r="E49" s="302">
        <f t="shared" si="28"/>
        <v>1.0503949103944331E-2</v>
      </c>
      <c r="F49" s="303"/>
      <c r="G49" s="302">
        <v>4.7241367732009871E-3</v>
      </c>
      <c r="H49" s="302">
        <v>1.2049578906602374E-3</v>
      </c>
      <c r="I49" s="302">
        <v>0</v>
      </c>
      <c r="J49" s="302">
        <f t="shared" si="31"/>
        <v>5.929094663861224E-3</v>
      </c>
      <c r="K49" s="303"/>
      <c r="L49" s="302">
        <v>3.6306132734878222E-3</v>
      </c>
      <c r="M49" s="302">
        <v>8.4321687609146352E-4</v>
      </c>
      <c r="N49" s="302">
        <v>0</v>
      </c>
      <c r="O49" s="302">
        <f t="shared" si="30"/>
        <v>4.4738301495792854E-3</v>
      </c>
    </row>
    <row r="50" spans="1:15" s="236" customFormat="1" x14ac:dyDescent="0.2">
      <c r="A50" s="237" t="str">
        <f>name!E$11</f>
        <v>Process, plant and machine operatives</v>
      </c>
      <c r="B50" s="302">
        <v>0.11957778183544628</v>
      </c>
      <c r="C50" s="302">
        <v>6.7993488306815559E-4</v>
      </c>
      <c r="D50" s="302">
        <v>2.1158453898573876E-2</v>
      </c>
      <c r="E50" s="302">
        <f t="shared" si="28"/>
        <v>0.1414161706170883</v>
      </c>
      <c r="F50" s="303"/>
      <c r="G50" s="302">
        <v>9.2647473196845423E-2</v>
      </c>
      <c r="H50" s="302">
        <v>2.3669108699999201E-4</v>
      </c>
      <c r="I50" s="302">
        <v>0</v>
      </c>
      <c r="J50" s="302">
        <f t="shared" si="31"/>
        <v>9.2884164283845411E-2</v>
      </c>
      <c r="K50" s="303"/>
      <c r="L50" s="302">
        <v>6.2620396344670912E-2</v>
      </c>
      <c r="M50" s="302">
        <v>1.8225897915745014E-4</v>
      </c>
      <c r="N50" s="302">
        <v>0</v>
      </c>
      <c r="O50" s="302">
        <f t="shared" si="30"/>
        <v>6.2802655323828366E-2</v>
      </c>
    </row>
    <row r="51" spans="1:15" s="236" customFormat="1" x14ac:dyDescent="0.2">
      <c r="A51" s="237" t="str">
        <f>name!E$12</f>
        <v>Elementary occupations</v>
      </c>
      <c r="B51" s="302">
        <v>5.9160031916921799E-3</v>
      </c>
      <c r="C51" s="302">
        <v>3.1569211579645924E-3</v>
      </c>
      <c r="D51" s="302">
        <v>5.1547809393197329E-2</v>
      </c>
      <c r="E51" s="302">
        <f t="shared" si="28"/>
        <v>6.0620733742854101E-2</v>
      </c>
      <c r="F51" s="303"/>
      <c r="G51" s="302">
        <v>3.9170884275067271E-3</v>
      </c>
      <c r="H51" s="302">
        <v>1.3979449127207971E-3</v>
      </c>
      <c r="I51" s="302">
        <v>0</v>
      </c>
      <c r="J51" s="302">
        <f t="shared" si="31"/>
        <v>5.3150333402275244E-3</v>
      </c>
      <c r="K51" s="303"/>
      <c r="L51" s="302">
        <v>2.1443552843553853E-3</v>
      </c>
      <c r="M51" s="302">
        <v>6.5135500533022362E-4</v>
      </c>
      <c r="N51" s="302">
        <v>0</v>
      </c>
      <c r="O51" s="302">
        <f t="shared" si="30"/>
        <v>2.7957102896856087E-3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0.33046357615989602</v>
      </c>
      <c r="C53" s="311">
        <f t="shared" ref="C53:E53" si="32">SUM(C43:C51)</f>
        <v>1.4817560350356177E-2</v>
      </c>
      <c r="D53" s="311">
        <f t="shared" si="32"/>
        <v>0.15371886348974706</v>
      </c>
      <c r="E53" s="311">
        <f t="shared" si="32"/>
        <v>0.49899999999999928</v>
      </c>
      <c r="F53" s="311"/>
      <c r="G53" s="311">
        <f t="shared" ref="G53:J53" si="33">SUM(G43:G51)</f>
        <v>0.28730834752987033</v>
      </c>
      <c r="H53" s="311">
        <f t="shared" si="33"/>
        <v>1.2691652470129705E-2</v>
      </c>
      <c r="I53" s="311">
        <f t="shared" si="33"/>
        <v>0</v>
      </c>
      <c r="J53" s="311">
        <f t="shared" si="33"/>
        <v>0.30000000000000004</v>
      </c>
      <c r="K53" s="311"/>
      <c r="L53" s="311">
        <f t="shared" ref="L53:O53" si="34">SUM(L43:L51)</f>
        <v>0.20906121372077704</v>
      </c>
      <c r="M53" s="311">
        <f t="shared" si="34"/>
        <v>9.9387862792229692E-3</v>
      </c>
      <c r="N53" s="311">
        <f t="shared" si="34"/>
        <v>0</v>
      </c>
      <c r="O53" s="311">
        <f t="shared" si="34"/>
        <v>0.21900000000000003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0.22077024444963739</v>
      </c>
      <c r="C60" s="302">
        <v>2.8353072859874266E-2</v>
      </c>
      <c r="D60" s="302">
        <v>4.2753540823546488E-2</v>
      </c>
      <c r="E60" s="302">
        <f>SUM(B60:D60)</f>
        <v>0.29187685813305814</v>
      </c>
      <c r="F60" s="303"/>
      <c r="G60" s="302">
        <v>0.29292314536599112</v>
      </c>
      <c r="H60" s="302">
        <v>4.604298828701172E-2</v>
      </c>
      <c r="I60" s="302">
        <v>5.6297299870095886E-2</v>
      </c>
      <c r="J60" s="302">
        <f>SUM(G60:I60)</f>
        <v>0.39526343352309873</v>
      </c>
      <c r="K60" s="303"/>
      <c r="L60" s="302">
        <v>0.22022559694813418</v>
      </c>
      <c r="M60" s="302">
        <v>3.4818623471882776E-2</v>
      </c>
      <c r="N60" s="302">
        <v>4.794622862757103E-2</v>
      </c>
      <c r="O60" s="302">
        <f>SUM(L60:N60)</f>
        <v>0.30299044904758798</v>
      </c>
    </row>
    <row r="61" spans="1:15" s="236" customFormat="1" x14ac:dyDescent="0.2">
      <c r="A61" s="237" t="str">
        <f>name!E$5</f>
        <v>Professional occupations</v>
      </c>
      <c r="B61" s="302">
        <v>0.2025757645122265</v>
      </c>
      <c r="C61" s="302">
        <v>1.676062614374392E-2</v>
      </c>
      <c r="D61" s="302">
        <v>1.3355527712183049E-2</v>
      </c>
      <c r="E61" s="302">
        <f t="shared" ref="E61:E68" si="35">SUM(B61:D61)</f>
        <v>0.23269191836815348</v>
      </c>
      <c r="F61" s="303"/>
      <c r="G61" s="302">
        <v>0.30637103859031767</v>
      </c>
      <c r="H61" s="302">
        <v>3.0516950310252672E-2</v>
      </c>
      <c r="I61" s="302">
        <v>2.9660847410558525E-2</v>
      </c>
      <c r="J61" s="302">
        <f t="shared" ref="J61:J63" si="36">SUM(G61:I61)</f>
        <v>0.36654883631112889</v>
      </c>
      <c r="K61" s="303"/>
      <c r="L61" s="302">
        <v>0.3277208665200369</v>
      </c>
      <c r="M61" s="302">
        <v>2.2138554967112953E-2</v>
      </c>
      <c r="N61" s="302">
        <v>1.5784124235410514E-2</v>
      </c>
      <c r="O61" s="302">
        <f t="shared" ref="O61:O68" si="37">SUM(L61:N61)</f>
        <v>0.36564354572256041</v>
      </c>
    </row>
    <row r="62" spans="1:15" s="236" customFormat="1" x14ac:dyDescent="0.2">
      <c r="A62" s="237" t="str">
        <f>name!E$6</f>
        <v>Associate professional occupations</v>
      </c>
      <c r="B62" s="302">
        <v>0.27433926084756732</v>
      </c>
      <c r="C62" s="302">
        <v>3.5154908441974823E-2</v>
      </c>
      <c r="D62" s="302">
        <v>1.0372125092914353E-2</v>
      </c>
      <c r="E62" s="302">
        <f t="shared" si="35"/>
        <v>0.31986629438245651</v>
      </c>
      <c r="F62" s="303"/>
      <c r="G62" s="302">
        <v>0.37454134361891678</v>
      </c>
      <c r="H62" s="302">
        <v>5.239079746059043E-2</v>
      </c>
      <c r="I62" s="302">
        <v>1.8034290794512933E-2</v>
      </c>
      <c r="J62" s="302">
        <f t="shared" si="36"/>
        <v>0.44496643187402013</v>
      </c>
      <c r="K62" s="303"/>
      <c r="L62" s="302">
        <v>0.32623484570406019</v>
      </c>
      <c r="M62" s="302">
        <v>3.275011917449832E-2</v>
      </c>
      <c r="N62" s="302">
        <v>1.0853220882545471E-2</v>
      </c>
      <c r="O62" s="302">
        <f t="shared" si="37"/>
        <v>0.369838185761104</v>
      </c>
    </row>
    <row r="63" spans="1:15" s="236" customFormat="1" x14ac:dyDescent="0.2">
      <c r="A63" s="237" t="str">
        <f>name!E$7</f>
        <v>Administrative and secretarial occupations</v>
      </c>
      <c r="B63" s="302">
        <v>0.22643633105762118</v>
      </c>
      <c r="C63" s="302">
        <v>8.8279189882093559E-2</v>
      </c>
      <c r="D63" s="302">
        <v>5.2534280745044279E-3</v>
      </c>
      <c r="E63" s="302">
        <f t="shared" si="35"/>
        <v>0.31996894901421913</v>
      </c>
      <c r="F63" s="303"/>
      <c r="G63" s="302">
        <v>0.26946241638047902</v>
      </c>
      <c r="H63" s="302">
        <v>9.4837943842151051E-2</v>
      </c>
      <c r="I63" s="302">
        <v>1.5441354747556093E-2</v>
      </c>
      <c r="J63" s="302">
        <f t="shared" si="36"/>
        <v>0.37974171497018616</v>
      </c>
      <c r="K63" s="303"/>
      <c r="L63" s="302">
        <v>0.2194036760969813</v>
      </c>
      <c r="M63" s="302">
        <v>4.9548466154745216E-2</v>
      </c>
      <c r="N63" s="302">
        <v>7.6918525229903913E-3</v>
      </c>
      <c r="O63" s="302">
        <f t="shared" si="37"/>
        <v>0.27664399477471691</v>
      </c>
    </row>
    <row r="64" spans="1:15" s="236" customFormat="1" x14ac:dyDescent="0.2">
      <c r="A64" s="237" t="str">
        <f>name!E$8</f>
        <v>Skilled trades occupations</v>
      </c>
      <c r="B64" s="302">
        <v>0.34042775285184446</v>
      </c>
      <c r="C64" s="302">
        <v>2.1834333413708308E-2</v>
      </c>
      <c r="D64" s="302">
        <v>7.591188842257636E-2</v>
      </c>
      <c r="E64" s="302">
        <f t="shared" si="35"/>
        <v>0.43817397468812913</v>
      </c>
      <c r="F64" s="303"/>
      <c r="G64" s="302">
        <v>0.30482801583775143</v>
      </c>
      <c r="H64" s="302">
        <v>1.6143918512778854E-2</v>
      </c>
      <c r="I64" s="302">
        <v>0.13794307787061483</v>
      </c>
      <c r="J64" s="302">
        <f>SUM(G64:I64)</f>
        <v>0.45891501222114511</v>
      </c>
      <c r="K64" s="303"/>
      <c r="L64" s="302">
        <v>0.20669262286718143</v>
      </c>
      <c r="M64" s="302">
        <v>9.1376212571608571E-3</v>
      </c>
      <c r="N64" s="302">
        <v>8.4159255199570196E-2</v>
      </c>
      <c r="O64" s="302">
        <f t="shared" si="37"/>
        <v>0.2999894993239125</v>
      </c>
    </row>
    <row r="65" spans="1:15" s="236" customFormat="1" x14ac:dyDescent="0.2">
      <c r="A65" s="237" t="str">
        <f>name!E$9</f>
        <v>Caring, leisure and other service occupations</v>
      </c>
      <c r="B65" s="302">
        <v>2.9430979705320246E-2</v>
      </c>
      <c r="C65" s="302">
        <v>7.4592283202291609E-3</v>
      </c>
      <c r="D65" s="302">
        <v>2.4354095356082716E-3</v>
      </c>
      <c r="E65" s="302">
        <f t="shared" si="35"/>
        <v>3.9325617561157676E-2</v>
      </c>
      <c r="F65" s="303"/>
      <c r="G65" s="302">
        <v>3.548110423585131E-2</v>
      </c>
      <c r="H65" s="302">
        <v>1.0040012564242671E-2</v>
      </c>
      <c r="I65" s="302">
        <v>1.2046595372556744E-2</v>
      </c>
      <c r="J65" s="302">
        <f t="shared" ref="J65:J68" si="38">SUM(G65:I65)</f>
        <v>5.756771217265072E-2</v>
      </c>
      <c r="K65" s="303"/>
      <c r="L65" s="302">
        <v>2.7724780246930932E-2</v>
      </c>
      <c r="M65" s="302">
        <v>4.8257786524079672E-3</v>
      </c>
      <c r="N65" s="302">
        <v>9.7964746285637162E-3</v>
      </c>
      <c r="O65" s="302">
        <f t="shared" si="37"/>
        <v>4.2347033527902617E-2</v>
      </c>
    </row>
    <row r="66" spans="1:15" s="236" customFormat="1" x14ac:dyDescent="0.2">
      <c r="A66" s="237" t="str">
        <f>name!E$10</f>
        <v>Sales and customer service occupations</v>
      </c>
      <c r="B66" s="302">
        <v>0.17133881172145274</v>
      </c>
      <c r="C66" s="302">
        <v>0.11508191372633793</v>
      </c>
      <c r="D66" s="302">
        <v>1.054231760516689E-2</v>
      </c>
      <c r="E66" s="302">
        <f t="shared" si="35"/>
        <v>0.29696304305295756</v>
      </c>
      <c r="F66" s="303"/>
      <c r="G66" s="302">
        <v>0.18755948477403558</v>
      </c>
      <c r="H66" s="302">
        <v>0.10779124531790753</v>
      </c>
      <c r="I66" s="302">
        <v>1.3726474804838412E-2</v>
      </c>
      <c r="J66" s="302">
        <f t="shared" si="38"/>
        <v>0.30907720489678153</v>
      </c>
      <c r="K66" s="303"/>
      <c r="L66" s="302">
        <v>0.17201340909002064</v>
      </c>
      <c r="M66" s="302">
        <v>7.4940688469268144E-2</v>
      </c>
      <c r="N66" s="302">
        <v>8.4158190757772419E-3</v>
      </c>
      <c r="O66" s="302">
        <f t="shared" si="37"/>
        <v>0.25536991663506603</v>
      </c>
    </row>
    <row r="67" spans="1:15" s="236" customFormat="1" x14ac:dyDescent="0.2">
      <c r="A67" s="237" t="str">
        <f>name!E$11</f>
        <v>Process, plant and machine operatives</v>
      </c>
      <c r="B67" s="302">
        <v>0.99697030164698863</v>
      </c>
      <c r="C67" s="302">
        <v>7.7943268517713854E-2</v>
      </c>
      <c r="D67" s="302">
        <v>1.8082565223758857E-2</v>
      </c>
      <c r="E67" s="302">
        <f t="shared" si="35"/>
        <v>1.0929961353884614</v>
      </c>
      <c r="F67" s="303"/>
      <c r="G67" s="302">
        <v>0.89385667467655594</v>
      </c>
      <c r="H67" s="302">
        <v>7.0627142151968678E-2</v>
      </c>
      <c r="I67" s="302">
        <v>4.4129198378624182E-2</v>
      </c>
      <c r="J67" s="302">
        <f t="shared" si="38"/>
        <v>1.0086130152071489</v>
      </c>
      <c r="K67" s="303"/>
      <c r="L67" s="302">
        <v>0.60790688860690445</v>
      </c>
      <c r="M67" s="302">
        <v>6.6621230212809357E-2</v>
      </c>
      <c r="N67" s="302">
        <v>6.6054376952590935E-2</v>
      </c>
      <c r="O67" s="302">
        <f t="shared" si="37"/>
        <v>0.74058249577230484</v>
      </c>
    </row>
    <row r="68" spans="1:15" s="236" customFormat="1" x14ac:dyDescent="0.2">
      <c r="A68" s="237" t="str">
        <f>name!E$12</f>
        <v>Elementary occupations</v>
      </c>
      <c r="B68" s="302">
        <v>0.43356997485379928</v>
      </c>
      <c r="C68" s="302">
        <v>8.914483235018815E-2</v>
      </c>
      <c r="D68" s="302">
        <v>5.4224022074161431E-3</v>
      </c>
      <c r="E68" s="302">
        <f t="shared" si="35"/>
        <v>0.52813720941140363</v>
      </c>
      <c r="F68" s="303"/>
      <c r="G68" s="302">
        <v>0.38661232931883516</v>
      </c>
      <c r="H68" s="302">
        <v>7.4208058826020704E-2</v>
      </c>
      <c r="I68" s="302">
        <v>1.1486250678983432E-2</v>
      </c>
      <c r="J68" s="302">
        <f t="shared" si="38"/>
        <v>0.47230663882383933</v>
      </c>
      <c r="K68" s="303"/>
      <c r="L68" s="302">
        <v>0.33235823323092523</v>
      </c>
      <c r="M68" s="302">
        <v>9.9588276526658012E-2</v>
      </c>
      <c r="N68" s="302">
        <v>3.3648369677263097E-2</v>
      </c>
      <c r="O68" s="302">
        <f t="shared" si="37"/>
        <v>0.46559487943484634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2.8958594216464579</v>
      </c>
      <c r="C70" s="311">
        <f t="shared" ref="C70:E70" si="39">SUM(C60:C68)</f>
        <v>0.48001137365586394</v>
      </c>
      <c r="D70" s="311">
        <f t="shared" si="39"/>
        <v>0.18412920469767483</v>
      </c>
      <c r="E70" s="311">
        <f t="shared" si="39"/>
        <v>3.5599999999999969</v>
      </c>
      <c r="F70" s="311"/>
      <c r="G70" s="311">
        <f t="shared" ref="G70:J70" si="40">SUM(G60:G68)</f>
        <v>3.0516355527987344</v>
      </c>
      <c r="H70" s="311">
        <f t="shared" si="40"/>
        <v>0.50259905727292431</v>
      </c>
      <c r="I70" s="311">
        <f t="shared" si="40"/>
        <v>0.33876538992834104</v>
      </c>
      <c r="J70" s="311">
        <f t="shared" si="40"/>
        <v>3.8929999999999993</v>
      </c>
      <c r="K70" s="311"/>
      <c r="L70" s="311">
        <f t="shared" ref="L70:O70" si="41">SUM(L60:L68)</f>
        <v>2.4402809193111756</v>
      </c>
      <c r="M70" s="311">
        <f t="shared" si="41"/>
        <v>0.39436935888654362</v>
      </c>
      <c r="N70" s="311">
        <f t="shared" si="41"/>
        <v>0.28434972180228257</v>
      </c>
      <c r="O70" s="311">
        <f t="shared" si="41"/>
        <v>3.1190000000000015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1.4150990028307826</v>
      </c>
      <c r="C77" s="302">
        <v>7.4366291735737527E-2</v>
      </c>
      <c r="D77" s="302">
        <v>0.13163118085431133</v>
      </c>
      <c r="E77" s="302">
        <f>SUM(B77:D77)</f>
        <v>1.6210964754208315</v>
      </c>
      <c r="F77" s="303"/>
      <c r="G77" s="302">
        <v>1.5172715230450167</v>
      </c>
      <c r="H77" s="302">
        <v>9.7224999597086831E-2</v>
      </c>
      <c r="I77" s="302">
        <v>0.254425399570329</v>
      </c>
      <c r="J77" s="302">
        <f>SUM(G77:I77)</f>
        <v>1.8689219222124325</v>
      </c>
      <c r="K77" s="303"/>
      <c r="L77" s="302">
        <v>1.0727940113389878</v>
      </c>
      <c r="M77" s="302">
        <v>9.2217899022310063E-2</v>
      </c>
      <c r="N77" s="302">
        <v>0.19054396594019574</v>
      </c>
      <c r="O77" s="302">
        <f>SUM(L77:N77)</f>
        <v>1.3555558763014937</v>
      </c>
    </row>
    <row r="78" spans="1:15" s="236" customFormat="1" x14ac:dyDescent="0.2">
      <c r="A78" s="237" t="str">
        <f>name!E$5</f>
        <v>Professional occupations</v>
      </c>
      <c r="B78" s="302">
        <v>1.6898958351223301</v>
      </c>
      <c r="C78" s="302">
        <v>5.5228188455114971E-2</v>
      </c>
      <c r="D78" s="302">
        <v>0.1483903307512783</v>
      </c>
      <c r="E78" s="302">
        <f t="shared" ref="E78:E85" si="42">SUM(B78:D78)</f>
        <v>1.8935143543287234</v>
      </c>
      <c r="F78" s="303"/>
      <c r="G78" s="302">
        <v>2.0527063394229375</v>
      </c>
      <c r="H78" s="302">
        <v>7.7421642063096846E-2</v>
      </c>
      <c r="I78" s="302">
        <v>0.17785983218522053</v>
      </c>
      <c r="J78" s="302">
        <f t="shared" ref="J78:J80" si="43">SUM(G78:I78)</f>
        <v>2.3079878136712546</v>
      </c>
      <c r="K78" s="303"/>
      <c r="L78" s="302">
        <v>1.9093892467582632</v>
      </c>
      <c r="M78" s="302">
        <v>8.23263633512758E-2</v>
      </c>
      <c r="N78" s="302">
        <v>0.13198648025839943</v>
      </c>
      <c r="O78" s="302">
        <f t="shared" ref="O78:O85" si="44">SUM(L78:N78)</f>
        <v>2.1237020903679387</v>
      </c>
    </row>
    <row r="79" spans="1:15" s="236" customFormat="1" x14ac:dyDescent="0.2">
      <c r="A79" s="237" t="str">
        <f>name!E$6</f>
        <v>Associate professional occupations</v>
      </c>
      <c r="B79" s="302">
        <v>1.0867218174928923</v>
      </c>
      <c r="C79" s="302">
        <v>8.4353500233876694E-2</v>
      </c>
      <c r="D79" s="302">
        <v>5.8061218222411629E-2</v>
      </c>
      <c r="E79" s="302">
        <f t="shared" si="42"/>
        <v>1.2291365359491806</v>
      </c>
      <c r="F79" s="303"/>
      <c r="G79" s="302">
        <v>1.218215945729088</v>
      </c>
      <c r="H79" s="302">
        <v>0.10357768897913641</v>
      </c>
      <c r="I79" s="302">
        <v>9.2742530780343654E-2</v>
      </c>
      <c r="J79" s="302">
        <f t="shared" si="43"/>
        <v>1.414536165488568</v>
      </c>
      <c r="K79" s="303"/>
      <c r="L79" s="302">
        <v>0.90044333936977672</v>
      </c>
      <c r="M79" s="302">
        <v>9.154462745231913E-2</v>
      </c>
      <c r="N79" s="302">
        <v>4.6614356505733923E-2</v>
      </c>
      <c r="O79" s="302">
        <f t="shared" si="44"/>
        <v>1.0386023233278299</v>
      </c>
    </row>
    <row r="80" spans="1:15" s="236" customFormat="1" x14ac:dyDescent="0.2">
      <c r="A80" s="237" t="str">
        <f>name!E$7</f>
        <v>Administrative and secretarial occupations</v>
      </c>
      <c r="B80" s="302">
        <v>0.62089423758523843</v>
      </c>
      <c r="C80" s="302">
        <v>0.17530235951187337</v>
      </c>
      <c r="D80" s="302">
        <v>2.0417824656750475E-2</v>
      </c>
      <c r="E80" s="302">
        <f t="shared" si="42"/>
        <v>0.81661442175386223</v>
      </c>
      <c r="F80" s="303"/>
      <c r="G80" s="302">
        <v>0.63741243270110803</v>
      </c>
      <c r="H80" s="302">
        <v>0.16833439511695916</v>
      </c>
      <c r="I80" s="302">
        <v>8.316576569294172E-2</v>
      </c>
      <c r="J80" s="302">
        <f t="shared" si="43"/>
        <v>0.88891259351100893</v>
      </c>
      <c r="K80" s="303"/>
      <c r="L80" s="302">
        <v>0.50059244816810855</v>
      </c>
      <c r="M80" s="302">
        <v>0.10012869183041687</v>
      </c>
      <c r="N80" s="302">
        <v>4.6337217517298745E-2</v>
      </c>
      <c r="O80" s="302">
        <f t="shared" si="44"/>
        <v>0.64705835751582419</v>
      </c>
    </row>
    <row r="81" spans="1:15" s="236" customFormat="1" x14ac:dyDescent="0.2">
      <c r="A81" s="237" t="str">
        <f>name!E$8</f>
        <v>Skilled trades occupations</v>
      </c>
      <c r="B81" s="302">
        <v>2.2034481586807377</v>
      </c>
      <c r="C81" s="302">
        <v>8.0008232863894135E-2</v>
      </c>
      <c r="D81" s="302">
        <v>0.20018093874133391</v>
      </c>
      <c r="E81" s="302">
        <f t="shared" si="42"/>
        <v>2.483637330285966</v>
      </c>
      <c r="F81" s="303"/>
      <c r="G81" s="302">
        <v>1.6828572571622054</v>
      </c>
      <c r="H81" s="302">
        <v>4.9159263437800443E-2</v>
      </c>
      <c r="I81" s="302">
        <v>0.14596798062706268</v>
      </c>
      <c r="J81" s="302">
        <f>SUM(G81:I81)</f>
        <v>1.8779845012270684</v>
      </c>
      <c r="K81" s="303"/>
      <c r="L81" s="302">
        <v>1.0846805597228222</v>
      </c>
      <c r="M81" s="302">
        <v>3.8013618830350517E-2</v>
      </c>
      <c r="N81" s="302">
        <v>0.14292188405351056</v>
      </c>
      <c r="O81" s="302">
        <f t="shared" si="44"/>
        <v>1.2656160626066832</v>
      </c>
    </row>
    <row r="82" spans="1:15" s="236" customFormat="1" x14ac:dyDescent="0.2">
      <c r="A82" s="237" t="str">
        <f>name!E$9</f>
        <v>Caring, leisure and other service occupations</v>
      </c>
      <c r="B82" s="302">
        <v>7.6211971806276868E-2</v>
      </c>
      <c r="C82" s="302">
        <v>1.8699400457672058E-2</v>
      </c>
      <c r="D82" s="302">
        <v>1.1273580530371379E-2</v>
      </c>
      <c r="E82" s="302">
        <f t="shared" si="42"/>
        <v>0.1061849527943203</v>
      </c>
      <c r="F82" s="303"/>
      <c r="G82" s="302">
        <v>6.7033289158294498E-2</v>
      </c>
      <c r="H82" s="302">
        <v>1.6546604677962127E-2</v>
      </c>
      <c r="I82" s="302">
        <v>4.1665782436109439E-2</v>
      </c>
      <c r="J82" s="302">
        <f t="shared" ref="J82:J85" si="45">SUM(G82:I82)</f>
        <v>0.12524567627236605</v>
      </c>
      <c r="K82" s="303"/>
      <c r="L82" s="302">
        <v>4.3114327736421987E-2</v>
      </c>
      <c r="M82" s="302">
        <v>8.2376464862563472E-3</v>
      </c>
      <c r="N82" s="302">
        <v>5.2511018035050344E-2</v>
      </c>
      <c r="O82" s="302">
        <f t="shared" si="44"/>
        <v>0.10386299225772869</v>
      </c>
    </row>
    <row r="83" spans="1:15" s="236" customFormat="1" x14ac:dyDescent="0.2">
      <c r="A83" s="237" t="str">
        <f>name!E$10</f>
        <v>Sales and customer service occupations</v>
      </c>
      <c r="B83" s="302">
        <v>0.29502087862913379</v>
      </c>
      <c r="C83" s="302">
        <v>5.8160917877815098E-2</v>
      </c>
      <c r="D83" s="302">
        <v>1.5161127146033857E-2</v>
      </c>
      <c r="E83" s="302">
        <f t="shared" si="42"/>
        <v>0.36834292365298271</v>
      </c>
      <c r="F83" s="303"/>
      <c r="G83" s="302">
        <v>0.28046125861475518</v>
      </c>
      <c r="H83" s="302">
        <v>5.2373095009369791E-2</v>
      </c>
      <c r="I83" s="302">
        <v>3.1484596252557576E-2</v>
      </c>
      <c r="J83" s="302">
        <f t="shared" si="45"/>
        <v>0.36431894987668251</v>
      </c>
      <c r="K83" s="303"/>
      <c r="L83" s="302">
        <v>0.22588727470531075</v>
      </c>
      <c r="M83" s="302">
        <v>4.7719382025356388E-2</v>
      </c>
      <c r="N83" s="302">
        <v>1.9046665502476388E-2</v>
      </c>
      <c r="O83" s="302">
        <f t="shared" si="44"/>
        <v>0.29265332223314355</v>
      </c>
    </row>
    <row r="84" spans="1:15" s="236" customFormat="1" x14ac:dyDescent="0.2">
      <c r="A84" s="237" t="str">
        <f>name!E$11</f>
        <v>Process, plant and machine operatives</v>
      </c>
      <c r="B84" s="302">
        <v>1.5098212496116863</v>
      </c>
      <c r="C84" s="302">
        <v>0.11573358801109188</v>
      </c>
      <c r="D84" s="302">
        <v>3.7896780289724326E-2</v>
      </c>
      <c r="E84" s="302">
        <f t="shared" si="42"/>
        <v>1.6634516179125025</v>
      </c>
      <c r="F84" s="303"/>
      <c r="G84" s="302">
        <v>1.0721852615398255</v>
      </c>
      <c r="H84" s="302">
        <v>8.2449322599458016E-2</v>
      </c>
      <c r="I84" s="302">
        <v>5.8470043089489845E-2</v>
      </c>
      <c r="J84" s="302">
        <f t="shared" si="45"/>
        <v>1.2131046272287733</v>
      </c>
      <c r="K84" s="303"/>
      <c r="L84" s="302">
        <v>0.74246429668221381</v>
      </c>
      <c r="M84" s="302">
        <v>7.2622540511176656E-2</v>
      </c>
      <c r="N84" s="302">
        <v>6.6711830123530269E-2</v>
      </c>
      <c r="O84" s="302">
        <f t="shared" si="44"/>
        <v>0.88179866731692069</v>
      </c>
    </row>
    <row r="85" spans="1:15" s="236" customFormat="1" x14ac:dyDescent="0.2">
      <c r="A85" s="237" t="str">
        <f>name!E$12</f>
        <v>Elementary occupations</v>
      </c>
      <c r="B85" s="302">
        <v>0.428488678897401</v>
      </c>
      <c r="C85" s="302">
        <v>4.3137223369044138E-2</v>
      </c>
      <c r="D85" s="302">
        <v>2.1395485635205134E-2</v>
      </c>
      <c r="E85" s="302">
        <f t="shared" si="42"/>
        <v>0.49302138790165029</v>
      </c>
      <c r="F85" s="303"/>
      <c r="G85" s="302">
        <v>0.29836917391880657</v>
      </c>
      <c r="H85" s="302">
        <v>3.5138720657675954E-2</v>
      </c>
      <c r="I85" s="302">
        <v>5.0479855935354256E-2</v>
      </c>
      <c r="J85" s="302">
        <f t="shared" si="45"/>
        <v>0.38398775051183681</v>
      </c>
      <c r="K85" s="303"/>
      <c r="L85" s="302">
        <v>0.24221765354187946</v>
      </c>
      <c r="M85" s="302">
        <v>6.0864154187159417E-2</v>
      </c>
      <c r="N85" s="302">
        <v>0.10306850034339222</v>
      </c>
      <c r="O85" s="302">
        <f t="shared" si="44"/>
        <v>0.40615030807243108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9.3256018306564776</v>
      </c>
      <c r="C87" s="311">
        <f t="shared" ref="C87:E87" si="46">SUM(C77:C85)</f>
        <v>0.70498970251611992</v>
      </c>
      <c r="D87" s="311">
        <f t="shared" si="46"/>
        <v>0.64440846682742037</v>
      </c>
      <c r="E87" s="311">
        <f t="shared" si="46"/>
        <v>10.675000000000018</v>
      </c>
      <c r="F87" s="311"/>
      <c r="G87" s="311">
        <f t="shared" ref="G87:J87" si="47">SUM(G77:G85)</f>
        <v>8.8265124812920384</v>
      </c>
      <c r="H87" s="311">
        <f t="shared" si="47"/>
        <v>0.68222573213854554</v>
      </c>
      <c r="I87" s="311">
        <f t="shared" si="47"/>
        <v>0.93626178656940895</v>
      </c>
      <c r="J87" s="311">
        <f t="shared" si="47"/>
        <v>10.44499999999999</v>
      </c>
      <c r="K87" s="311"/>
      <c r="L87" s="311">
        <f t="shared" ref="L87:O87" si="48">SUM(L77:L85)</f>
        <v>6.7215831580237859</v>
      </c>
      <c r="M87" s="311">
        <f t="shared" si="48"/>
        <v>0.59367492369662123</v>
      </c>
      <c r="N87" s="311">
        <f t="shared" si="48"/>
        <v>0.79974191827958752</v>
      </c>
      <c r="O87" s="311">
        <f t="shared" si="48"/>
        <v>8.1149999999999949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2.072588369710473</v>
      </c>
      <c r="C94" s="302">
        <v>0.12642292286291404</v>
      </c>
      <c r="D94" s="302">
        <v>0.35315650598953957</v>
      </c>
      <c r="E94" s="302">
        <f>SUM(B94:D94)</f>
        <v>2.5521677985629263</v>
      </c>
      <c r="F94" s="303"/>
      <c r="G94" s="302">
        <v>2.5500249048846158</v>
      </c>
      <c r="H94" s="302">
        <v>0.20727881866417946</v>
      </c>
      <c r="I94" s="302">
        <v>0.39331119615391658</v>
      </c>
      <c r="J94" s="302">
        <f>SUM(G94:I94)</f>
        <v>3.1506149197027118</v>
      </c>
      <c r="K94" s="303"/>
      <c r="L94" s="302">
        <v>2.1785756098272255</v>
      </c>
      <c r="M94" s="302">
        <v>0.2078316055878264</v>
      </c>
      <c r="N94" s="302">
        <v>0.35834567064498118</v>
      </c>
      <c r="O94" s="302">
        <f>SUM(L94:N94)</f>
        <v>2.744752886060033</v>
      </c>
    </row>
    <row r="95" spans="1:15" s="236" customFormat="1" x14ac:dyDescent="0.2">
      <c r="A95" s="237" t="str">
        <f>name!E$5</f>
        <v>Professional occupations</v>
      </c>
      <c r="B95" s="302">
        <v>2.8081913402312844</v>
      </c>
      <c r="C95" s="302">
        <v>9.9099796611902019E-2</v>
      </c>
      <c r="D95" s="302">
        <v>0.19585515323715724</v>
      </c>
      <c r="E95" s="302">
        <f t="shared" ref="E95:E102" si="49">SUM(B95:D95)</f>
        <v>3.1031462900803435</v>
      </c>
      <c r="F95" s="303"/>
      <c r="G95" s="302">
        <v>3.8585646376861971</v>
      </c>
      <c r="H95" s="302">
        <v>0.19486987466360511</v>
      </c>
      <c r="I95" s="302">
        <v>0.23596290637582917</v>
      </c>
      <c r="J95" s="302">
        <f t="shared" ref="J95:J97" si="50">SUM(G95:I95)</f>
        <v>4.2893974187256312</v>
      </c>
      <c r="K95" s="303"/>
      <c r="L95" s="302">
        <v>4.6290905392060253</v>
      </c>
      <c r="M95" s="302">
        <v>0.20475718570147744</v>
      </c>
      <c r="N95" s="302">
        <v>0.18625417146116335</v>
      </c>
      <c r="O95" s="302">
        <f t="shared" ref="O95:O102" si="51">SUM(L95:N95)</f>
        <v>5.0201018963686659</v>
      </c>
    </row>
    <row r="96" spans="1:15" s="236" customFormat="1" x14ac:dyDescent="0.2">
      <c r="A96" s="237" t="str">
        <f>name!E$6</f>
        <v>Associate professional occupations</v>
      </c>
      <c r="B96" s="302">
        <v>1.8869753194709924</v>
      </c>
      <c r="C96" s="302">
        <v>0.14834838311672557</v>
      </c>
      <c r="D96" s="302">
        <v>0.164182163966648</v>
      </c>
      <c r="E96" s="302">
        <f t="shared" si="49"/>
        <v>2.1995058665543659</v>
      </c>
      <c r="F96" s="303"/>
      <c r="G96" s="302">
        <v>2.4394069803248311</v>
      </c>
      <c r="H96" s="302">
        <v>0.19963731564914317</v>
      </c>
      <c r="I96" s="302">
        <v>0.23494138355928942</v>
      </c>
      <c r="J96" s="302">
        <f t="shared" si="50"/>
        <v>2.8739856795332637</v>
      </c>
      <c r="K96" s="303"/>
      <c r="L96" s="302">
        <v>2.283890508801337</v>
      </c>
      <c r="M96" s="302">
        <v>0.15888589394876898</v>
      </c>
      <c r="N96" s="302">
        <v>0.20522163528697274</v>
      </c>
      <c r="O96" s="302">
        <f t="shared" si="51"/>
        <v>2.6479980380370787</v>
      </c>
    </row>
    <row r="97" spans="1:15" s="236" customFormat="1" x14ac:dyDescent="0.2">
      <c r="A97" s="237" t="str">
        <f>name!E$7</f>
        <v>Administrative and secretarial occupations</v>
      </c>
      <c r="B97" s="302">
        <v>1.400944520708834</v>
      </c>
      <c r="C97" s="302">
        <v>0.38702500878889623</v>
      </c>
      <c r="D97" s="302">
        <v>4.5187040355503617E-2</v>
      </c>
      <c r="E97" s="302">
        <f t="shared" si="49"/>
        <v>1.8331565698532339</v>
      </c>
      <c r="F97" s="303"/>
      <c r="G97" s="302">
        <v>1.6418931536180241</v>
      </c>
      <c r="H97" s="302">
        <v>0.36606914414903607</v>
      </c>
      <c r="I97" s="302">
        <v>9.0701727038152422E-2</v>
      </c>
      <c r="J97" s="302">
        <f t="shared" si="50"/>
        <v>2.0986640248052129</v>
      </c>
      <c r="K97" s="303"/>
      <c r="L97" s="302">
        <v>1.6969541728668047</v>
      </c>
      <c r="M97" s="302">
        <v>0.25074611111988648</v>
      </c>
      <c r="N97" s="302">
        <v>5.4952395710793939E-2</v>
      </c>
      <c r="O97" s="302">
        <f t="shared" si="51"/>
        <v>2.0026526796974853</v>
      </c>
    </row>
    <row r="98" spans="1:15" s="236" customFormat="1" x14ac:dyDescent="0.2">
      <c r="A98" s="237" t="str">
        <f>name!E$8</f>
        <v>Skilled trades occupations</v>
      </c>
      <c r="B98" s="302">
        <v>5.8154257076846188</v>
      </c>
      <c r="C98" s="302">
        <v>0.22338433817420508</v>
      </c>
      <c r="D98" s="302">
        <v>0.81781989871285854</v>
      </c>
      <c r="E98" s="302">
        <f t="shared" si="49"/>
        <v>6.856629944571683</v>
      </c>
      <c r="F98" s="303"/>
      <c r="G98" s="302">
        <v>5.0287206666823501</v>
      </c>
      <c r="H98" s="302">
        <v>0.15533817765412411</v>
      </c>
      <c r="I98" s="302">
        <v>0.77455915138401432</v>
      </c>
      <c r="J98" s="302">
        <f>SUM(G98:I98)</f>
        <v>5.9586179957204886</v>
      </c>
      <c r="K98" s="303"/>
      <c r="L98" s="302">
        <v>3.9201539860018992</v>
      </c>
      <c r="M98" s="302">
        <v>0.1560820909089666</v>
      </c>
      <c r="N98" s="302">
        <v>0.72050958979075541</v>
      </c>
      <c r="O98" s="302">
        <f t="shared" si="51"/>
        <v>4.7967456667016215</v>
      </c>
    </row>
    <row r="99" spans="1:15" s="236" customFormat="1" x14ac:dyDescent="0.2">
      <c r="A99" s="237" t="str">
        <f>name!E$9</f>
        <v>Caring, leisure and other service occupations</v>
      </c>
      <c r="B99" s="302">
        <v>0.14771535099493568</v>
      </c>
      <c r="C99" s="302">
        <v>2.9203724473583915E-2</v>
      </c>
      <c r="D99" s="302">
        <v>2.4986860761224146E-2</v>
      </c>
      <c r="E99" s="302">
        <f t="shared" si="49"/>
        <v>0.20190593622974373</v>
      </c>
      <c r="F99" s="303"/>
      <c r="G99" s="302">
        <v>0.17793120879504096</v>
      </c>
      <c r="H99" s="302">
        <v>4.2203052827002097E-2</v>
      </c>
      <c r="I99" s="302">
        <v>9.4937633158692761E-2</v>
      </c>
      <c r="J99" s="302">
        <f t="shared" ref="J99:J102" si="52">SUM(G99:I99)</f>
        <v>0.31507189478073583</v>
      </c>
      <c r="K99" s="303"/>
      <c r="L99" s="302">
        <v>0.190860683932917</v>
      </c>
      <c r="M99" s="302">
        <v>3.3790603615799546E-2</v>
      </c>
      <c r="N99" s="302">
        <v>9.2907425160554835E-2</v>
      </c>
      <c r="O99" s="302">
        <f t="shared" si="51"/>
        <v>0.31755871270927138</v>
      </c>
    </row>
    <row r="100" spans="1:15" s="236" customFormat="1" x14ac:dyDescent="0.2">
      <c r="A100" s="237" t="str">
        <f>name!E$10</f>
        <v>Sales and customer service occupations</v>
      </c>
      <c r="B100" s="302">
        <v>0.4671378748281263</v>
      </c>
      <c r="C100" s="302">
        <v>0.14068046158702691</v>
      </c>
      <c r="D100" s="302">
        <v>6.8166286820776231E-2</v>
      </c>
      <c r="E100" s="302">
        <f t="shared" si="49"/>
        <v>0.67598462323592945</v>
      </c>
      <c r="F100" s="303"/>
      <c r="G100" s="302">
        <v>0.4972069907249933</v>
      </c>
      <c r="H100" s="302">
        <v>0.13970063766901006</v>
      </c>
      <c r="I100" s="302">
        <v>6.6436738102748527E-2</v>
      </c>
      <c r="J100" s="302">
        <f t="shared" si="52"/>
        <v>0.70334436649675192</v>
      </c>
      <c r="K100" s="303"/>
      <c r="L100" s="302">
        <v>0.49147585963921064</v>
      </c>
      <c r="M100" s="302">
        <v>0.13578926030193</v>
      </c>
      <c r="N100" s="302">
        <v>4.9261030111517702E-2</v>
      </c>
      <c r="O100" s="302">
        <f t="shared" si="51"/>
        <v>0.67652615005265837</v>
      </c>
    </row>
    <row r="101" spans="1:15" s="236" customFormat="1" x14ac:dyDescent="0.2">
      <c r="A101" s="237" t="str">
        <f>name!E$11</f>
        <v>Process, plant and machine operatives</v>
      </c>
      <c r="B101" s="302">
        <v>2.9199276018490798</v>
      </c>
      <c r="C101" s="302">
        <v>0.23064336221381324</v>
      </c>
      <c r="D101" s="302">
        <v>0.15055337305773125</v>
      </c>
      <c r="E101" s="302">
        <f t="shared" si="49"/>
        <v>3.3011243371206245</v>
      </c>
      <c r="F101" s="303"/>
      <c r="G101" s="302">
        <v>2.3894223307348188</v>
      </c>
      <c r="H101" s="302">
        <v>0.19958503079571871</v>
      </c>
      <c r="I101" s="302">
        <v>0.36538864821924238</v>
      </c>
      <c r="J101" s="302">
        <f t="shared" si="52"/>
        <v>2.9543960097497801</v>
      </c>
      <c r="K101" s="303"/>
      <c r="L101" s="302">
        <v>1.8114252666613448</v>
      </c>
      <c r="M101" s="302">
        <v>0.18776884306197988</v>
      </c>
      <c r="N101" s="302">
        <v>0.33478503622911548</v>
      </c>
      <c r="O101" s="302">
        <f t="shared" si="51"/>
        <v>2.3339791459524402</v>
      </c>
    </row>
    <row r="102" spans="1:15" s="236" customFormat="1" x14ac:dyDescent="0.2">
      <c r="A102" s="237" t="str">
        <f>name!E$12</f>
        <v>Elementary occupations</v>
      </c>
      <c r="B102" s="302">
        <v>1.0486147221162974</v>
      </c>
      <c r="C102" s="302">
        <v>0.16771624638874255</v>
      </c>
      <c r="D102" s="302">
        <v>0.11604766528609756</v>
      </c>
      <c r="E102" s="302">
        <f t="shared" si="49"/>
        <v>1.3323786337911374</v>
      </c>
      <c r="F102" s="303"/>
      <c r="G102" s="302">
        <v>0.85408977079734227</v>
      </c>
      <c r="H102" s="302">
        <v>0.14566527774120416</v>
      </c>
      <c r="I102" s="302">
        <v>0.19015264194685447</v>
      </c>
      <c r="J102" s="302">
        <f t="shared" si="52"/>
        <v>1.1899076904854009</v>
      </c>
      <c r="K102" s="303"/>
      <c r="L102" s="302">
        <v>0.75279068083554679</v>
      </c>
      <c r="M102" s="302">
        <v>0.21054249939913983</v>
      </c>
      <c r="N102" s="302">
        <v>0.25935164418603734</v>
      </c>
      <c r="O102" s="302">
        <f t="shared" si="51"/>
        <v>1.222684824420724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18.56752080759464</v>
      </c>
      <c r="C104" s="311">
        <f t="shared" ref="C104:E104" si="53">SUM(C94:C102)</f>
        <v>1.5525242442178098</v>
      </c>
      <c r="D104" s="311">
        <f t="shared" si="53"/>
        <v>1.9359549481875362</v>
      </c>
      <c r="E104" s="311">
        <f t="shared" si="53"/>
        <v>22.055999999999983</v>
      </c>
      <c r="F104" s="311"/>
      <c r="G104" s="311">
        <f t="shared" ref="G104:J104" si="54">SUM(G94:G102)</f>
        <v>19.437260644248209</v>
      </c>
      <c r="H104" s="311">
        <f t="shared" si="54"/>
        <v>1.6503473298130229</v>
      </c>
      <c r="I104" s="311">
        <f t="shared" si="54"/>
        <v>2.4463920259387404</v>
      </c>
      <c r="J104" s="311">
        <f t="shared" si="54"/>
        <v>23.533999999999974</v>
      </c>
      <c r="K104" s="311"/>
      <c r="L104" s="311">
        <f t="shared" ref="L104:O104" si="55">SUM(L94:L102)</f>
        <v>17.955217307772308</v>
      </c>
      <c r="M104" s="311">
        <f t="shared" si="55"/>
        <v>1.5461940936457752</v>
      </c>
      <c r="N104" s="311">
        <f t="shared" si="55"/>
        <v>2.2615885985818922</v>
      </c>
      <c r="O104" s="311">
        <f t="shared" si="55"/>
        <v>21.76299999999998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0.11566407862360652</v>
      </c>
      <c r="C111" s="302">
        <v>4.3437662755382517E-3</v>
      </c>
      <c r="D111" s="302">
        <v>1.1160979925503078E-2</v>
      </c>
      <c r="E111" s="302">
        <f>SUM(B111:D111)</f>
        <v>0.13116882482464787</v>
      </c>
      <c r="F111" s="303"/>
      <c r="G111" s="302">
        <v>0.21855305358909369</v>
      </c>
      <c r="H111" s="302">
        <v>1.8862969217127299E-2</v>
      </c>
      <c r="I111" s="302">
        <v>0</v>
      </c>
      <c r="J111" s="302">
        <f>SUM(G111:I111)</f>
        <v>0.23741602280622098</v>
      </c>
      <c r="K111" s="303"/>
      <c r="L111" s="302">
        <v>0.17719735141260856</v>
      </c>
      <c r="M111" s="302">
        <v>1.9904961020515061E-2</v>
      </c>
      <c r="N111" s="302">
        <v>0</v>
      </c>
      <c r="O111" s="302">
        <f>SUM(L111:N111)</f>
        <v>0.19710231243312362</v>
      </c>
    </row>
    <row r="112" spans="1:15" s="236" customFormat="1" x14ac:dyDescent="0.2">
      <c r="A112" s="237" t="str">
        <f>name!E$5</f>
        <v>Professional occupations</v>
      </c>
      <c r="B112" s="302">
        <v>0.32437945131932949</v>
      </c>
      <c r="C112" s="302">
        <v>5.5727388797972687E-3</v>
      </c>
      <c r="D112" s="302">
        <v>1.4208326560875627E-2</v>
      </c>
      <c r="E112" s="302">
        <f t="shared" ref="E112:E119" si="56">SUM(B112:D112)</f>
        <v>0.34416051676000237</v>
      </c>
      <c r="F112" s="303"/>
      <c r="G112" s="302">
        <v>0.68525078962403596</v>
      </c>
      <c r="H112" s="302">
        <v>2.5063465784845945E-2</v>
      </c>
      <c r="I112" s="302">
        <v>0</v>
      </c>
      <c r="J112" s="302">
        <f t="shared" ref="J112:J114" si="57">SUM(G112:I112)</f>
        <v>0.71031425540888193</v>
      </c>
      <c r="K112" s="303"/>
      <c r="L112" s="302">
        <v>0.73181803798063572</v>
      </c>
      <c r="M112" s="302">
        <v>2.6067924739861369E-2</v>
      </c>
      <c r="N112" s="302">
        <v>0</v>
      </c>
      <c r="O112" s="302">
        <f t="shared" ref="O112:O119" si="58">SUM(L112:N112)</f>
        <v>0.75788596272049713</v>
      </c>
    </row>
    <row r="113" spans="1:15" s="236" customFormat="1" x14ac:dyDescent="0.2">
      <c r="A113" s="237" t="str">
        <f>name!E$6</f>
        <v>Associate professional occupations</v>
      </c>
      <c r="B113" s="302">
        <v>0.21780614670092122</v>
      </c>
      <c r="C113" s="302">
        <v>8.3628468951656709E-3</v>
      </c>
      <c r="D113" s="302">
        <v>6.7547310652498679E-3</v>
      </c>
      <c r="E113" s="302">
        <f t="shared" si="56"/>
        <v>0.23292372466133676</v>
      </c>
      <c r="F113" s="303"/>
      <c r="G113" s="302">
        <v>0.43954197007413676</v>
      </c>
      <c r="H113" s="302">
        <v>2.8526974709327284E-2</v>
      </c>
      <c r="I113" s="302">
        <v>0</v>
      </c>
      <c r="J113" s="302">
        <f t="shared" si="57"/>
        <v>0.46806894478346406</v>
      </c>
      <c r="K113" s="303"/>
      <c r="L113" s="302">
        <v>0.3603131229397728</v>
      </c>
      <c r="M113" s="302">
        <v>2.5901304670762636E-2</v>
      </c>
      <c r="N113" s="302">
        <v>0</v>
      </c>
      <c r="O113" s="302">
        <f t="shared" si="58"/>
        <v>0.38621442761053543</v>
      </c>
    </row>
    <row r="114" spans="1:15" s="236" customFormat="1" x14ac:dyDescent="0.2">
      <c r="A114" s="237" t="str">
        <f>name!E$7</f>
        <v>Administrative and secretarial occupations</v>
      </c>
      <c r="B114" s="302">
        <v>0.34940649426238324</v>
      </c>
      <c r="C114" s="302">
        <v>2.4838099501575391E-2</v>
      </c>
      <c r="D114" s="302">
        <v>4.5663069676965019E-3</v>
      </c>
      <c r="E114" s="302">
        <f t="shared" si="56"/>
        <v>0.37881090073165513</v>
      </c>
      <c r="F114" s="303"/>
      <c r="G114" s="302">
        <v>0.57314017071008838</v>
      </c>
      <c r="H114" s="302">
        <v>7.4297011551597902E-2</v>
      </c>
      <c r="I114" s="302">
        <v>0</v>
      </c>
      <c r="J114" s="302">
        <f t="shared" si="57"/>
        <v>0.64743718226168623</v>
      </c>
      <c r="K114" s="303"/>
      <c r="L114" s="302">
        <v>0.51723648473055395</v>
      </c>
      <c r="M114" s="302">
        <v>5.7716664803844568E-2</v>
      </c>
      <c r="N114" s="302">
        <v>0</v>
      </c>
      <c r="O114" s="302">
        <f t="shared" si="58"/>
        <v>0.57495314953439847</v>
      </c>
    </row>
    <row r="115" spans="1:15" s="236" customFormat="1" x14ac:dyDescent="0.2">
      <c r="A115" s="237" t="str">
        <f>name!E$8</f>
        <v>Skilled trades occupations</v>
      </c>
      <c r="B115" s="302">
        <v>0.23079848098944247</v>
      </c>
      <c r="C115" s="302">
        <v>3.527996613067361E-3</v>
      </c>
      <c r="D115" s="302">
        <v>1.2910409112492556E-2</v>
      </c>
      <c r="E115" s="302">
        <f t="shared" si="56"/>
        <v>0.24723688671500238</v>
      </c>
      <c r="F115" s="303"/>
      <c r="G115" s="302">
        <v>0.31992854190251507</v>
      </c>
      <c r="H115" s="302">
        <v>1.2365871230885934E-2</v>
      </c>
      <c r="I115" s="302">
        <v>0</v>
      </c>
      <c r="J115" s="302">
        <f>SUM(G115:I115)</f>
        <v>0.33229441313340102</v>
      </c>
      <c r="K115" s="303"/>
      <c r="L115" s="302">
        <v>0.21771753866466409</v>
      </c>
      <c r="M115" s="302">
        <v>1.0134573194035264E-2</v>
      </c>
      <c r="N115" s="302">
        <v>0</v>
      </c>
      <c r="O115" s="302">
        <f t="shared" si="58"/>
        <v>0.22785211185869936</v>
      </c>
    </row>
    <row r="116" spans="1:15" s="236" customFormat="1" x14ac:dyDescent="0.2">
      <c r="A116" s="237" t="str">
        <f>name!E$9</f>
        <v>Caring, leisure and other service occupations</v>
      </c>
      <c r="B116" s="302">
        <v>4.2413402868988676E-2</v>
      </c>
      <c r="C116" s="302">
        <v>4.6683167294839347E-3</v>
      </c>
      <c r="D116" s="302">
        <v>1.2106854490456329E-3</v>
      </c>
      <c r="E116" s="302">
        <f t="shared" si="56"/>
        <v>4.8292405047518243E-2</v>
      </c>
      <c r="F116" s="303"/>
      <c r="G116" s="302">
        <v>7.2773780372780247E-2</v>
      </c>
      <c r="H116" s="302">
        <v>1.6231083861635826E-2</v>
      </c>
      <c r="I116" s="302">
        <v>0</v>
      </c>
      <c r="J116" s="302">
        <f t="shared" ref="J116:J119" si="59">SUM(G116:I116)</f>
        <v>8.9004864234416073E-2</v>
      </c>
      <c r="K116" s="303"/>
      <c r="L116" s="302">
        <v>6.813599909390966E-2</v>
      </c>
      <c r="M116" s="302">
        <v>1.2781266657229541E-2</v>
      </c>
      <c r="N116" s="302">
        <v>0</v>
      </c>
      <c r="O116" s="302">
        <f t="shared" si="58"/>
        <v>8.0917265751139195E-2</v>
      </c>
    </row>
    <row r="117" spans="1:15" s="236" customFormat="1" x14ac:dyDescent="0.2">
      <c r="A117" s="237" t="str">
        <f>name!E$10</f>
        <v>Sales and customer service occupations</v>
      </c>
      <c r="B117" s="302">
        <v>0.29242672135013603</v>
      </c>
      <c r="C117" s="302">
        <v>3.9637691904179435E-2</v>
      </c>
      <c r="D117" s="302">
        <v>2.0666494095403127E-2</v>
      </c>
      <c r="E117" s="302">
        <f t="shared" si="56"/>
        <v>0.35273090734971857</v>
      </c>
      <c r="F117" s="303"/>
      <c r="G117" s="302">
        <v>0.48694446555868237</v>
      </c>
      <c r="H117" s="302">
        <v>0.16555665979361942</v>
      </c>
      <c r="I117" s="302">
        <v>0</v>
      </c>
      <c r="J117" s="302">
        <f t="shared" si="59"/>
        <v>0.65250112535230176</v>
      </c>
      <c r="K117" s="303"/>
      <c r="L117" s="302">
        <v>0.50395098579582287</v>
      </c>
      <c r="M117" s="302">
        <v>0.17173415117543303</v>
      </c>
      <c r="N117" s="302">
        <v>0</v>
      </c>
      <c r="O117" s="302">
        <f t="shared" si="58"/>
        <v>0.67568513697125587</v>
      </c>
    </row>
    <row r="118" spans="1:15" s="236" customFormat="1" x14ac:dyDescent="0.2">
      <c r="A118" s="237" t="str">
        <f>name!E$11</f>
        <v>Process, plant and machine operatives</v>
      </c>
      <c r="B118" s="302">
        <v>0.11100431557834152</v>
      </c>
      <c r="C118" s="302">
        <v>1.6100314803816549E-3</v>
      </c>
      <c r="D118" s="302">
        <v>7.0063385289534262E-3</v>
      </c>
      <c r="E118" s="302">
        <f t="shared" si="56"/>
        <v>0.11962068558767659</v>
      </c>
      <c r="F118" s="303"/>
      <c r="G118" s="302">
        <v>0.1540376118786006</v>
      </c>
      <c r="H118" s="302">
        <v>9.2503787599526131E-3</v>
      </c>
      <c r="I118" s="302">
        <v>0</v>
      </c>
      <c r="J118" s="302">
        <f t="shared" si="59"/>
        <v>0.1632879906385532</v>
      </c>
      <c r="K118" s="303"/>
      <c r="L118" s="302">
        <v>0.14421582020051521</v>
      </c>
      <c r="M118" s="302">
        <v>1.0072088824588984E-2</v>
      </c>
      <c r="N118" s="302">
        <v>0</v>
      </c>
      <c r="O118" s="302">
        <f t="shared" si="58"/>
        <v>0.1542879090251042</v>
      </c>
    </row>
    <row r="119" spans="1:15" s="236" customFormat="1" x14ac:dyDescent="0.2">
      <c r="A119" s="237" t="str">
        <f>name!E$12</f>
        <v>Elementary occupations</v>
      </c>
      <c r="B119" s="302">
        <v>3.810759013666766E-2</v>
      </c>
      <c r="C119" s="302">
        <v>8.351079250586195E-3</v>
      </c>
      <c r="D119" s="302">
        <v>1.5964789351885606E-3</v>
      </c>
      <c r="E119" s="302">
        <f t="shared" si="56"/>
        <v>4.8055148322442419E-2</v>
      </c>
      <c r="F119" s="303"/>
      <c r="G119" s="302">
        <v>5.5033759066824124E-2</v>
      </c>
      <c r="H119" s="302">
        <v>1.7641442314257866E-2</v>
      </c>
      <c r="I119" s="302">
        <v>0</v>
      </c>
      <c r="J119" s="302">
        <f t="shared" si="59"/>
        <v>7.2675201381081994E-2</v>
      </c>
      <c r="K119" s="303"/>
      <c r="L119" s="302">
        <v>4.4997826651712432E-2</v>
      </c>
      <c r="M119" s="302">
        <v>1.2103897443532987E-2</v>
      </c>
      <c r="N119" s="302">
        <v>0</v>
      </c>
      <c r="O119" s="302">
        <f t="shared" si="58"/>
        <v>5.7101724095245415E-2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1.722006681829817</v>
      </c>
      <c r="C121" s="311">
        <f t="shared" ref="C121:E121" si="60">SUM(C111:C119)</f>
        <v>0.10091256752977515</v>
      </c>
      <c r="D121" s="311">
        <f t="shared" si="60"/>
        <v>8.0080750640408371E-2</v>
      </c>
      <c r="E121" s="311">
        <f t="shared" si="60"/>
        <v>1.9030000000000005</v>
      </c>
      <c r="F121" s="311"/>
      <c r="G121" s="311">
        <f t="shared" ref="G121:J121" si="61">SUM(G111:G119)</f>
        <v>3.0052041427767575</v>
      </c>
      <c r="H121" s="311">
        <f t="shared" si="61"/>
        <v>0.36779585722325009</v>
      </c>
      <c r="I121" s="311">
        <f t="shared" si="61"/>
        <v>0</v>
      </c>
      <c r="J121" s="311">
        <f t="shared" si="61"/>
        <v>3.3730000000000073</v>
      </c>
      <c r="K121" s="311"/>
      <c r="L121" s="311">
        <f t="shared" ref="L121:O121" si="62">SUM(L111:L119)</f>
        <v>2.7655831674701949</v>
      </c>
      <c r="M121" s="311">
        <f t="shared" si="62"/>
        <v>0.34641683252980343</v>
      </c>
      <c r="N121" s="311">
        <f t="shared" si="62"/>
        <v>0</v>
      </c>
      <c r="O121" s="311">
        <f t="shared" si="62"/>
        <v>3.1119999999999983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0.15467260917790493</v>
      </c>
      <c r="C128" s="302">
        <v>1.1290774397062749E-2</v>
      </c>
      <c r="D128" s="302">
        <v>6.8185893979294768E-2</v>
      </c>
      <c r="E128" s="302">
        <f>SUM(B128:D128)</f>
        <v>0.23414927755426246</v>
      </c>
      <c r="F128" s="303"/>
      <c r="G128" s="302">
        <v>0.24859496138615353</v>
      </c>
      <c r="H128" s="302">
        <v>1.7349137315664426E-2</v>
      </c>
      <c r="I128" s="302">
        <v>9.5919815070171085E-4</v>
      </c>
      <c r="J128" s="302">
        <f>SUM(G128:I128)</f>
        <v>0.26690329685251968</v>
      </c>
      <c r="K128" s="303"/>
      <c r="L128" s="302">
        <v>0.27490351008049929</v>
      </c>
      <c r="M128" s="302">
        <v>2.0308280513430026E-2</v>
      </c>
      <c r="N128" s="302">
        <v>8.2481622229068784E-4</v>
      </c>
      <c r="O128" s="302">
        <f>SUM(L128:N128)</f>
        <v>0.29603660681622002</v>
      </c>
    </row>
    <row r="129" spans="1:15" s="236" customFormat="1" x14ac:dyDescent="0.2">
      <c r="A129" s="237" t="str">
        <f>name!E$5</f>
        <v>Professional occupations</v>
      </c>
      <c r="B129" s="302">
        <v>0.14401987655817353</v>
      </c>
      <c r="C129" s="302">
        <v>2.0450059466088539E-2</v>
      </c>
      <c r="D129" s="302">
        <v>3.2406902692870922E-2</v>
      </c>
      <c r="E129" s="302">
        <f t="shared" ref="E129:E136" si="63">SUM(B129:D129)</f>
        <v>0.19687683871713299</v>
      </c>
      <c r="F129" s="303"/>
      <c r="G129" s="302">
        <v>0.2638494894348653</v>
      </c>
      <c r="H129" s="302">
        <v>2.6876276730476496E-2</v>
      </c>
      <c r="I129" s="302">
        <v>1.2712885651104883E-3</v>
      </c>
      <c r="J129" s="302">
        <f t="shared" ref="J129:J131" si="64">SUM(G129:I129)</f>
        <v>0.29199705473045229</v>
      </c>
      <c r="K129" s="303"/>
      <c r="L129" s="302">
        <v>0.36697193790346355</v>
      </c>
      <c r="M129" s="302">
        <v>3.1772501986694152E-2</v>
      </c>
      <c r="N129" s="302">
        <v>1.061460815906215E-3</v>
      </c>
      <c r="O129" s="302">
        <f t="shared" ref="O129:O136" si="65">SUM(L129:N129)</f>
        <v>0.39980590070606392</v>
      </c>
    </row>
    <row r="130" spans="1:15" s="236" customFormat="1" x14ac:dyDescent="0.2">
      <c r="A130" s="237" t="str">
        <f>name!E$6</f>
        <v>Associate professional occupations</v>
      </c>
      <c r="B130" s="302">
        <v>0.14199462895160381</v>
      </c>
      <c r="C130" s="302">
        <v>2.1547733691559452E-2</v>
      </c>
      <c r="D130" s="302">
        <v>2.4773734540754197E-2</v>
      </c>
      <c r="E130" s="302">
        <f t="shared" si="63"/>
        <v>0.18831609718391745</v>
      </c>
      <c r="F130" s="303"/>
      <c r="G130" s="302">
        <v>0.22459242707879512</v>
      </c>
      <c r="H130" s="302">
        <v>2.9723307257827094E-2</v>
      </c>
      <c r="I130" s="302">
        <v>1.3741316264088692E-3</v>
      </c>
      <c r="J130" s="302">
        <f t="shared" si="64"/>
        <v>0.25568986596303106</v>
      </c>
      <c r="K130" s="303"/>
      <c r="L130" s="302">
        <v>0.23810434812806885</v>
      </c>
      <c r="M130" s="302">
        <v>3.0266651131972574E-2</v>
      </c>
      <c r="N130" s="302">
        <v>1.4554608420214784E-3</v>
      </c>
      <c r="O130" s="302">
        <f t="shared" si="65"/>
        <v>0.2698264601020629</v>
      </c>
    </row>
    <row r="131" spans="1:15" s="236" customFormat="1" x14ac:dyDescent="0.2">
      <c r="A131" s="237" t="str">
        <f>name!E$7</f>
        <v>Administrative and secretarial occupations</v>
      </c>
      <c r="B131" s="302">
        <v>9.9460395456299575E-2</v>
      </c>
      <c r="C131" s="302">
        <v>5.6618244943750423E-2</v>
      </c>
      <c r="D131" s="302">
        <v>6.4873491108490937E-3</v>
      </c>
      <c r="E131" s="302">
        <f t="shared" si="63"/>
        <v>0.16256598951089907</v>
      </c>
      <c r="F131" s="303"/>
      <c r="G131" s="302">
        <v>0.12789958373173421</v>
      </c>
      <c r="H131" s="302">
        <v>5.6333465044416754E-2</v>
      </c>
      <c r="I131" s="302">
        <v>4.281677650199072E-4</v>
      </c>
      <c r="J131" s="302">
        <f t="shared" si="64"/>
        <v>0.18466121654117088</v>
      </c>
      <c r="K131" s="303"/>
      <c r="L131" s="302">
        <v>0.14830898597058384</v>
      </c>
      <c r="M131" s="302">
        <v>6.1394658788589566E-2</v>
      </c>
      <c r="N131" s="302">
        <v>7.8696424145927838E-4</v>
      </c>
      <c r="O131" s="302">
        <f t="shared" si="65"/>
        <v>0.21049060900063268</v>
      </c>
    </row>
    <row r="132" spans="1:15" s="236" customFormat="1" x14ac:dyDescent="0.2">
      <c r="A132" s="237" t="str">
        <f>name!E$8</f>
        <v>Skilled trades occupations</v>
      </c>
      <c r="B132" s="302">
        <v>0.1556038702492798</v>
      </c>
      <c r="C132" s="302">
        <v>1.6653727924418354E-2</v>
      </c>
      <c r="D132" s="302">
        <v>0.1333472855960596</v>
      </c>
      <c r="E132" s="302">
        <f t="shared" si="63"/>
        <v>0.30560488376975775</v>
      </c>
      <c r="F132" s="303"/>
      <c r="G132" s="302">
        <v>0.19585038852555284</v>
      </c>
      <c r="H132" s="302">
        <v>1.4091873151548338E-2</v>
      </c>
      <c r="I132" s="302">
        <v>2.1287717931798948E-3</v>
      </c>
      <c r="J132" s="302">
        <f>SUM(G132:I132)</f>
        <v>0.21207103347028106</v>
      </c>
      <c r="K132" s="303"/>
      <c r="L132" s="302">
        <v>0.21218053847556684</v>
      </c>
      <c r="M132" s="302">
        <v>2.0713808241506312E-2</v>
      </c>
      <c r="N132" s="302">
        <v>2.0627734628102762E-3</v>
      </c>
      <c r="O132" s="302">
        <f t="shared" si="65"/>
        <v>0.23495712017988343</v>
      </c>
    </row>
    <row r="133" spans="1:15" s="236" customFormat="1" x14ac:dyDescent="0.2">
      <c r="A133" s="237" t="str">
        <f>name!E$9</f>
        <v>Caring, leisure and other service occupations</v>
      </c>
      <c r="B133" s="302">
        <v>2.6149596728991351E-2</v>
      </c>
      <c r="C133" s="302">
        <v>8.2913194445156432E-3</v>
      </c>
      <c r="D133" s="302">
        <v>7.798985344026183E-3</v>
      </c>
      <c r="E133" s="302">
        <f t="shared" si="63"/>
        <v>4.2239901517533179E-2</v>
      </c>
      <c r="F133" s="303"/>
      <c r="G133" s="302">
        <v>3.2953102012640755E-2</v>
      </c>
      <c r="H133" s="302">
        <v>6.3699866618797682E-3</v>
      </c>
      <c r="I133" s="302">
        <v>7.7296640129638798E-4</v>
      </c>
      <c r="J133" s="302">
        <f t="shared" ref="J133:J136" si="66">SUM(G133:I133)</f>
        <v>4.0096055075816907E-2</v>
      </c>
      <c r="K133" s="303"/>
      <c r="L133" s="302">
        <v>3.3997463628460026E-2</v>
      </c>
      <c r="M133" s="302">
        <v>5.4591998856844143E-3</v>
      </c>
      <c r="N133" s="302">
        <v>8.3023014224084318E-4</v>
      </c>
      <c r="O133" s="302">
        <f t="shared" si="65"/>
        <v>4.0286893656385284E-2</v>
      </c>
    </row>
    <row r="134" spans="1:15" s="236" customFormat="1" x14ac:dyDescent="0.2">
      <c r="A134" s="237" t="str">
        <f>name!E$10</f>
        <v>Sales and customer service occupations</v>
      </c>
      <c r="B134" s="302">
        <v>5.2553492910259035E-2</v>
      </c>
      <c r="C134" s="302">
        <v>2.4849138948972525E-2</v>
      </c>
      <c r="D134" s="302">
        <v>1.5760821497043952E-2</v>
      </c>
      <c r="E134" s="302">
        <f t="shared" si="63"/>
        <v>9.3163453356275516E-2</v>
      </c>
      <c r="F134" s="303"/>
      <c r="G134" s="302">
        <v>7.5851662384236504E-2</v>
      </c>
      <c r="H134" s="302">
        <v>3.4725171477228166E-2</v>
      </c>
      <c r="I134" s="302">
        <v>2.2555770122301036E-4</v>
      </c>
      <c r="J134" s="302">
        <f t="shared" si="66"/>
        <v>0.11080239156268767</v>
      </c>
      <c r="K134" s="303"/>
      <c r="L134" s="302">
        <v>0.10212268111253678</v>
      </c>
      <c r="M134" s="302">
        <v>3.9769847279942788E-2</v>
      </c>
      <c r="N134" s="302">
        <v>1.3145441594597171E-4</v>
      </c>
      <c r="O134" s="302">
        <f t="shared" si="65"/>
        <v>0.14202398280842554</v>
      </c>
    </row>
    <row r="135" spans="1:15" s="236" customFormat="1" x14ac:dyDescent="0.2">
      <c r="A135" s="237" t="str">
        <f>name!E$11</f>
        <v>Process, plant and machine operatives</v>
      </c>
      <c r="B135" s="302">
        <v>0.41758412238988546</v>
      </c>
      <c r="C135" s="302">
        <v>1.4874796740535068E-2</v>
      </c>
      <c r="D135" s="302">
        <v>2.2560666107058324E-2</v>
      </c>
      <c r="E135" s="302">
        <f t="shared" si="63"/>
        <v>0.45501958523747882</v>
      </c>
      <c r="F135" s="303"/>
      <c r="G135" s="302">
        <v>0.52158386447666449</v>
      </c>
      <c r="H135" s="302">
        <v>2.0850232372174111E-2</v>
      </c>
      <c r="I135" s="302">
        <v>4.0326738740222463E-4</v>
      </c>
      <c r="J135" s="302">
        <f t="shared" si="66"/>
        <v>0.54283736423624085</v>
      </c>
      <c r="K135" s="303"/>
      <c r="L135" s="302">
        <v>0.60180291638597594</v>
      </c>
      <c r="M135" s="302">
        <v>2.2909572714415277E-2</v>
      </c>
      <c r="N135" s="302">
        <v>2.1170396467843258E-4</v>
      </c>
      <c r="O135" s="302">
        <f t="shared" si="65"/>
        <v>0.62492419306506963</v>
      </c>
    </row>
    <row r="136" spans="1:15" s="236" customFormat="1" x14ac:dyDescent="0.2">
      <c r="A136" s="237" t="str">
        <f>name!E$12</f>
        <v>Elementary occupations</v>
      </c>
      <c r="B136" s="302">
        <v>0.24830193682647775</v>
      </c>
      <c r="C136" s="302">
        <v>2.2883118092956827E-2</v>
      </c>
      <c r="D136" s="302">
        <v>2.4878918233310097E-2</v>
      </c>
      <c r="E136" s="302">
        <f t="shared" si="63"/>
        <v>0.29606397315274469</v>
      </c>
      <c r="F136" s="303"/>
      <c r="G136" s="302">
        <v>0.32313431829749895</v>
      </c>
      <c r="H136" s="302">
        <v>1.6979980268868013E-2</v>
      </c>
      <c r="I136" s="302">
        <v>8.2742300143110305E-4</v>
      </c>
      <c r="J136" s="302">
        <f t="shared" si="66"/>
        <v>0.34094172156779806</v>
      </c>
      <c r="K136" s="303"/>
      <c r="L136" s="302">
        <v>0.3537024479942677</v>
      </c>
      <c r="M136" s="302">
        <v>3.1927447253955465E-2</v>
      </c>
      <c r="N136" s="302">
        <v>2.0183384170349523E-3</v>
      </c>
      <c r="O136" s="302">
        <f t="shared" si="65"/>
        <v>0.38764823366525814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1.4403405292488751</v>
      </c>
      <c r="C138" s="311">
        <f t="shared" ref="C138:E138" si="67">SUM(C128:C136)</f>
        <v>0.19745891364985957</v>
      </c>
      <c r="D138" s="311">
        <f t="shared" si="67"/>
        <v>0.33620055710126712</v>
      </c>
      <c r="E138" s="311">
        <f t="shared" si="67"/>
        <v>1.974000000000002</v>
      </c>
      <c r="F138" s="311"/>
      <c r="G138" s="311">
        <f t="shared" ref="G138:J138" si="68">SUM(G128:G136)</f>
        <v>2.0143097973281421</v>
      </c>
      <c r="H138" s="311">
        <f t="shared" si="68"/>
        <v>0.22329943028008317</v>
      </c>
      <c r="I138" s="311">
        <f t="shared" si="68"/>
        <v>8.3907723917735957E-3</v>
      </c>
      <c r="J138" s="311">
        <f t="shared" si="68"/>
        <v>2.2459999999999982</v>
      </c>
      <c r="K138" s="311"/>
      <c r="L138" s="311">
        <f t="shared" ref="L138:O138" si="69">SUM(L128:L136)</f>
        <v>2.3320948296794231</v>
      </c>
      <c r="M138" s="311">
        <f t="shared" si="69"/>
        <v>0.26452196779619053</v>
      </c>
      <c r="N138" s="311">
        <f t="shared" si="69"/>
        <v>9.3832025243881356E-3</v>
      </c>
      <c r="O138" s="311">
        <f t="shared" si="69"/>
        <v>2.6060000000000016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1.5052256174619119</v>
      </c>
      <c r="C145" s="302">
        <v>0.14322970148165692</v>
      </c>
      <c r="D145" s="302">
        <v>0.3996367660338917</v>
      </c>
      <c r="E145" s="302">
        <f>SUM(B145:D145)</f>
        <v>2.0480920849774602</v>
      </c>
      <c r="F145" s="303"/>
      <c r="G145" s="302">
        <v>2.1838700013035597</v>
      </c>
      <c r="H145" s="302">
        <v>0.31545100123327441</v>
      </c>
      <c r="I145" s="302">
        <v>0.84633301230608926</v>
      </c>
      <c r="J145" s="302">
        <f>SUM(G145:I145)</f>
        <v>3.345654014842923</v>
      </c>
      <c r="K145" s="303"/>
      <c r="L145" s="302">
        <v>2.4380701357181596</v>
      </c>
      <c r="M145" s="302">
        <v>0.39516795295813062</v>
      </c>
      <c r="N145" s="302">
        <v>1.1054598902161705</v>
      </c>
      <c r="O145" s="302">
        <f>SUM(L145:N145)</f>
        <v>3.9386979788924608</v>
      </c>
    </row>
    <row r="146" spans="1:15" s="236" customFormat="1" x14ac:dyDescent="0.2">
      <c r="A146" s="237" t="str">
        <f>name!E$5</f>
        <v>Professional occupations</v>
      </c>
      <c r="B146" s="302">
        <v>2.1628849558295178</v>
      </c>
      <c r="C146" s="302">
        <v>0.10137197657290609</v>
      </c>
      <c r="D146" s="302">
        <v>0.20408943029494259</v>
      </c>
      <c r="E146" s="302">
        <f t="shared" ref="E146:E153" si="70">SUM(B146:D146)</f>
        <v>2.4683463626973663</v>
      </c>
      <c r="F146" s="303"/>
      <c r="G146" s="302">
        <v>3.5033384106422041</v>
      </c>
      <c r="H146" s="302">
        <v>0.19893583715527074</v>
      </c>
      <c r="I146" s="302">
        <v>0.33699592769700426</v>
      </c>
      <c r="J146" s="302">
        <f t="shared" ref="J146:J148" si="71">SUM(G146:I146)</f>
        <v>4.0392701754944795</v>
      </c>
      <c r="K146" s="303"/>
      <c r="L146" s="302">
        <v>5.7214259986630038</v>
      </c>
      <c r="M146" s="302">
        <v>0.25271760474923888</v>
      </c>
      <c r="N146" s="302">
        <v>0.3107634601153148</v>
      </c>
      <c r="O146" s="302">
        <f t="shared" ref="O146:O153" si="72">SUM(L146:N146)</f>
        <v>6.284907063527557</v>
      </c>
    </row>
    <row r="147" spans="1:15" s="236" customFormat="1" x14ac:dyDescent="0.2">
      <c r="A147" s="237" t="str">
        <f>name!E$6</f>
        <v>Associate professional occupations</v>
      </c>
      <c r="B147" s="302">
        <v>1.1579559124270005</v>
      </c>
      <c r="C147" s="302">
        <v>0.12283553900441899</v>
      </c>
      <c r="D147" s="302">
        <v>8.9398013884566127E-2</v>
      </c>
      <c r="E147" s="302">
        <f t="shared" si="70"/>
        <v>1.3701894653159854</v>
      </c>
      <c r="F147" s="303"/>
      <c r="G147" s="302">
        <v>1.7669581408111852</v>
      </c>
      <c r="H147" s="302">
        <v>0.20273570021267376</v>
      </c>
      <c r="I147" s="302">
        <v>0.14817701851437359</v>
      </c>
      <c r="J147" s="302">
        <f t="shared" si="71"/>
        <v>2.1178708595382325</v>
      </c>
      <c r="K147" s="303"/>
      <c r="L147" s="302">
        <v>2.2871526468279555</v>
      </c>
      <c r="M147" s="302">
        <v>0.22877799827538878</v>
      </c>
      <c r="N147" s="302">
        <v>0.18473065365600577</v>
      </c>
      <c r="O147" s="302">
        <f t="shared" si="72"/>
        <v>2.7006612987593499</v>
      </c>
    </row>
    <row r="148" spans="1:15" s="236" customFormat="1" x14ac:dyDescent="0.2">
      <c r="A148" s="237" t="str">
        <f>name!E$7</f>
        <v>Administrative and secretarial occupations</v>
      </c>
      <c r="B148" s="302">
        <v>0.76607716872389975</v>
      </c>
      <c r="C148" s="302">
        <v>0.73867753412599946</v>
      </c>
      <c r="D148" s="302">
        <v>0.16837207774821539</v>
      </c>
      <c r="E148" s="302">
        <f t="shared" si="70"/>
        <v>1.6731267805981147</v>
      </c>
      <c r="F148" s="303"/>
      <c r="G148" s="302">
        <v>0.87831885973827073</v>
      </c>
      <c r="H148" s="302">
        <v>0.81414353408072526</v>
      </c>
      <c r="I148" s="302">
        <v>0.42162998860260792</v>
      </c>
      <c r="J148" s="302">
        <f t="shared" si="71"/>
        <v>2.114092382421604</v>
      </c>
      <c r="K148" s="303"/>
      <c r="L148" s="302">
        <v>0.81414450189819398</v>
      </c>
      <c r="M148" s="302">
        <v>0.96511024497578368</v>
      </c>
      <c r="N148" s="302">
        <v>0.37184848623753919</v>
      </c>
      <c r="O148" s="302">
        <f t="shared" si="72"/>
        <v>2.1511032331115167</v>
      </c>
    </row>
    <row r="149" spans="1:15" s="236" customFormat="1" x14ac:dyDescent="0.2">
      <c r="A149" s="237" t="str">
        <f>name!E$8</f>
        <v>Skilled trades occupations</v>
      </c>
      <c r="B149" s="302">
        <v>4.1507567625291815</v>
      </c>
      <c r="C149" s="302">
        <v>0.22192481506138659</v>
      </c>
      <c r="D149" s="302">
        <v>8.1792878274115903</v>
      </c>
      <c r="E149" s="302">
        <f t="shared" si="70"/>
        <v>12.551969405002158</v>
      </c>
      <c r="F149" s="303"/>
      <c r="G149" s="302">
        <v>4.3143939266456846</v>
      </c>
      <c r="H149" s="302">
        <v>0.30337691590599125</v>
      </c>
      <c r="I149" s="302">
        <v>7.6645810793303122</v>
      </c>
      <c r="J149" s="302">
        <f>SUM(G149:I149)</f>
        <v>12.282351921881988</v>
      </c>
      <c r="K149" s="303"/>
      <c r="L149" s="302">
        <v>3.9484046793616527</v>
      </c>
      <c r="M149" s="302">
        <v>0.54981251954384591</v>
      </c>
      <c r="N149" s="302">
        <v>9.7380095490049552</v>
      </c>
      <c r="O149" s="302">
        <f t="shared" si="72"/>
        <v>14.236226747910454</v>
      </c>
    </row>
    <row r="150" spans="1:15" s="236" customFormat="1" x14ac:dyDescent="0.2">
      <c r="A150" s="237" t="str">
        <f>name!E$9</f>
        <v>Caring, leisure and other service occupations</v>
      </c>
      <c r="B150" s="302">
        <v>3.6253665884510407E-2</v>
      </c>
      <c r="C150" s="302">
        <v>7.9922359833299976E-3</v>
      </c>
      <c r="D150" s="302">
        <v>5.1092246350054856E-3</v>
      </c>
      <c r="E150" s="302">
        <f t="shared" si="70"/>
        <v>4.9355126502845889E-2</v>
      </c>
      <c r="F150" s="303"/>
      <c r="G150" s="302">
        <v>4.9428479137355111E-2</v>
      </c>
      <c r="H150" s="302">
        <v>1.3383112543935856E-2</v>
      </c>
      <c r="I150" s="302">
        <v>1.3967985213019308E-2</v>
      </c>
      <c r="J150" s="302">
        <f t="shared" ref="J150:J153" si="73">SUM(G150:I150)</f>
        <v>7.6779576894310281E-2</v>
      </c>
      <c r="K150" s="303"/>
      <c r="L150" s="302">
        <v>5.3204653373829791E-2</v>
      </c>
      <c r="M150" s="302">
        <v>1.1298935728473576E-2</v>
      </c>
      <c r="N150" s="302">
        <v>2.8753835429728689E-2</v>
      </c>
      <c r="O150" s="302">
        <f t="shared" si="72"/>
        <v>9.3257424532032049E-2</v>
      </c>
    </row>
    <row r="151" spans="1:15" s="236" customFormat="1" x14ac:dyDescent="0.2">
      <c r="A151" s="237" t="str">
        <f>name!E$10</f>
        <v>Sales and customer service occupations</v>
      </c>
      <c r="B151" s="302">
        <v>0.23970435352757538</v>
      </c>
      <c r="C151" s="302">
        <v>0.14613482077088411</v>
      </c>
      <c r="D151" s="302">
        <v>4.4628274368918905E-2</v>
      </c>
      <c r="E151" s="302">
        <f t="shared" si="70"/>
        <v>0.43046744866737841</v>
      </c>
      <c r="F151" s="303"/>
      <c r="G151" s="302">
        <v>0.28841004304556922</v>
      </c>
      <c r="H151" s="302">
        <v>0.19814481381011459</v>
      </c>
      <c r="I151" s="302">
        <v>6.5009689237996368E-2</v>
      </c>
      <c r="J151" s="302">
        <f t="shared" si="73"/>
        <v>0.55156454609368011</v>
      </c>
      <c r="K151" s="303"/>
      <c r="L151" s="302">
        <v>0.36903717864272734</v>
      </c>
      <c r="M151" s="302">
        <v>0.25091897513536637</v>
      </c>
      <c r="N151" s="302">
        <v>7.8865270892160014E-2</v>
      </c>
      <c r="O151" s="302">
        <f t="shared" si="72"/>
        <v>0.69882142467025377</v>
      </c>
    </row>
    <row r="152" spans="1:15" s="236" customFormat="1" x14ac:dyDescent="0.2">
      <c r="A152" s="237" t="str">
        <f>name!E$11</f>
        <v>Process, plant and machine operatives</v>
      </c>
      <c r="B152" s="302">
        <v>1.5419130860718295</v>
      </c>
      <c r="C152" s="302">
        <v>3.7650845106544199E-2</v>
      </c>
      <c r="D152" s="302">
        <v>0.40292487619407108</v>
      </c>
      <c r="E152" s="302">
        <f t="shared" si="70"/>
        <v>1.9824888073724449</v>
      </c>
      <c r="F152" s="303"/>
      <c r="G152" s="302">
        <v>1.6054854203802771</v>
      </c>
      <c r="H152" s="302">
        <v>8.6571037780150392E-2</v>
      </c>
      <c r="I152" s="302">
        <v>0.52384948994071123</v>
      </c>
      <c r="J152" s="302">
        <f t="shared" si="73"/>
        <v>2.2159059481011387</v>
      </c>
      <c r="K152" s="303"/>
      <c r="L152" s="302">
        <v>1.6749317860699657</v>
      </c>
      <c r="M152" s="302">
        <v>8.7480554635420468E-2</v>
      </c>
      <c r="N152" s="302">
        <v>0.81766985875213727</v>
      </c>
      <c r="O152" s="302">
        <f t="shared" si="72"/>
        <v>2.5800821994575234</v>
      </c>
    </row>
    <row r="153" spans="1:15" s="236" customFormat="1" x14ac:dyDescent="0.2">
      <c r="A153" s="237" t="str">
        <f>name!E$12</f>
        <v>Elementary occupations</v>
      </c>
      <c r="B153" s="302">
        <v>0.73451482221686681</v>
      </c>
      <c r="C153" s="302">
        <v>0.13085313326006201</v>
      </c>
      <c r="D153" s="302">
        <v>0.42259656338932033</v>
      </c>
      <c r="E153" s="302">
        <f t="shared" si="70"/>
        <v>1.2879645188662492</v>
      </c>
      <c r="F153" s="303"/>
      <c r="G153" s="302">
        <v>0.73729664051663601</v>
      </c>
      <c r="H153" s="302">
        <v>0.18633552674839921</v>
      </c>
      <c r="I153" s="302">
        <v>0.48287840746658917</v>
      </c>
      <c r="J153" s="302">
        <f t="shared" si="73"/>
        <v>1.4065105747316244</v>
      </c>
      <c r="K153" s="303"/>
      <c r="L153" s="302">
        <v>0.92933403401320203</v>
      </c>
      <c r="M153" s="302">
        <v>0.24367802929309815</v>
      </c>
      <c r="N153" s="302">
        <v>0.7652305658325731</v>
      </c>
      <c r="O153" s="302">
        <f t="shared" si="72"/>
        <v>1.9382426291388732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12.295286344672293</v>
      </c>
      <c r="C155" s="311">
        <f t="shared" ref="C155:E155" si="74">SUM(C145:C153)</f>
        <v>1.6506706013671886</v>
      </c>
      <c r="D155" s="311">
        <f t="shared" si="74"/>
        <v>9.9160430539605198</v>
      </c>
      <c r="E155" s="311">
        <f t="shared" si="74"/>
        <v>23.862000000000002</v>
      </c>
      <c r="F155" s="311"/>
      <c r="G155" s="311">
        <f t="shared" ref="G155:J155" si="75">SUM(G145:G153)</f>
        <v>15.327499922220738</v>
      </c>
      <c r="H155" s="311">
        <f t="shared" si="75"/>
        <v>2.3190774794705353</v>
      </c>
      <c r="I155" s="311">
        <f t="shared" si="75"/>
        <v>10.503422598308703</v>
      </c>
      <c r="J155" s="311">
        <f t="shared" si="75"/>
        <v>28.149999999999981</v>
      </c>
      <c r="K155" s="311"/>
      <c r="L155" s="311">
        <f t="shared" ref="L155:O155" si="76">SUM(L145:L153)</f>
        <v>18.235705614568694</v>
      </c>
      <c r="M155" s="311">
        <f t="shared" si="76"/>
        <v>2.9849628152947463</v>
      </c>
      <c r="N155" s="311">
        <f t="shared" si="76"/>
        <v>13.401331570136584</v>
      </c>
      <c r="O155" s="311">
        <f t="shared" si="76"/>
        <v>34.622000000000014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3.581821795739168</v>
      </c>
      <c r="C162" s="302">
        <v>0.43862889700200747</v>
      </c>
      <c r="D162" s="302">
        <v>1.4837149128128566</v>
      </c>
      <c r="E162" s="302">
        <f>SUM(B162:D162)</f>
        <v>5.5041656055540322</v>
      </c>
      <c r="F162" s="303"/>
      <c r="G162" s="302">
        <v>4.5724792768367397</v>
      </c>
      <c r="H162" s="302">
        <v>0.65990948461227417</v>
      </c>
      <c r="I162" s="302">
        <v>2.1203910539858208</v>
      </c>
      <c r="J162" s="302">
        <f>SUM(G162:I162)</f>
        <v>7.3527798154348352</v>
      </c>
      <c r="K162" s="303"/>
      <c r="L162" s="302">
        <v>4.7128987981584105</v>
      </c>
      <c r="M162" s="302">
        <v>0.6474385379182156</v>
      </c>
      <c r="N162" s="302">
        <v>2.0221007946605161</v>
      </c>
      <c r="O162" s="302">
        <f>SUM(L162:N162)</f>
        <v>7.3824381307371425</v>
      </c>
    </row>
    <row r="163" spans="1:15" s="236" customFormat="1" x14ac:dyDescent="0.2">
      <c r="A163" s="237" t="str">
        <f>name!E$5</f>
        <v>Professional occupations</v>
      </c>
      <c r="B163" s="302">
        <v>2.3066176242253524</v>
      </c>
      <c r="C163" s="302">
        <v>0.67955363585008144</v>
      </c>
      <c r="D163" s="302">
        <v>0.21590479980501939</v>
      </c>
      <c r="E163" s="302">
        <f t="shared" ref="E163:E170" si="77">SUM(B163:D163)</f>
        <v>3.202076059880453</v>
      </c>
      <c r="F163" s="303"/>
      <c r="G163" s="302">
        <v>3.4163763142844621</v>
      </c>
      <c r="H163" s="302">
        <v>0.95732089387536079</v>
      </c>
      <c r="I163" s="302">
        <v>0.293626926082451</v>
      </c>
      <c r="J163" s="302">
        <f t="shared" ref="J163:J165" si="78">SUM(G163:I163)</f>
        <v>4.667324134242274</v>
      </c>
      <c r="K163" s="303"/>
      <c r="L163" s="302">
        <v>4.6194500694995169</v>
      </c>
      <c r="M163" s="302">
        <v>1.0223519482083658</v>
      </c>
      <c r="N163" s="302">
        <v>0.21508107704315563</v>
      </c>
      <c r="O163" s="302">
        <f t="shared" ref="O163:O170" si="79">SUM(L163:N163)</f>
        <v>5.856883094751038</v>
      </c>
    </row>
    <row r="164" spans="1:15" s="236" customFormat="1" x14ac:dyDescent="0.2">
      <c r="A164" s="237" t="str">
        <f>name!E$6</f>
        <v>Associate professional occupations</v>
      </c>
      <c r="B164" s="302">
        <v>2.5676327943763968</v>
      </c>
      <c r="C164" s="302">
        <v>0.70749596871764475</v>
      </c>
      <c r="D164" s="302">
        <v>0.20478023962828201</v>
      </c>
      <c r="E164" s="302">
        <f t="shared" si="77"/>
        <v>3.4799090027223238</v>
      </c>
      <c r="F164" s="303"/>
      <c r="G164" s="302">
        <v>3.3501380019264335</v>
      </c>
      <c r="H164" s="302">
        <v>0.82230556417664891</v>
      </c>
      <c r="I164" s="302">
        <v>0.23857638220742899</v>
      </c>
      <c r="J164" s="302">
        <f t="shared" si="78"/>
        <v>4.4110199483105115</v>
      </c>
      <c r="K164" s="303"/>
      <c r="L164" s="302">
        <v>3.8576734515752862</v>
      </c>
      <c r="M164" s="302">
        <v>0.74238506978589069</v>
      </c>
      <c r="N164" s="302">
        <v>0.21169798194170011</v>
      </c>
      <c r="O164" s="302">
        <f t="shared" si="79"/>
        <v>4.8117565033028775</v>
      </c>
    </row>
    <row r="165" spans="1:15" s="236" customFormat="1" x14ac:dyDescent="0.2">
      <c r="A165" s="237" t="str">
        <f>name!E$7</f>
        <v>Administrative and secretarial occupations</v>
      </c>
      <c r="B165" s="302">
        <v>2.6016657442994942</v>
      </c>
      <c r="C165" s="302">
        <v>1.3922501173237474</v>
      </c>
      <c r="D165" s="302">
        <v>8.3476831197250842E-2</v>
      </c>
      <c r="E165" s="302">
        <f t="shared" si="77"/>
        <v>4.0773926928204922</v>
      </c>
      <c r="F165" s="303"/>
      <c r="G165" s="302">
        <v>2.9944274696357907</v>
      </c>
      <c r="H165" s="302">
        <v>1.3469695182360213</v>
      </c>
      <c r="I165" s="302">
        <v>0.1022085516218223</v>
      </c>
      <c r="J165" s="302">
        <f t="shared" si="78"/>
        <v>4.4436055394936345</v>
      </c>
      <c r="K165" s="303"/>
      <c r="L165" s="302">
        <v>3.5578435146887157</v>
      </c>
      <c r="M165" s="302">
        <v>1.1918574308503154</v>
      </c>
      <c r="N165" s="302">
        <v>0.60265361015669194</v>
      </c>
      <c r="O165" s="302">
        <f t="shared" si="79"/>
        <v>5.3523545556957224</v>
      </c>
    </row>
    <row r="166" spans="1:15" s="236" customFormat="1" x14ac:dyDescent="0.2">
      <c r="A166" s="237" t="str">
        <f>name!E$8</f>
        <v>Skilled trades occupations</v>
      </c>
      <c r="B166" s="302">
        <v>3.8538813014337201</v>
      </c>
      <c r="C166" s="302">
        <v>0.52465623711687404</v>
      </c>
      <c r="D166" s="302">
        <v>0.90475008041964156</v>
      </c>
      <c r="E166" s="302">
        <f t="shared" si="77"/>
        <v>5.2832876189702356</v>
      </c>
      <c r="F166" s="303"/>
      <c r="G166" s="302">
        <v>3.1818976488539072</v>
      </c>
      <c r="H166" s="302">
        <v>0.37732108093776162</v>
      </c>
      <c r="I166" s="302">
        <v>1.0353989071992291</v>
      </c>
      <c r="J166" s="302">
        <f>SUM(G166:I166)</f>
        <v>4.5946176369908978</v>
      </c>
      <c r="K166" s="303"/>
      <c r="L166" s="302">
        <v>2.9444800240533033</v>
      </c>
      <c r="M166" s="302">
        <v>0.39073413260453049</v>
      </c>
      <c r="N166" s="302">
        <v>1.0865720281706981</v>
      </c>
      <c r="O166" s="302">
        <f t="shared" si="79"/>
        <v>4.421786184828532</v>
      </c>
    </row>
    <row r="167" spans="1:15" s="236" customFormat="1" x14ac:dyDescent="0.2">
      <c r="A167" s="237" t="str">
        <f>name!E$9</f>
        <v>Caring, leisure and other service occupations</v>
      </c>
      <c r="B167" s="302">
        <v>0.21878022668174441</v>
      </c>
      <c r="C167" s="302">
        <v>8.8167310297441279E-2</v>
      </c>
      <c r="D167" s="302">
        <v>6.6388682091950146E-2</v>
      </c>
      <c r="E167" s="302">
        <f t="shared" si="77"/>
        <v>0.37333621907113584</v>
      </c>
      <c r="F167" s="303"/>
      <c r="G167" s="302">
        <v>0.23383518158252456</v>
      </c>
      <c r="H167" s="302">
        <v>7.6633876234580484E-2</v>
      </c>
      <c r="I167" s="302">
        <v>9.9696118301800932E-2</v>
      </c>
      <c r="J167" s="302">
        <f t="shared" ref="J167:J170" si="80">SUM(G167:I167)</f>
        <v>0.41016517611890596</v>
      </c>
      <c r="K167" s="303"/>
      <c r="L167" s="302">
        <v>0.29926269387209753</v>
      </c>
      <c r="M167" s="302">
        <v>5.625627460326095E-2</v>
      </c>
      <c r="N167" s="302">
        <v>0.13904207647697614</v>
      </c>
      <c r="O167" s="302">
        <f t="shared" si="79"/>
        <v>0.49456104495233461</v>
      </c>
    </row>
    <row r="168" spans="1:15" s="236" customFormat="1" x14ac:dyDescent="0.2">
      <c r="A168" s="237" t="str">
        <f>name!E$10</f>
        <v>Sales and customer service occupations</v>
      </c>
      <c r="B168" s="302">
        <v>4.8717971477617121</v>
      </c>
      <c r="C168" s="302">
        <v>12.459602612530178</v>
      </c>
      <c r="D168" s="302">
        <v>0.62357428874327969</v>
      </c>
      <c r="E168" s="302">
        <f t="shared" si="77"/>
        <v>17.954974049035172</v>
      </c>
      <c r="F168" s="303"/>
      <c r="G168" s="302">
        <v>5.1040765033191882</v>
      </c>
      <c r="H168" s="302">
        <v>12.135128798930529</v>
      </c>
      <c r="I168" s="302">
        <v>0.61220211522250001</v>
      </c>
      <c r="J168" s="302">
        <f t="shared" si="80"/>
        <v>17.851407417472217</v>
      </c>
      <c r="K168" s="303"/>
      <c r="L168" s="302">
        <v>4.3761471523722966</v>
      </c>
      <c r="M168" s="302">
        <v>11.090405427917522</v>
      </c>
      <c r="N168" s="302">
        <v>0.41715533649951392</v>
      </c>
      <c r="O168" s="302">
        <f t="shared" si="79"/>
        <v>15.883707916789332</v>
      </c>
    </row>
    <row r="169" spans="1:15" s="236" customFormat="1" x14ac:dyDescent="0.2">
      <c r="A169" s="237" t="str">
        <f>name!E$11</f>
        <v>Process, plant and machine operatives</v>
      </c>
      <c r="B169" s="302">
        <v>2.1352993715652184</v>
      </c>
      <c r="C169" s="302">
        <v>0.42360173171616178</v>
      </c>
      <c r="D169" s="302">
        <v>6.8278010953680135E-2</v>
      </c>
      <c r="E169" s="302">
        <f t="shared" si="77"/>
        <v>2.6271791142350605</v>
      </c>
      <c r="F169" s="303"/>
      <c r="G169" s="302">
        <v>1.8376921401856217</v>
      </c>
      <c r="H169" s="302">
        <v>0.4034165735774719</v>
      </c>
      <c r="I169" s="302">
        <v>8.7887288403008051E-2</v>
      </c>
      <c r="J169" s="302">
        <f t="shared" si="80"/>
        <v>2.3289960021661016</v>
      </c>
      <c r="K169" s="303"/>
      <c r="L169" s="302">
        <v>1.6445119700226691</v>
      </c>
      <c r="M169" s="302">
        <v>0.45666049555797122</v>
      </c>
      <c r="N169" s="302">
        <v>0.11450494934662135</v>
      </c>
      <c r="O169" s="302">
        <f t="shared" si="79"/>
        <v>2.2156774149272618</v>
      </c>
    </row>
    <row r="170" spans="1:15" s="236" customFormat="1" x14ac:dyDescent="0.2">
      <c r="A170" s="237" t="str">
        <f>name!E$12</f>
        <v>Elementary occupations</v>
      </c>
      <c r="B170" s="302">
        <v>2.3585115225193714</v>
      </c>
      <c r="C170" s="302">
        <v>1.9957453098322044</v>
      </c>
      <c r="D170" s="302">
        <v>0.20042280535945931</v>
      </c>
      <c r="E170" s="302">
        <f t="shared" si="77"/>
        <v>4.5546796377110352</v>
      </c>
      <c r="F170" s="303"/>
      <c r="G170" s="302">
        <v>2.1530122864599464</v>
      </c>
      <c r="H170" s="302">
        <v>1.5917253394178339</v>
      </c>
      <c r="I170" s="302">
        <v>0.16434670389273182</v>
      </c>
      <c r="J170" s="302">
        <f t="shared" si="80"/>
        <v>3.9090843297705122</v>
      </c>
      <c r="K170" s="303"/>
      <c r="L170" s="302">
        <v>2.3195926222529897</v>
      </c>
      <c r="M170" s="302">
        <v>1.5657667657001519</v>
      </c>
      <c r="N170" s="302">
        <v>0.228475766062574</v>
      </c>
      <c r="O170" s="302">
        <f t="shared" si="79"/>
        <v>4.1138351540157156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24.496007528602178</v>
      </c>
      <c r="C172" s="311">
        <f t="shared" ref="C172:E172" si="81">SUM(C162:C170)</f>
        <v>18.709701820386339</v>
      </c>
      <c r="D172" s="311">
        <f t="shared" si="81"/>
        <v>3.8512906510114191</v>
      </c>
      <c r="E172" s="311">
        <f t="shared" si="81"/>
        <v>47.056999999999938</v>
      </c>
      <c r="F172" s="311"/>
      <c r="G172" s="311">
        <f t="shared" ref="G172:J172" si="82">SUM(G162:G170)</f>
        <v>26.843934823084616</v>
      </c>
      <c r="H172" s="311">
        <f t="shared" si="82"/>
        <v>18.370731129998482</v>
      </c>
      <c r="I172" s="311">
        <f t="shared" si="82"/>
        <v>4.7543340469167932</v>
      </c>
      <c r="J172" s="311">
        <f t="shared" si="82"/>
        <v>49.968999999999895</v>
      </c>
      <c r="K172" s="311"/>
      <c r="L172" s="311">
        <f t="shared" ref="L172:O172" si="83">SUM(L162:L170)</f>
        <v>28.331860296495286</v>
      </c>
      <c r="M172" s="311">
        <f t="shared" si="83"/>
        <v>17.163856083146225</v>
      </c>
      <c r="N172" s="311">
        <f t="shared" si="83"/>
        <v>5.0372836203584459</v>
      </c>
      <c r="O172" s="311">
        <f t="shared" si="83"/>
        <v>50.532999999999959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0.77898380287496005</v>
      </c>
      <c r="C179" s="302">
        <v>4.7612363591796054E-2</v>
      </c>
      <c r="D179" s="302">
        <v>0.17461554397944218</v>
      </c>
      <c r="E179" s="302">
        <f>SUM(B179:D179)</f>
        <v>1.0012117104461984</v>
      </c>
      <c r="F179" s="303"/>
      <c r="G179" s="302">
        <v>0.8131303868626516</v>
      </c>
      <c r="H179" s="302">
        <v>8.95446399957915E-2</v>
      </c>
      <c r="I179" s="302">
        <v>0.17632186463234251</v>
      </c>
      <c r="J179" s="302">
        <f>SUM(G179:I179)</f>
        <v>1.0789968914907857</v>
      </c>
      <c r="K179" s="303"/>
      <c r="L179" s="302">
        <v>0.80106506999720928</v>
      </c>
      <c r="M179" s="302">
        <v>9.9501146244024938E-2</v>
      </c>
      <c r="N179" s="302">
        <v>0.17378861575296223</v>
      </c>
      <c r="O179" s="302">
        <f>SUM(L179:N179)</f>
        <v>1.0743548319941965</v>
      </c>
    </row>
    <row r="180" spans="1:15" s="236" customFormat="1" x14ac:dyDescent="0.2">
      <c r="A180" s="237" t="str">
        <f>name!E$5</f>
        <v>Professional occupations</v>
      </c>
      <c r="B180" s="302">
        <v>0.62104417093323017</v>
      </c>
      <c r="C180" s="302">
        <v>3.8316802729434531E-2</v>
      </c>
      <c r="D180" s="302">
        <v>5.6191157264648066E-2</v>
      </c>
      <c r="E180" s="302">
        <f t="shared" ref="E180:E187" si="84">SUM(B180:D180)</f>
        <v>0.71555213092731274</v>
      </c>
      <c r="F180" s="303"/>
      <c r="G180" s="302">
        <v>0.73782712264129202</v>
      </c>
      <c r="H180" s="302">
        <v>7.1073135614258862E-2</v>
      </c>
      <c r="I180" s="302">
        <v>5.5990169189389309E-2</v>
      </c>
      <c r="J180" s="302">
        <f t="shared" ref="J180:J182" si="85">SUM(G180:I180)</f>
        <v>0.86489042744494016</v>
      </c>
      <c r="K180" s="303"/>
      <c r="L180" s="302">
        <v>0.96294623824914793</v>
      </c>
      <c r="M180" s="302">
        <v>0.10223425658942119</v>
      </c>
      <c r="N180" s="302">
        <v>4.7492105591167795E-2</v>
      </c>
      <c r="O180" s="302">
        <f t="shared" ref="O180:O187" si="86">SUM(L180:N180)</f>
        <v>1.1126726004297369</v>
      </c>
    </row>
    <row r="181" spans="1:15" s="236" customFormat="1" x14ac:dyDescent="0.2">
      <c r="A181" s="237" t="str">
        <f>name!E$6</f>
        <v>Associate professional occupations</v>
      </c>
      <c r="B181" s="302">
        <v>0.68530096123896667</v>
      </c>
      <c r="C181" s="302">
        <v>5.9988776074142831E-2</v>
      </c>
      <c r="D181" s="302">
        <v>4.6179425652441923E-2</v>
      </c>
      <c r="E181" s="302">
        <f t="shared" si="84"/>
        <v>0.79146916296555148</v>
      </c>
      <c r="F181" s="303"/>
      <c r="G181" s="302">
        <v>0.72554078616887641</v>
      </c>
      <c r="H181" s="302">
        <v>9.5426435752635735E-2</v>
      </c>
      <c r="I181" s="302">
        <v>4.382326314939166E-2</v>
      </c>
      <c r="J181" s="302">
        <f t="shared" si="85"/>
        <v>0.86479048507090384</v>
      </c>
      <c r="K181" s="303"/>
      <c r="L181" s="302">
        <v>0.73813376133362762</v>
      </c>
      <c r="M181" s="302">
        <v>0.11283329309036139</v>
      </c>
      <c r="N181" s="302">
        <v>4.5118730427086202E-2</v>
      </c>
      <c r="O181" s="302">
        <f t="shared" si="86"/>
        <v>0.89608578485107526</v>
      </c>
    </row>
    <row r="182" spans="1:15" s="236" customFormat="1" x14ac:dyDescent="0.2">
      <c r="A182" s="237" t="str">
        <f>name!E$7</f>
        <v>Administrative and secretarial occupations</v>
      </c>
      <c r="B182" s="302">
        <v>0.93033820182009308</v>
      </c>
      <c r="C182" s="302">
        <v>0.36625937939652203</v>
      </c>
      <c r="D182" s="302">
        <v>4.9033174989430675E-2</v>
      </c>
      <c r="E182" s="302">
        <f t="shared" si="84"/>
        <v>1.3456307562060457</v>
      </c>
      <c r="F182" s="303"/>
      <c r="G182" s="302">
        <v>0.93389942034359874</v>
      </c>
      <c r="H182" s="302">
        <v>0.46571821883495285</v>
      </c>
      <c r="I182" s="302">
        <v>3.5240561232985947E-2</v>
      </c>
      <c r="J182" s="302">
        <f t="shared" si="85"/>
        <v>1.4348582004115376</v>
      </c>
      <c r="K182" s="303"/>
      <c r="L182" s="302">
        <v>1.0835382631410642</v>
      </c>
      <c r="M182" s="302">
        <v>0.48754655720191153</v>
      </c>
      <c r="N182" s="302">
        <v>2.613024819664047E-2</v>
      </c>
      <c r="O182" s="302">
        <f t="shared" si="86"/>
        <v>1.5972150685396163</v>
      </c>
    </row>
    <row r="183" spans="1:15" s="236" customFormat="1" x14ac:dyDescent="0.2">
      <c r="A183" s="237" t="str">
        <f>name!E$8</f>
        <v>Skilled trades occupations</v>
      </c>
      <c r="B183" s="302">
        <v>0.5239328633824667</v>
      </c>
      <c r="C183" s="302">
        <v>0.12659801770189616</v>
      </c>
      <c r="D183" s="302">
        <v>0.19818125190051122</v>
      </c>
      <c r="E183" s="302">
        <f t="shared" si="84"/>
        <v>0.84871213298487413</v>
      </c>
      <c r="F183" s="303"/>
      <c r="G183" s="302">
        <v>0.39689195367650743</v>
      </c>
      <c r="H183" s="302">
        <v>0.10626764098054797</v>
      </c>
      <c r="I183" s="302">
        <v>0.13419864862045328</v>
      </c>
      <c r="J183" s="302">
        <f>SUM(G183:I183)</f>
        <v>0.63735824327750867</v>
      </c>
      <c r="K183" s="303"/>
      <c r="L183" s="302">
        <v>0.31265820873406402</v>
      </c>
      <c r="M183" s="302">
        <v>0.16336980146745783</v>
      </c>
      <c r="N183" s="302">
        <v>0.13323634038551579</v>
      </c>
      <c r="O183" s="302">
        <f t="shared" si="86"/>
        <v>0.60926435058703765</v>
      </c>
    </row>
    <row r="184" spans="1:15" s="236" customFormat="1" x14ac:dyDescent="0.2">
      <c r="A184" s="237" t="str">
        <f>name!E$9</f>
        <v>Caring, leisure and other service occupations</v>
      </c>
      <c r="B184" s="302">
        <v>0.30470718701547189</v>
      </c>
      <c r="C184" s="302">
        <v>0.18764591351616658</v>
      </c>
      <c r="D184" s="302">
        <v>7.2959096830191889E-2</v>
      </c>
      <c r="E184" s="302">
        <f t="shared" si="84"/>
        <v>0.56531219736183036</v>
      </c>
      <c r="F184" s="303"/>
      <c r="G184" s="302">
        <v>0.2871480212259836</v>
      </c>
      <c r="H184" s="302">
        <v>0.23180082396298357</v>
      </c>
      <c r="I184" s="302">
        <v>5.0006295852842303E-2</v>
      </c>
      <c r="J184" s="302">
        <f t="shared" ref="J184:J187" si="87">SUM(G184:I184)</f>
        <v>0.56895514104180955</v>
      </c>
      <c r="K184" s="303"/>
      <c r="L184" s="302">
        <v>0.23696822895121933</v>
      </c>
      <c r="M184" s="302">
        <v>0.21840890032884214</v>
      </c>
      <c r="N184" s="302">
        <v>5.5309667631444792E-2</v>
      </c>
      <c r="O184" s="302">
        <f t="shared" si="86"/>
        <v>0.51068679691150631</v>
      </c>
    </row>
    <row r="185" spans="1:15" s="236" customFormat="1" x14ac:dyDescent="0.2">
      <c r="A185" s="237" t="str">
        <f>name!E$10</f>
        <v>Sales and customer service occupations</v>
      </c>
      <c r="B185" s="302">
        <v>0.29268102624049969</v>
      </c>
      <c r="C185" s="302">
        <v>9.3285949896897993E-2</v>
      </c>
      <c r="D185" s="302">
        <v>3.4809487669312709E-2</v>
      </c>
      <c r="E185" s="302">
        <f t="shared" si="84"/>
        <v>0.42077646380671035</v>
      </c>
      <c r="F185" s="303"/>
      <c r="G185" s="302">
        <v>0.26937966509815553</v>
      </c>
      <c r="H185" s="302">
        <v>0.12358308116971899</v>
      </c>
      <c r="I185" s="302">
        <v>2.4305000914643431E-2</v>
      </c>
      <c r="J185" s="302">
        <f t="shared" si="87"/>
        <v>0.41726774718251797</v>
      </c>
      <c r="K185" s="303"/>
      <c r="L185" s="302">
        <v>0.282357169155381</v>
      </c>
      <c r="M185" s="302">
        <v>0.16051491508999721</v>
      </c>
      <c r="N185" s="302">
        <v>2.1156203180794919E-2</v>
      </c>
      <c r="O185" s="302">
        <f t="shared" si="86"/>
        <v>0.46402828742617314</v>
      </c>
    </row>
    <row r="186" spans="1:15" s="236" customFormat="1" x14ac:dyDescent="0.2">
      <c r="A186" s="237" t="str">
        <f>name!E$11</f>
        <v>Process, plant and machine operatives</v>
      </c>
      <c r="B186" s="302">
        <v>2.3047695053022412</v>
      </c>
      <c r="C186" s="302">
        <v>0.36929104963944331</v>
      </c>
      <c r="D186" s="302">
        <v>0.6720332048948785</v>
      </c>
      <c r="E186" s="302">
        <f t="shared" si="84"/>
        <v>3.3460937598365632</v>
      </c>
      <c r="F186" s="303"/>
      <c r="G186" s="302">
        <v>1.8561626668883562</v>
      </c>
      <c r="H186" s="302">
        <v>0.35633079948062718</v>
      </c>
      <c r="I186" s="302">
        <v>0.67177368435514551</v>
      </c>
      <c r="J186" s="302">
        <f t="shared" si="87"/>
        <v>2.8842671507241286</v>
      </c>
      <c r="K186" s="303"/>
      <c r="L186" s="302">
        <v>1.5869429535054957</v>
      </c>
      <c r="M186" s="302">
        <v>0.41680482173351585</v>
      </c>
      <c r="N186" s="302">
        <v>0.69855034275351369</v>
      </c>
      <c r="O186" s="302">
        <f t="shared" si="86"/>
        <v>2.702298117992525</v>
      </c>
    </row>
    <row r="187" spans="1:15" s="236" customFormat="1" x14ac:dyDescent="0.2">
      <c r="A187" s="237" t="str">
        <f>name!E$12</f>
        <v>Elementary occupations</v>
      </c>
      <c r="B187" s="302">
        <v>1.4000235873587763</v>
      </c>
      <c r="C187" s="302">
        <v>0.42702653382071371</v>
      </c>
      <c r="D187" s="302">
        <v>6.7191564285428343E-2</v>
      </c>
      <c r="E187" s="302">
        <f t="shared" si="84"/>
        <v>1.8942416854649184</v>
      </c>
      <c r="F187" s="303"/>
      <c r="G187" s="302">
        <v>0.94323865519636296</v>
      </c>
      <c r="H187" s="302">
        <v>0.40719962069138099</v>
      </c>
      <c r="I187" s="302">
        <v>4.8177437468144117E-2</v>
      </c>
      <c r="J187" s="302">
        <f t="shared" si="87"/>
        <v>1.3986157133558881</v>
      </c>
      <c r="K187" s="303"/>
      <c r="L187" s="302">
        <v>0.84879414745731785</v>
      </c>
      <c r="M187" s="302">
        <v>0.36197019522850771</v>
      </c>
      <c r="N187" s="302">
        <v>5.3629818582290698E-2</v>
      </c>
      <c r="O187" s="302">
        <f t="shared" si="86"/>
        <v>1.2643941612681164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7.8417813061667054</v>
      </c>
      <c r="C189" s="311">
        <f t="shared" ref="C189:E189" si="88">SUM(C179:C187)</f>
        <v>1.7160247863670133</v>
      </c>
      <c r="D189" s="311">
        <f t="shared" si="88"/>
        <v>1.3711939074662856</v>
      </c>
      <c r="E189" s="311">
        <f t="shared" si="88"/>
        <v>10.929000000000004</v>
      </c>
      <c r="F189" s="311"/>
      <c r="G189" s="311">
        <f t="shared" ref="G189:J189" si="89">SUM(G179:G187)</f>
        <v>6.9632186781017857</v>
      </c>
      <c r="H189" s="311">
        <f t="shared" si="89"/>
        <v>1.9469443964828976</v>
      </c>
      <c r="I189" s="311">
        <f t="shared" si="89"/>
        <v>1.2398369254153379</v>
      </c>
      <c r="J189" s="311">
        <f t="shared" si="89"/>
        <v>10.15000000000002</v>
      </c>
      <c r="K189" s="311"/>
      <c r="L189" s="311">
        <f t="shared" ref="L189:O189" si="90">SUM(L179:L187)</f>
        <v>6.853404040524528</v>
      </c>
      <c r="M189" s="311">
        <f t="shared" si="90"/>
        <v>2.12318388697404</v>
      </c>
      <c r="N189" s="311">
        <f t="shared" si="90"/>
        <v>1.2544120725014167</v>
      </c>
      <c r="O189" s="311">
        <f t="shared" si="90"/>
        <v>10.230999999999984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2.3201834380823363</v>
      </c>
      <c r="C196" s="302">
        <v>0.15238192812744214</v>
      </c>
      <c r="D196" s="302">
        <v>1.4250994269537056</v>
      </c>
      <c r="E196" s="302">
        <f>SUM(B196:D196)</f>
        <v>3.897664793163484</v>
      </c>
      <c r="F196" s="303"/>
      <c r="G196" s="302">
        <v>2.6879161950970514</v>
      </c>
      <c r="H196" s="302">
        <v>0.37041687765822895</v>
      </c>
      <c r="I196" s="302">
        <v>1.5645318022292398</v>
      </c>
      <c r="J196" s="302">
        <f>SUM(G196:I196)</f>
        <v>4.6228648749845203</v>
      </c>
      <c r="K196" s="303"/>
      <c r="L196" s="302">
        <v>3.2415091383917911</v>
      </c>
      <c r="M196" s="302">
        <v>0.59093209778843148</v>
      </c>
      <c r="N196" s="302">
        <v>1.9571665469019484</v>
      </c>
      <c r="O196" s="302">
        <f>SUM(L196:N196)</f>
        <v>5.7896077830821708</v>
      </c>
    </row>
    <row r="197" spans="1:15" s="236" customFormat="1" x14ac:dyDescent="0.2">
      <c r="A197" s="237" t="str">
        <f>name!E$5</f>
        <v>Professional occupations</v>
      </c>
      <c r="B197" s="302">
        <v>0.66777669486152191</v>
      </c>
      <c r="C197" s="302">
        <v>6.2165408359773362E-2</v>
      </c>
      <c r="D197" s="302">
        <v>0.10094786757926295</v>
      </c>
      <c r="E197" s="302">
        <f t="shared" ref="E197:E204" si="91">SUM(B197:D197)</f>
        <v>0.83088997080055826</v>
      </c>
      <c r="F197" s="303"/>
      <c r="G197" s="302">
        <v>0.90910496594295387</v>
      </c>
      <c r="H197" s="302">
        <v>0.15334171572761637</v>
      </c>
      <c r="I197" s="302">
        <v>0.10907312911524955</v>
      </c>
      <c r="J197" s="302">
        <f t="shared" ref="J197:J199" si="92">SUM(G197:I197)</f>
        <v>1.1715198107858198</v>
      </c>
      <c r="K197" s="303"/>
      <c r="L197" s="302">
        <v>1.1992225388838751</v>
      </c>
      <c r="M197" s="302">
        <v>0.27329427541185253</v>
      </c>
      <c r="N197" s="302">
        <v>9.0401474374962931E-2</v>
      </c>
      <c r="O197" s="302">
        <f t="shared" ref="O197:O204" si="93">SUM(L197:N197)</f>
        <v>1.5629182886706907</v>
      </c>
    </row>
    <row r="198" spans="1:15" s="236" customFormat="1" x14ac:dyDescent="0.2">
      <c r="A198" s="237" t="str">
        <f>name!E$6</f>
        <v>Associate professional occupations</v>
      </c>
      <c r="B198" s="302">
        <v>0.54968963312211683</v>
      </c>
      <c r="C198" s="302">
        <v>0.1684680273011559</v>
      </c>
      <c r="D198" s="302">
        <v>6.8109631108239713E-2</v>
      </c>
      <c r="E198" s="302">
        <f t="shared" si="91"/>
        <v>0.78626729153151242</v>
      </c>
      <c r="F198" s="303"/>
      <c r="G198" s="302">
        <v>0.67299779395337078</v>
      </c>
      <c r="H198" s="302">
        <v>0.31053553445211263</v>
      </c>
      <c r="I198" s="302">
        <v>6.0994384798170466E-2</v>
      </c>
      <c r="J198" s="302">
        <f t="shared" si="92"/>
        <v>1.0445277132036539</v>
      </c>
      <c r="K198" s="303"/>
      <c r="L198" s="302">
        <v>0.85130373457370978</v>
      </c>
      <c r="M198" s="302">
        <v>0.53971984237687476</v>
      </c>
      <c r="N198" s="302">
        <v>7.0429221135642595E-2</v>
      </c>
      <c r="O198" s="302">
        <f t="shared" si="93"/>
        <v>1.4614527980862271</v>
      </c>
    </row>
    <row r="199" spans="1:15" s="236" customFormat="1" x14ac:dyDescent="0.2">
      <c r="A199" s="237" t="str">
        <f>name!E$7</f>
        <v>Administrative and secretarial occupations</v>
      </c>
      <c r="B199" s="302">
        <v>1.0092919548764536</v>
      </c>
      <c r="C199" s="302">
        <v>0.34555496765257232</v>
      </c>
      <c r="D199" s="302">
        <v>3.835585394624496E-2</v>
      </c>
      <c r="E199" s="302">
        <f t="shared" si="91"/>
        <v>1.3932027764752708</v>
      </c>
      <c r="F199" s="303"/>
      <c r="G199" s="302">
        <v>1.0182789943301518</v>
      </c>
      <c r="H199" s="302">
        <v>0.54290452622668162</v>
      </c>
      <c r="I199" s="302">
        <v>3.4993390887683815E-2</v>
      </c>
      <c r="J199" s="302">
        <f t="shared" si="92"/>
        <v>1.5961769114445172</v>
      </c>
      <c r="K199" s="303"/>
      <c r="L199" s="302">
        <v>1.453289916692645</v>
      </c>
      <c r="M199" s="302">
        <v>1.0351023016299812</v>
      </c>
      <c r="N199" s="302">
        <v>3.7833162914125487E-2</v>
      </c>
      <c r="O199" s="302">
        <f t="shared" si="93"/>
        <v>2.5262253812367512</v>
      </c>
    </row>
    <row r="200" spans="1:15" s="236" customFormat="1" x14ac:dyDescent="0.2">
      <c r="A200" s="237" t="str">
        <f>name!E$8</f>
        <v>Skilled trades occupations</v>
      </c>
      <c r="B200" s="302">
        <v>1.6588628284111482</v>
      </c>
      <c r="C200" s="302">
        <v>0.82881821745095396</v>
      </c>
      <c r="D200" s="302">
        <v>0.40230083087109431</v>
      </c>
      <c r="E200" s="302">
        <f t="shared" si="91"/>
        <v>2.8899818767331964</v>
      </c>
      <c r="F200" s="303"/>
      <c r="G200" s="302">
        <v>1.3295692807372275</v>
      </c>
      <c r="H200" s="302">
        <v>1.0627837595308129</v>
      </c>
      <c r="I200" s="302">
        <v>0.44582947405597739</v>
      </c>
      <c r="J200" s="302">
        <f>SUM(G200:I200)</f>
        <v>2.8381825143240178</v>
      </c>
      <c r="K200" s="303"/>
      <c r="L200" s="302">
        <v>1.1982188418930935</v>
      </c>
      <c r="M200" s="302">
        <v>1.2840256931491718</v>
      </c>
      <c r="N200" s="302">
        <v>0.649091838500513</v>
      </c>
      <c r="O200" s="302">
        <f t="shared" si="93"/>
        <v>3.1313363735427782</v>
      </c>
    </row>
    <row r="201" spans="1:15" s="236" customFormat="1" x14ac:dyDescent="0.2">
      <c r="A201" s="237" t="str">
        <f>name!E$9</f>
        <v>Caring, leisure and other service occupations</v>
      </c>
      <c r="B201" s="302">
        <v>0.53622157928074721</v>
      </c>
      <c r="C201" s="302">
        <v>0.40419764964137156</v>
      </c>
      <c r="D201" s="302">
        <v>0.1143437876476617</v>
      </c>
      <c r="E201" s="302">
        <f t="shared" si="91"/>
        <v>1.0547630165697803</v>
      </c>
      <c r="F201" s="303"/>
      <c r="G201" s="302">
        <v>0.49931886662208896</v>
      </c>
      <c r="H201" s="302">
        <v>0.5638666701576962</v>
      </c>
      <c r="I201" s="302">
        <v>0.15131499275688878</v>
      </c>
      <c r="J201" s="302">
        <f t="shared" ref="J201:J204" si="94">SUM(G201:I201)</f>
        <v>1.214500529536674</v>
      </c>
      <c r="K201" s="303"/>
      <c r="L201" s="302">
        <v>0.53385311894642951</v>
      </c>
      <c r="M201" s="302">
        <v>0.79125085473583545</v>
      </c>
      <c r="N201" s="302">
        <v>0.2925686175834743</v>
      </c>
      <c r="O201" s="302">
        <f t="shared" si="93"/>
        <v>1.6176725912657393</v>
      </c>
    </row>
    <row r="202" spans="1:15" s="236" customFormat="1" x14ac:dyDescent="0.2">
      <c r="A202" s="237" t="str">
        <f>name!E$10</f>
        <v>Sales and customer service occupations</v>
      </c>
      <c r="B202" s="302">
        <v>0.69148528635574258</v>
      </c>
      <c r="C202" s="302">
        <v>1.0851296077265697</v>
      </c>
      <c r="D202" s="302">
        <v>0.52778352013165308</v>
      </c>
      <c r="E202" s="302">
        <f t="shared" si="91"/>
        <v>2.3043984142139653</v>
      </c>
      <c r="F202" s="303"/>
      <c r="G202" s="302">
        <v>0.69615075943639793</v>
      </c>
      <c r="H202" s="302">
        <v>1.6901832855954884</v>
      </c>
      <c r="I202" s="302">
        <v>0.39700702586989051</v>
      </c>
      <c r="J202" s="302">
        <f t="shared" si="94"/>
        <v>2.783341070901777</v>
      </c>
      <c r="K202" s="303"/>
      <c r="L202" s="302">
        <v>1.0166709687621069</v>
      </c>
      <c r="M202" s="302">
        <v>3.0917786082994692</v>
      </c>
      <c r="N202" s="302">
        <v>0.33818192829583532</v>
      </c>
      <c r="O202" s="302">
        <f t="shared" si="93"/>
        <v>4.446631505357411</v>
      </c>
    </row>
    <row r="203" spans="1:15" s="236" customFormat="1" x14ac:dyDescent="0.2">
      <c r="A203" s="237" t="str">
        <f>name!E$11</f>
        <v>Process, plant and machine operatives</v>
      </c>
      <c r="B203" s="302">
        <v>0.28448051727875773</v>
      </c>
      <c r="C203" s="302">
        <v>0.3033448928136474</v>
      </c>
      <c r="D203" s="302">
        <v>2.3900305647547707E-2</v>
      </c>
      <c r="E203" s="302">
        <f t="shared" si="91"/>
        <v>0.61172571573995294</v>
      </c>
      <c r="F203" s="303"/>
      <c r="G203" s="302">
        <v>0.22566789335050877</v>
      </c>
      <c r="H203" s="302">
        <v>0.54520651607913895</v>
      </c>
      <c r="I203" s="302">
        <v>2.2957926359804336E-2</v>
      </c>
      <c r="J203" s="302">
        <f t="shared" si="94"/>
        <v>0.793832335789452</v>
      </c>
      <c r="K203" s="303"/>
      <c r="L203" s="302">
        <v>0.236394377799066</v>
      </c>
      <c r="M203" s="302">
        <v>1.2089303206186965</v>
      </c>
      <c r="N203" s="302">
        <v>3.5952035689717818E-2</v>
      </c>
      <c r="O203" s="302">
        <f t="shared" si="93"/>
        <v>1.4812767341074804</v>
      </c>
    </row>
    <row r="204" spans="1:15" s="236" customFormat="1" x14ac:dyDescent="0.2">
      <c r="A204" s="237" t="str">
        <f>name!E$12</f>
        <v>Elementary occupations</v>
      </c>
      <c r="B204" s="302">
        <v>2.0365578779116587</v>
      </c>
      <c r="C204" s="302">
        <v>6.9277962262505621</v>
      </c>
      <c r="D204" s="302">
        <v>5.4752040610021868E-2</v>
      </c>
      <c r="E204" s="302">
        <f t="shared" si="91"/>
        <v>9.0191061447722429</v>
      </c>
      <c r="F204" s="303"/>
      <c r="G204" s="302">
        <v>1.8093022369345348</v>
      </c>
      <c r="H204" s="302">
        <v>9.1588814519802781</v>
      </c>
      <c r="I204" s="302">
        <v>3.6870550114729173E-2</v>
      </c>
      <c r="J204" s="302">
        <f t="shared" si="94"/>
        <v>11.005054239029542</v>
      </c>
      <c r="K204" s="303"/>
      <c r="L204" s="302">
        <v>2.3590787981819674</v>
      </c>
      <c r="M204" s="302">
        <v>8.5982571344986738</v>
      </c>
      <c r="N204" s="302">
        <v>6.0542611970108934E-2</v>
      </c>
      <c r="O204" s="302">
        <f t="shared" si="93"/>
        <v>11.017878544650749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9.7545498101804835</v>
      </c>
      <c r="C206" s="311">
        <f t="shared" ref="C206:E206" si="95">SUM(C196:C204)</f>
        <v>10.277856925324048</v>
      </c>
      <c r="D206" s="311">
        <f t="shared" si="95"/>
        <v>2.7555932644954315</v>
      </c>
      <c r="E206" s="311">
        <f t="shared" si="95"/>
        <v>22.787999999999961</v>
      </c>
      <c r="F206" s="311"/>
      <c r="G206" s="311">
        <f t="shared" ref="G206:J206" si="96">SUM(G196:G204)</f>
        <v>9.8483069864042871</v>
      </c>
      <c r="H206" s="311">
        <f t="shared" si="96"/>
        <v>14.398120337408054</v>
      </c>
      <c r="I206" s="311">
        <f t="shared" si="96"/>
        <v>2.8235726761876343</v>
      </c>
      <c r="J206" s="311">
        <f t="shared" si="96"/>
        <v>27.069999999999972</v>
      </c>
      <c r="K206" s="311"/>
      <c r="L206" s="311">
        <f t="shared" ref="L206:O206" si="97">SUM(L196:L204)</f>
        <v>12.089541434124683</v>
      </c>
      <c r="M206" s="311">
        <f t="shared" si="97"/>
        <v>17.413291128508988</v>
      </c>
      <c r="N206" s="311">
        <f t="shared" si="97"/>
        <v>3.5321674373663288</v>
      </c>
      <c r="O206" s="311">
        <f t="shared" si="97"/>
        <v>33.034999999999997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0.1293354535089071</v>
      </c>
      <c r="C213" s="302">
        <v>1.9461410744288723E-2</v>
      </c>
      <c r="D213" s="302">
        <v>8.2577336855424038E-2</v>
      </c>
      <c r="E213" s="302">
        <f>SUM(B213:D213)</f>
        <v>0.23137420110861986</v>
      </c>
      <c r="F213" s="303"/>
      <c r="G213" s="302">
        <v>0.20177276650441603</v>
      </c>
      <c r="H213" s="302">
        <v>5.595405907752788E-2</v>
      </c>
      <c r="I213" s="302">
        <v>8.3354114611128183E-2</v>
      </c>
      <c r="J213" s="302">
        <f>SUM(G213:I213)</f>
        <v>0.34108094019307211</v>
      </c>
      <c r="K213" s="303"/>
      <c r="L213" s="302">
        <v>0.16853048061006234</v>
      </c>
      <c r="M213" s="302">
        <v>6.4461137390515774E-2</v>
      </c>
      <c r="N213" s="302">
        <v>7.991920362269761E-2</v>
      </c>
      <c r="O213" s="302">
        <f>SUM(L213:N213)</f>
        <v>0.31291082162327571</v>
      </c>
    </row>
    <row r="214" spans="1:15" s="236" customFormat="1" x14ac:dyDescent="0.2">
      <c r="A214" s="237" t="str">
        <f>name!E$5</f>
        <v>Professional occupations</v>
      </c>
      <c r="B214" s="302">
        <v>0.20367786678861174</v>
      </c>
      <c r="C214" s="302">
        <v>3.0106668067687019E-2</v>
      </c>
      <c r="D214" s="302">
        <v>0.10160127097502665</v>
      </c>
      <c r="E214" s="302">
        <f t="shared" ref="E214:E221" si="98">SUM(B214:D214)</f>
        <v>0.33538580583132543</v>
      </c>
      <c r="F214" s="303"/>
      <c r="G214" s="302">
        <v>0.36028809426931629</v>
      </c>
      <c r="H214" s="302">
        <v>7.5519687571688768E-2</v>
      </c>
      <c r="I214" s="302">
        <v>9.3573724505759001E-2</v>
      </c>
      <c r="J214" s="302">
        <f t="shared" ref="J214:J216" si="99">SUM(G214:I214)</f>
        <v>0.52938150634676406</v>
      </c>
      <c r="K214" s="303"/>
      <c r="L214" s="302">
        <v>0.4128283759278622</v>
      </c>
      <c r="M214" s="302">
        <v>0.11794643008747474</v>
      </c>
      <c r="N214" s="302">
        <v>7.1992840178147555E-2</v>
      </c>
      <c r="O214" s="302">
        <f t="shared" ref="O214:O221" si="100">SUM(L214:N214)</f>
        <v>0.60276764619348455</v>
      </c>
    </row>
    <row r="215" spans="1:15" s="236" customFormat="1" x14ac:dyDescent="0.2">
      <c r="A215" s="237" t="str">
        <f>name!E$6</f>
        <v>Associate professional occupations</v>
      </c>
      <c r="B215" s="302">
        <v>0.14899715583882636</v>
      </c>
      <c r="C215" s="302">
        <v>4.9848000347239692E-2</v>
      </c>
      <c r="D215" s="302">
        <v>0.2380673582115054</v>
      </c>
      <c r="E215" s="302">
        <f t="shared" si="98"/>
        <v>0.43691251439757145</v>
      </c>
      <c r="F215" s="303"/>
      <c r="G215" s="302">
        <v>0.24614754644675182</v>
      </c>
      <c r="H215" s="302">
        <v>9.0740036316525191E-2</v>
      </c>
      <c r="I215" s="302">
        <v>0.27911755452540943</v>
      </c>
      <c r="J215" s="302">
        <f t="shared" si="99"/>
        <v>0.61600513728868644</v>
      </c>
      <c r="K215" s="303"/>
      <c r="L215" s="302">
        <v>0.23722930802056807</v>
      </c>
      <c r="M215" s="302">
        <v>8.5962177641941584E-2</v>
      </c>
      <c r="N215" s="302">
        <v>0.24295003977987956</v>
      </c>
      <c r="O215" s="302">
        <f t="shared" si="100"/>
        <v>0.56614152544238916</v>
      </c>
    </row>
    <row r="216" spans="1:15" s="236" customFormat="1" x14ac:dyDescent="0.2">
      <c r="A216" s="237" t="str">
        <f>name!E$7</f>
        <v>Administrative and secretarial occupations</v>
      </c>
      <c r="B216" s="302">
        <v>8.9462692531729185E-2</v>
      </c>
      <c r="C216" s="302">
        <v>5.3649044554099974E-2</v>
      </c>
      <c r="D216" s="302">
        <v>1.5774544016707612E-2</v>
      </c>
      <c r="E216" s="302">
        <f t="shared" si="98"/>
        <v>0.15888628110253677</v>
      </c>
      <c r="F216" s="303"/>
      <c r="G216" s="302">
        <v>0.11388539818989657</v>
      </c>
      <c r="H216" s="302">
        <v>7.8618788586317226E-2</v>
      </c>
      <c r="I216" s="302">
        <v>1.6555377858485612E-2</v>
      </c>
      <c r="J216" s="302">
        <f t="shared" si="99"/>
        <v>0.20905956463469938</v>
      </c>
      <c r="K216" s="303"/>
      <c r="L216" s="302">
        <v>8.5431375618182315E-2</v>
      </c>
      <c r="M216" s="302">
        <v>5.5267824127808639E-2</v>
      </c>
      <c r="N216" s="302">
        <v>1.1628117206787341E-2</v>
      </c>
      <c r="O216" s="302">
        <f t="shared" si="100"/>
        <v>0.15232731695277829</v>
      </c>
    </row>
    <row r="217" spans="1:15" s="236" customFormat="1" x14ac:dyDescent="0.2">
      <c r="A217" s="237" t="str">
        <f>name!E$8</f>
        <v>Skilled trades occupations</v>
      </c>
      <c r="B217" s="302">
        <v>0.10819796426539843</v>
      </c>
      <c r="C217" s="302">
        <v>1.8043338184873494E-2</v>
      </c>
      <c r="D217" s="302">
        <v>7.8226905565826288E-2</v>
      </c>
      <c r="E217" s="302">
        <f t="shared" si="98"/>
        <v>0.20446820801609822</v>
      </c>
      <c r="F217" s="303"/>
      <c r="G217" s="302">
        <v>0.12018034451342337</v>
      </c>
      <c r="H217" s="302">
        <v>2.3072429843411391E-2</v>
      </c>
      <c r="I217" s="302">
        <v>6.4698768066256837E-2</v>
      </c>
      <c r="J217" s="302">
        <f>SUM(G217:I217)</f>
        <v>0.20795154242309161</v>
      </c>
      <c r="K217" s="303"/>
      <c r="L217" s="302">
        <v>8.292011703509429E-2</v>
      </c>
      <c r="M217" s="302">
        <v>2.7752895709298935E-2</v>
      </c>
      <c r="N217" s="302">
        <v>8.6136971610886071E-2</v>
      </c>
      <c r="O217" s="302">
        <f t="shared" si="100"/>
        <v>0.1968099843552793</v>
      </c>
    </row>
    <row r="218" spans="1:15" s="236" customFormat="1" x14ac:dyDescent="0.2">
      <c r="A218" s="237" t="str">
        <f>name!E$9</f>
        <v>Caring, leisure and other service occupations</v>
      </c>
      <c r="B218" s="302">
        <v>4.3596054038120502E-2</v>
      </c>
      <c r="C218" s="302">
        <v>3.7030964179229256E-2</v>
      </c>
      <c r="D218" s="302">
        <v>9.5374626554202684E-3</v>
      </c>
      <c r="E218" s="302">
        <f t="shared" si="98"/>
        <v>9.0164480872770028E-2</v>
      </c>
      <c r="F218" s="303"/>
      <c r="G218" s="302">
        <v>5.8169136019221072E-2</v>
      </c>
      <c r="H218" s="302">
        <v>4.1762531693867712E-2</v>
      </c>
      <c r="I218" s="302">
        <v>1.1955100968959449E-2</v>
      </c>
      <c r="J218" s="302">
        <f t="shared" ref="J218:J221" si="101">SUM(G218:I218)</f>
        <v>0.11188676868204823</v>
      </c>
      <c r="K218" s="303"/>
      <c r="L218" s="302">
        <v>5.1337529054249056E-2</v>
      </c>
      <c r="M218" s="302">
        <v>3.6828734433460811E-2</v>
      </c>
      <c r="N218" s="302">
        <v>1.1323277458982334E-2</v>
      </c>
      <c r="O218" s="302">
        <f t="shared" si="100"/>
        <v>9.9489540946692198E-2</v>
      </c>
    </row>
    <row r="219" spans="1:15" s="236" customFormat="1" x14ac:dyDescent="0.2">
      <c r="A219" s="237" t="str">
        <f>name!E$10</f>
        <v>Sales and customer service occupations</v>
      </c>
      <c r="B219" s="302">
        <v>4.2465756633603399E-2</v>
      </c>
      <c r="C219" s="302">
        <v>2.4671709558601974E-2</v>
      </c>
      <c r="D219" s="302">
        <v>1.7848379048741703E-2</v>
      </c>
      <c r="E219" s="302">
        <f t="shared" si="98"/>
        <v>8.4985845240947072E-2</v>
      </c>
      <c r="F219" s="303"/>
      <c r="G219" s="302">
        <v>5.4576566612815687E-2</v>
      </c>
      <c r="H219" s="302">
        <v>3.7646041367361147E-2</v>
      </c>
      <c r="I219" s="302">
        <v>1.3636930528223373E-2</v>
      </c>
      <c r="J219" s="302">
        <f t="shared" si="101"/>
        <v>0.10585953850840021</v>
      </c>
      <c r="K219" s="303"/>
      <c r="L219" s="302">
        <v>4.9696819215787544E-2</v>
      </c>
      <c r="M219" s="302">
        <v>3.9149092605746193E-2</v>
      </c>
      <c r="N219" s="302">
        <v>1.0346874857371917E-2</v>
      </c>
      <c r="O219" s="302">
        <f t="shared" si="100"/>
        <v>9.9192786678905645E-2</v>
      </c>
    </row>
    <row r="220" spans="1:15" s="236" customFormat="1" x14ac:dyDescent="0.2">
      <c r="A220" s="237" t="str">
        <f>name!E$11</f>
        <v>Process, plant and machine operatives</v>
      </c>
      <c r="B220" s="302">
        <v>2.261162680722437E-2</v>
      </c>
      <c r="C220" s="302">
        <v>1.2467363522904364E-2</v>
      </c>
      <c r="D220" s="302">
        <v>8.0036956335045734E-3</v>
      </c>
      <c r="E220" s="302">
        <f t="shared" si="98"/>
        <v>4.3082685963633308E-2</v>
      </c>
      <c r="F220" s="303"/>
      <c r="G220" s="302">
        <v>2.5940754615630689E-2</v>
      </c>
      <c r="H220" s="302">
        <v>2.6038072084182559E-2</v>
      </c>
      <c r="I220" s="302">
        <v>6.9354127005595368E-3</v>
      </c>
      <c r="J220" s="302">
        <f t="shared" si="101"/>
        <v>5.8914239400372784E-2</v>
      </c>
      <c r="K220" s="303"/>
      <c r="L220" s="302">
        <v>1.8381429667532641E-2</v>
      </c>
      <c r="M220" s="302">
        <v>2.4296735708528659E-2</v>
      </c>
      <c r="N220" s="302">
        <v>4.7376949572643084E-3</v>
      </c>
      <c r="O220" s="302">
        <f t="shared" si="100"/>
        <v>4.7415860333325607E-2</v>
      </c>
    </row>
    <row r="221" spans="1:15" s="236" customFormat="1" x14ac:dyDescent="0.2">
      <c r="A221" s="237" t="str">
        <f>name!E$12</f>
        <v>Elementary occupations</v>
      </c>
      <c r="B221" s="302">
        <v>7.7188775366844056E-2</v>
      </c>
      <c r="C221" s="302">
        <v>0.10082387334060601</v>
      </c>
      <c r="D221" s="302">
        <v>1.8727328759047639E-2</v>
      </c>
      <c r="E221" s="302">
        <f t="shared" si="98"/>
        <v>0.19673997746649771</v>
      </c>
      <c r="F221" s="303"/>
      <c r="G221" s="302">
        <v>9.4135636086020616E-2</v>
      </c>
      <c r="H221" s="302">
        <v>0.10325394208320347</v>
      </c>
      <c r="I221" s="302">
        <v>1.3471184353644543E-2</v>
      </c>
      <c r="J221" s="302">
        <f t="shared" si="101"/>
        <v>0.21086076252286864</v>
      </c>
      <c r="K221" s="303"/>
      <c r="L221" s="302">
        <v>8.1334335447035111E-2</v>
      </c>
      <c r="M221" s="302">
        <v>8.5324142321834037E-2</v>
      </c>
      <c r="N221" s="302">
        <v>1.4286039705003091E-2</v>
      </c>
      <c r="O221" s="302">
        <f t="shared" si="100"/>
        <v>0.18094451747387225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0.86553334577926522</v>
      </c>
      <c r="C223" s="311">
        <f t="shared" ref="C223:E223" si="102">SUM(C213:C221)</f>
        <v>0.34610237249953052</v>
      </c>
      <c r="D223" s="311">
        <f t="shared" si="102"/>
        <v>0.57036428172120412</v>
      </c>
      <c r="E223" s="311">
        <f t="shared" si="102"/>
        <v>1.782</v>
      </c>
      <c r="F223" s="311"/>
      <c r="G223" s="311">
        <f t="shared" ref="G223:J223" si="103">SUM(G213:G221)</f>
        <v>1.2750962432574922</v>
      </c>
      <c r="H223" s="311">
        <f t="shared" si="103"/>
        <v>0.53260558862408536</v>
      </c>
      <c r="I223" s="311">
        <f t="shared" si="103"/>
        <v>0.58329816811842594</v>
      </c>
      <c r="J223" s="311">
        <f t="shared" si="103"/>
        <v>2.3910000000000036</v>
      </c>
      <c r="K223" s="311"/>
      <c r="L223" s="311">
        <f t="shared" ref="L223:O223" si="104">SUM(L213:L221)</f>
        <v>1.1876897705963736</v>
      </c>
      <c r="M223" s="311">
        <f t="shared" si="104"/>
        <v>0.53698917002660929</v>
      </c>
      <c r="N223" s="311">
        <f t="shared" si="104"/>
        <v>0.53332105937701979</v>
      </c>
      <c r="O223" s="311">
        <f t="shared" si="104"/>
        <v>2.2580000000000027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1.1518037565781449</v>
      </c>
      <c r="C230" s="302">
        <v>0.13144631317677885</v>
      </c>
      <c r="D230" s="302">
        <v>0.29546666272429545</v>
      </c>
      <c r="E230" s="302">
        <f>SUM(B230:D230)</f>
        <v>1.5787167324792193</v>
      </c>
      <c r="F230" s="303"/>
      <c r="G230" s="302">
        <v>1.2270331872791391</v>
      </c>
      <c r="H230" s="302">
        <v>0.26031378640519492</v>
      </c>
      <c r="I230" s="302">
        <v>0.20195520406583187</v>
      </c>
      <c r="J230" s="302">
        <f>SUM(G230:I230)</f>
        <v>1.689302177750166</v>
      </c>
      <c r="K230" s="303"/>
      <c r="L230" s="302">
        <v>1.1455663238238176</v>
      </c>
      <c r="M230" s="302">
        <v>0.29217370458793734</v>
      </c>
      <c r="N230" s="302">
        <v>0.24314154473329566</v>
      </c>
      <c r="O230" s="302">
        <f>SUM(L230:N230)</f>
        <v>1.6808815731450506</v>
      </c>
    </row>
    <row r="231" spans="1:15" s="236" customFormat="1" x14ac:dyDescent="0.2">
      <c r="A231" s="237" t="str">
        <f>name!E$5</f>
        <v>Professional occupations</v>
      </c>
      <c r="B231" s="302">
        <v>3.2399204706390456</v>
      </c>
      <c r="C231" s="302">
        <v>0.16644040323472123</v>
      </c>
      <c r="D231" s="302">
        <v>0.71825962337563021</v>
      </c>
      <c r="E231" s="302">
        <f t="shared" ref="E231:E238" si="105">SUM(B231:D231)</f>
        <v>4.1246204972493974</v>
      </c>
      <c r="F231" s="303"/>
      <c r="G231" s="302">
        <v>3.9135975739529067</v>
      </c>
      <c r="H231" s="302">
        <v>0.28725975513006002</v>
      </c>
      <c r="I231" s="302">
        <v>0.44633272295515464</v>
      </c>
      <c r="J231" s="302">
        <f t="shared" ref="J231:J233" si="106">SUM(G231:I231)</f>
        <v>4.6471900520381215</v>
      </c>
      <c r="K231" s="303"/>
      <c r="L231" s="302">
        <v>5.1151804705156154</v>
      </c>
      <c r="M231" s="302">
        <v>0.40316911636622133</v>
      </c>
      <c r="N231" s="302">
        <v>0.45722940263326572</v>
      </c>
      <c r="O231" s="302">
        <f t="shared" ref="O231:O238" si="107">SUM(L231:N231)</f>
        <v>5.9755789895151032</v>
      </c>
    </row>
    <row r="232" spans="1:15" s="236" customFormat="1" x14ac:dyDescent="0.2">
      <c r="A232" s="237" t="str">
        <f>name!E$6</f>
        <v>Associate professional occupations</v>
      </c>
      <c r="B232" s="302">
        <v>1.2195308709194348</v>
      </c>
      <c r="C232" s="302">
        <v>0.12248165540249355</v>
      </c>
      <c r="D232" s="302">
        <v>0.34473548955723615</v>
      </c>
      <c r="E232" s="302">
        <f t="shared" si="105"/>
        <v>1.6867480158791643</v>
      </c>
      <c r="F232" s="303"/>
      <c r="G232" s="302">
        <v>1.3474937336889652</v>
      </c>
      <c r="H232" s="302">
        <v>0.1896444192755658</v>
      </c>
      <c r="I232" s="302">
        <v>0.25827253771866404</v>
      </c>
      <c r="J232" s="302">
        <f t="shared" si="106"/>
        <v>1.795410690683195</v>
      </c>
      <c r="K232" s="303"/>
      <c r="L232" s="302">
        <v>1.3623982185631189</v>
      </c>
      <c r="M232" s="302">
        <v>0.17726059577652692</v>
      </c>
      <c r="N232" s="302">
        <v>0.27826340760494633</v>
      </c>
      <c r="O232" s="302">
        <f t="shared" si="107"/>
        <v>1.8179222219445923</v>
      </c>
    </row>
    <row r="233" spans="1:15" s="236" customFormat="1" x14ac:dyDescent="0.2">
      <c r="A233" s="237" t="str">
        <f>name!E$7</f>
        <v>Administrative and secretarial occupations</v>
      </c>
      <c r="B233" s="302">
        <v>0.44199268321319196</v>
      </c>
      <c r="C233" s="302">
        <v>0.1970946125136552</v>
      </c>
      <c r="D233" s="302">
        <v>7.3351919810824631E-2</v>
      </c>
      <c r="E233" s="302">
        <f t="shared" si="105"/>
        <v>0.71243921553767187</v>
      </c>
      <c r="F233" s="303"/>
      <c r="G233" s="302">
        <v>0.38977469663181125</v>
      </c>
      <c r="H233" s="302">
        <v>0.19328602245345283</v>
      </c>
      <c r="I233" s="302">
        <v>4.2112365147400264E-2</v>
      </c>
      <c r="J233" s="302">
        <f t="shared" si="106"/>
        <v>0.62517308423266438</v>
      </c>
      <c r="K233" s="303"/>
      <c r="L233" s="302">
        <v>0.38953074361011114</v>
      </c>
      <c r="M233" s="302">
        <v>0.16519880512245791</v>
      </c>
      <c r="N233" s="302">
        <v>2.8353039248496498E-2</v>
      </c>
      <c r="O233" s="302">
        <f t="shared" si="107"/>
        <v>0.5830825879810656</v>
      </c>
    </row>
    <row r="234" spans="1:15" s="236" customFormat="1" x14ac:dyDescent="0.2">
      <c r="A234" s="237" t="str">
        <f>name!E$8</f>
        <v>Skilled trades occupations</v>
      </c>
      <c r="B234" s="302">
        <v>0.55002272343094349</v>
      </c>
      <c r="C234" s="302">
        <v>4.6899588041506665E-2</v>
      </c>
      <c r="D234" s="302">
        <v>0.24828277685253453</v>
      </c>
      <c r="E234" s="302">
        <f t="shared" si="105"/>
        <v>0.84520508832498464</v>
      </c>
      <c r="F234" s="303"/>
      <c r="G234" s="302">
        <v>0.42661601385486736</v>
      </c>
      <c r="H234" s="302">
        <v>4.9597936243821535E-2</v>
      </c>
      <c r="I234" s="302">
        <v>0.11306940272311894</v>
      </c>
      <c r="J234" s="302">
        <f>SUM(G234:I234)</f>
        <v>0.58928335282180777</v>
      </c>
      <c r="K234" s="303"/>
      <c r="L234" s="302">
        <v>0.31867248697230854</v>
      </c>
      <c r="M234" s="302">
        <v>7.2684226836862792E-2</v>
      </c>
      <c r="N234" s="302">
        <v>0.19059238869379011</v>
      </c>
      <c r="O234" s="302">
        <f t="shared" si="107"/>
        <v>0.5819491025029615</v>
      </c>
    </row>
    <row r="235" spans="1:15" s="236" customFormat="1" x14ac:dyDescent="0.2">
      <c r="A235" s="237" t="str">
        <f>name!E$9</f>
        <v>Caring, leisure and other service occupations</v>
      </c>
      <c r="B235" s="302">
        <v>0.22346355985265773</v>
      </c>
      <c r="C235" s="302">
        <v>4.6980914895343402E-2</v>
      </c>
      <c r="D235" s="302">
        <v>5.3860298761770634E-2</v>
      </c>
      <c r="E235" s="302">
        <f t="shared" si="105"/>
        <v>0.32430477350977177</v>
      </c>
      <c r="F235" s="303"/>
      <c r="G235" s="302">
        <v>0.18967218856832888</v>
      </c>
      <c r="H235" s="302">
        <v>5.5031225350597623E-2</v>
      </c>
      <c r="I235" s="302">
        <v>4.2775383255972854E-2</v>
      </c>
      <c r="J235" s="302">
        <f t="shared" ref="J235:J238" si="108">SUM(G235:I235)</f>
        <v>0.28747879717489933</v>
      </c>
      <c r="K235" s="303"/>
      <c r="L235" s="302">
        <v>0.25139472039961119</v>
      </c>
      <c r="M235" s="302">
        <v>5.9257096707959651E-2</v>
      </c>
      <c r="N235" s="302">
        <v>6.813147111509843E-2</v>
      </c>
      <c r="O235" s="302">
        <f t="shared" si="107"/>
        <v>0.37878328822266927</v>
      </c>
    </row>
    <row r="236" spans="1:15" s="236" customFormat="1" x14ac:dyDescent="0.2">
      <c r="A236" s="237" t="str">
        <f>name!E$10</f>
        <v>Sales and customer service occupations</v>
      </c>
      <c r="B236" s="302">
        <v>0.27235326098471002</v>
      </c>
      <c r="C236" s="302">
        <v>0.1287669872668547</v>
      </c>
      <c r="D236" s="302">
        <v>4.6805356646639242E-2</v>
      </c>
      <c r="E236" s="302">
        <f t="shared" si="105"/>
        <v>0.44792560489820399</v>
      </c>
      <c r="F236" s="303"/>
      <c r="G236" s="302">
        <v>0.22580420606916268</v>
      </c>
      <c r="H236" s="302">
        <v>0.11906844472555161</v>
      </c>
      <c r="I236" s="302">
        <v>1.9331688764723867E-2</v>
      </c>
      <c r="J236" s="302">
        <f t="shared" si="108"/>
        <v>0.36420433955943815</v>
      </c>
      <c r="K236" s="303"/>
      <c r="L236" s="302">
        <v>0.26010792540429933</v>
      </c>
      <c r="M236" s="302">
        <v>0.16504197060598094</v>
      </c>
      <c r="N236" s="302">
        <v>2.1001577067276452E-2</v>
      </c>
      <c r="O236" s="302">
        <f t="shared" si="107"/>
        <v>0.44615147307755676</v>
      </c>
    </row>
    <row r="237" spans="1:15" s="236" customFormat="1" x14ac:dyDescent="0.2">
      <c r="A237" s="237" t="str">
        <f>name!E$11</f>
        <v>Process, plant and machine operatives</v>
      </c>
      <c r="B237" s="302">
        <v>6.5043568537812069E-2</v>
      </c>
      <c r="C237" s="302">
        <v>3.6521791301909079E-2</v>
      </c>
      <c r="D237" s="302">
        <v>6.1879694403786205E-2</v>
      </c>
      <c r="E237" s="302">
        <f t="shared" si="105"/>
        <v>0.16344505424350736</v>
      </c>
      <c r="F237" s="303"/>
      <c r="G237" s="302">
        <v>3.8440853345097947E-2</v>
      </c>
      <c r="H237" s="302">
        <v>6.0973110152842597E-2</v>
      </c>
      <c r="I237" s="302">
        <v>3.8900555959291282E-2</v>
      </c>
      <c r="J237" s="302">
        <f t="shared" si="108"/>
        <v>0.13831451945723183</v>
      </c>
      <c r="K237" s="303"/>
      <c r="L237" s="302">
        <v>3.7548651278284884E-2</v>
      </c>
      <c r="M237" s="302">
        <v>6.8802744374747843E-2</v>
      </c>
      <c r="N237" s="302">
        <v>6.0522141663326104E-2</v>
      </c>
      <c r="O237" s="302">
        <f t="shared" si="107"/>
        <v>0.16687353731635884</v>
      </c>
    </row>
    <row r="238" spans="1:15" s="236" customFormat="1" x14ac:dyDescent="0.2">
      <c r="A238" s="237" t="str">
        <f>name!E$12</f>
        <v>Elementary occupations</v>
      </c>
      <c r="B238" s="302">
        <v>0.20118359792804508</v>
      </c>
      <c r="C238" s="302">
        <v>9.5146032376583506E-2</v>
      </c>
      <c r="D238" s="302">
        <v>0.10826538757342501</v>
      </c>
      <c r="E238" s="302">
        <f t="shared" si="105"/>
        <v>0.40459501787805358</v>
      </c>
      <c r="F238" s="303"/>
      <c r="G238" s="302">
        <v>0.10049884941831123</v>
      </c>
      <c r="H238" s="302">
        <v>8.0817294551777233E-2</v>
      </c>
      <c r="I238" s="302">
        <v>4.7326842312372878E-2</v>
      </c>
      <c r="J238" s="302">
        <f t="shared" si="108"/>
        <v>0.22864298628246135</v>
      </c>
      <c r="K238" s="303"/>
      <c r="L238" s="302">
        <v>0.11632715347071432</v>
      </c>
      <c r="M238" s="302">
        <v>6.1024686334052558E-2</v>
      </c>
      <c r="N238" s="302">
        <v>8.6425386489859785E-2</v>
      </c>
      <c r="O238" s="302">
        <f t="shared" si="107"/>
        <v>0.26377722629462663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7.3653144920839857</v>
      </c>
      <c r="C240" s="311">
        <f t="shared" ref="C240:E240" si="109">SUM(C230:C238)</f>
        <v>0.97177829820984629</v>
      </c>
      <c r="D240" s="311">
        <f t="shared" si="109"/>
        <v>1.950907209706142</v>
      </c>
      <c r="E240" s="311">
        <f t="shared" si="109"/>
        <v>10.287999999999974</v>
      </c>
      <c r="F240" s="311"/>
      <c r="G240" s="311">
        <f t="shared" ref="G240:J240" si="110">SUM(G230:G238)</f>
        <v>7.8589313028085916</v>
      </c>
      <c r="H240" s="311">
        <f t="shared" si="110"/>
        <v>1.2959919942888642</v>
      </c>
      <c r="I240" s="311">
        <f t="shared" si="110"/>
        <v>1.2100767029025306</v>
      </c>
      <c r="J240" s="311">
        <f t="shared" si="110"/>
        <v>10.364999999999982</v>
      </c>
      <c r="K240" s="311"/>
      <c r="L240" s="311">
        <f t="shared" ref="L240:O240" si="111">SUM(L230:L238)</f>
        <v>8.9967266940378803</v>
      </c>
      <c r="M240" s="311">
        <f t="shared" si="111"/>
        <v>1.4646129467127476</v>
      </c>
      <c r="N240" s="311">
        <f t="shared" si="111"/>
        <v>1.4336603592493553</v>
      </c>
      <c r="O240" s="311">
        <f t="shared" si="111"/>
        <v>11.894999999999985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1.5808989820357446</v>
      </c>
      <c r="C247" s="302">
        <v>0.13472508318439411</v>
      </c>
      <c r="D247" s="302">
        <v>0.1330952202622902</v>
      </c>
      <c r="E247" s="302">
        <f>SUM(B247:D247)</f>
        <v>1.8487192854824288</v>
      </c>
      <c r="F247" s="303"/>
      <c r="G247" s="302">
        <v>1.7156331266875455</v>
      </c>
      <c r="H247" s="302">
        <v>0.17564896627840912</v>
      </c>
      <c r="I247" s="302">
        <v>6.8590462218682938E-2</v>
      </c>
      <c r="J247" s="302">
        <f>SUM(G247:I247)</f>
        <v>1.9598725551846377</v>
      </c>
      <c r="K247" s="303"/>
      <c r="L247" s="302">
        <v>1.4651920668671603</v>
      </c>
      <c r="M247" s="302">
        <v>0.21462344994823337</v>
      </c>
      <c r="N247" s="302">
        <v>7.537775677747971E-2</v>
      </c>
      <c r="O247" s="302">
        <f>SUM(L247:N247)</f>
        <v>1.7551932735928735</v>
      </c>
    </row>
    <row r="248" spans="1:15" s="236" customFormat="1" x14ac:dyDescent="0.2">
      <c r="A248" s="237" t="str">
        <f>name!E$5</f>
        <v>Professional occupations</v>
      </c>
      <c r="B248" s="302">
        <v>1.8595640490664331</v>
      </c>
      <c r="C248" s="302">
        <v>0.10348549320334935</v>
      </c>
      <c r="D248" s="302">
        <v>0.16346112476799274</v>
      </c>
      <c r="E248" s="302">
        <f t="shared" ref="E248:E255" si="112">SUM(B248:D248)</f>
        <v>2.1265106670377754</v>
      </c>
      <c r="F248" s="303"/>
      <c r="G248" s="302">
        <v>2.3658076754780231</v>
      </c>
      <c r="H248" s="302">
        <v>0.13223511714260014</v>
      </c>
      <c r="I248" s="302">
        <v>7.6016627350232763E-2</v>
      </c>
      <c r="J248" s="302">
        <f t="shared" ref="J248:J250" si="113">SUM(G248:I248)</f>
        <v>2.574059419970856</v>
      </c>
      <c r="K248" s="303"/>
      <c r="L248" s="302">
        <v>2.8127154383524067</v>
      </c>
      <c r="M248" s="302">
        <v>0.14336064039017035</v>
      </c>
      <c r="N248" s="302">
        <v>6.9981086300013512E-2</v>
      </c>
      <c r="O248" s="302">
        <f t="shared" ref="O248:O255" si="114">SUM(L248:N248)</f>
        <v>3.0260571650425905</v>
      </c>
    </row>
    <row r="249" spans="1:15" s="236" customFormat="1" x14ac:dyDescent="0.2">
      <c r="A249" s="237" t="str">
        <f>name!E$6</f>
        <v>Associate professional occupations</v>
      </c>
      <c r="B249" s="302">
        <v>1.9873625740187666</v>
      </c>
      <c r="C249" s="302">
        <v>0.22484259342773436</v>
      </c>
      <c r="D249" s="302">
        <v>0.19168594954903426</v>
      </c>
      <c r="E249" s="302">
        <f t="shared" si="112"/>
        <v>2.4038911169955353</v>
      </c>
      <c r="F249" s="303"/>
      <c r="G249" s="302">
        <v>2.1733032135773311</v>
      </c>
      <c r="H249" s="302">
        <v>0.23258729246053711</v>
      </c>
      <c r="I249" s="302">
        <v>9.7849363258216956E-2</v>
      </c>
      <c r="J249" s="302">
        <f t="shared" si="113"/>
        <v>2.5037398692960853</v>
      </c>
      <c r="K249" s="303"/>
      <c r="L249" s="302">
        <v>1.9843630542006947</v>
      </c>
      <c r="M249" s="302">
        <v>0.24045774191352087</v>
      </c>
      <c r="N249" s="302">
        <v>0.1090881021249181</v>
      </c>
      <c r="O249" s="302">
        <f t="shared" si="114"/>
        <v>2.3339088982391338</v>
      </c>
    </row>
    <row r="250" spans="1:15" s="236" customFormat="1" x14ac:dyDescent="0.2">
      <c r="A250" s="237" t="str">
        <f>name!E$7</f>
        <v>Administrative and secretarial occupations</v>
      </c>
      <c r="B250" s="302">
        <v>2.1207276938401343</v>
      </c>
      <c r="C250" s="302">
        <v>0.93171149802891451</v>
      </c>
      <c r="D250" s="302">
        <v>2.7749351341354863E-2</v>
      </c>
      <c r="E250" s="302">
        <f t="shared" si="112"/>
        <v>3.0801885432104035</v>
      </c>
      <c r="F250" s="303"/>
      <c r="G250" s="302">
        <v>1.9871474500069763</v>
      </c>
      <c r="H250" s="302">
        <v>0.82017788794421886</v>
      </c>
      <c r="I250" s="302">
        <v>2.1615657547092902E-2</v>
      </c>
      <c r="J250" s="302">
        <f t="shared" si="113"/>
        <v>2.828940995498288</v>
      </c>
      <c r="K250" s="303"/>
      <c r="L250" s="302">
        <v>1.6383280308575519</v>
      </c>
      <c r="M250" s="302">
        <v>0.66449936516507502</v>
      </c>
      <c r="N250" s="302">
        <v>1.821323346075255E-2</v>
      </c>
      <c r="O250" s="302">
        <f t="shared" si="114"/>
        <v>2.3210406294833796</v>
      </c>
    </row>
    <row r="251" spans="1:15" s="236" customFormat="1" x14ac:dyDescent="0.2">
      <c r="A251" s="237" t="str">
        <f>name!E$8</f>
        <v>Skilled trades occupations</v>
      </c>
      <c r="B251" s="302">
        <v>0.1218538386539965</v>
      </c>
      <c r="C251" s="302">
        <v>2.7020353037640072E-2</v>
      </c>
      <c r="D251" s="302">
        <v>6.8359149481576023E-2</v>
      </c>
      <c r="E251" s="302">
        <f t="shared" si="112"/>
        <v>0.21723334117321258</v>
      </c>
      <c r="F251" s="303"/>
      <c r="G251" s="302">
        <v>9.7630401023428695E-2</v>
      </c>
      <c r="H251" s="302">
        <v>1.5236561566968915E-2</v>
      </c>
      <c r="I251" s="302">
        <v>2.4604915422632736E-2</v>
      </c>
      <c r="J251" s="302">
        <f>SUM(G251:I251)</f>
        <v>0.13747187801303035</v>
      </c>
      <c r="K251" s="303"/>
      <c r="L251" s="302">
        <v>8.5227812401343223E-2</v>
      </c>
      <c r="M251" s="302">
        <v>1.3916005127509073E-2</v>
      </c>
      <c r="N251" s="302">
        <v>2.5323582840985886E-2</v>
      </c>
      <c r="O251" s="302">
        <f t="shared" si="114"/>
        <v>0.12446740036983818</v>
      </c>
    </row>
    <row r="252" spans="1:15" s="236" customFormat="1" x14ac:dyDescent="0.2">
      <c r="A252" s="237" t="str">
        <f>name!E$9</f>
        <v>Caring, leisure and other service occupations</v>
      </c>
      <c r="B252" s="302">
        <v>6.0938322147602107E-2</v>
      </c>
      <c r="C252" s="302">
        <v>9.7616535201948875E-3</v>
      </c>
      <c r="D252" s="302">
        <v>8.1010462369320163E-3</v>
      </c>
      <c r="E252" s="302">
        <f t="shared" si="112"/>
        <v>7.8801021904729013E-2</v>
      </c>
      <c r="F252" s="303"/>
      <c r="G252" s="302">
        <v>6.294292123318769E-2</v>
      </c>
      <c r="H252" s="302">
        <v>7.5096488465523368E-3</v>
      </c>
      <c r="I252" s="302">
        <v>9.882069130744995E-3</v>
      </c>
      <c r="J252" s="302">
        <f t="shared" ref="J252:J255" si="115">SUM(G252:I252)</f>
        <v>8.0334639210485018E-2</v>
      </c>
      <c r="K252" s="303"/>
      <c r="L252" s="302">
        <v>6.5631339501897562E-2</v>
      </c>
      <c r="M252" s="302">
        <v>5.6664836825303785E-3</v>
      </c>
      <c r="N252" s="302">
        <v>1.3601841961038162E-2</v>
      </c>
      <c r="O252" s="302">
        <f t="shared" si="114"/>
        <v>8.4899665145466097E-2</v>
      </c>
    </row>
    <row r="253" spans="1:15" s="236" customFormat="1" x14ac:dyDescent="0.2">
      <c r="A253" s="237" t="str">
        <f>name!E$10</f>
        <v>Sales and customer service occupations</v>
      </c>
      <c r="B253" s="302">
        <v>0.49587270906388292</v>
      </c>
      <c r="C253" s="302">
        <v>0.25347001161621902</v>
      </c>
      <c r="D253" s="302">
        <v>3.7255819244054564E-2</v>
      </c>
      <c r="E253" s="302">
        <f t="shared" si="112"/>
        <v>0.78659853992415651</v>
      </c>
      <c r="F253" s="303"/>
      <c r="G253" s="302">
        <v>0.46440064356573757</v>
      </c>
      <c r="H253" s="302">
        <v>0.24261587195958956</v>
      </c>
      <c r="I253" s="302">
        <v>2.843046351362127E-2</v>
      </c>
      <c r="J253" s="302">
        <f t="shared" si="115"/>
        <v>0.7354469790389484</v>
      </c>
      <c r="K253" s="303"/>
      <c r="L253" s="302">
        <v>0.42070609746926141</v>
      </c>
      <c r="M253" s="302">
        <v>0.23875184708141664</v>
      </c>
      <c r="N253" s="302">
        <v>2.2522565235725812E-2</v>
      </c>
      <c r="O253" s="302">
        <f t="shared" si="114"/>
        <v>0.6819805097864039</v>
      </c>
    </row>
    <row r="254" spans="1:15" s="236" customFormat="1" x14ac:dyDescent="0.2">
      <c r="A254" s="237" t="str">
        <f>name!E$11</f>
        <v>Process, plant and machine operatives</v>
      </c>
      <c r="B254" s="302">
        <v>5.2945000780353482E-2</v>
      </c>
      <c r="C254" s="302">
        <v>1.1416081020104968E-2</v>
      </c>
      <c r="D254" s="302">
        <v>2.5192218668531455E-2</v>
      </c>
      <c r="E254" s="302">
        <f t="shared" si="112"/>
        <v>8.9553300468989905E-2</v>
      </c>
      <c r="F254" s="303"/>
      <c r="G254" s="302">
        <v>3.8941185892431798E-2</v>
      </c>
      <c r="H254" s="302">
        <v>6.5583540153131333E-3</v>
      </c>
      <c r="I254" s="302">
        <v>1.5153672023048367E-2</v>
      </c>
      <c r="J254" s="302">
        <f t="shared" si="115"/>
        <v>6.0653211930793302E-2</v>
      </c>
      <c r="K254" s="303"/>
      <c r="L254" s="302">
        <v>3.7042792108906236E-2</v>
      </c>
      <c r="M254" s="302">
        <v>1.1668537139116839E-2</v>
      </c>
      <c r="N254" s="302">
        <v>1.9840340957058885E-2</v>
      </c>
      <c r="O254" s="302">
        <f t="shared" si="114"/>
        <v>6.855167020508196E-2</v>
      </c>
    </row>
    <row r="255" spans="1:15" s="236" customFormat="1" x14ac:dyDescent="0.2">
      <c r="A255" s="237" t="str">
        <f>name!E$12</f>
        <v>Elementary occupations</v>
      </c>
      <c r="B255" s="302">
        <v>0.13223048091554213</v>
      </c>
      <c r="C255" s="302">
        <v>4.2207105564632599E-2</v>
      </c>
      <c r="D255" s="302">
        <v>1.5066597322588237E-2</v>
      </c>
      <c r="E255" s="302">
        <f t="shared" si="112"/>
        <v>0.18950418380276296</v>
      </c>
      <c r="F255" s="303"/>
      <c r="G255" s="302">
        <v>9.8180585021155148E-2</v>
      </c>
      <c r="H255" s="302">
        <v>2.8042538565078334E-2</v>
      </c>
      <c r="I255" s="302">
        <v>1.1257328270648598E-2</v>
      </c>
      <c r="J255" s="302">
        <f t="shared" si="115"/>
        <v>0.13748045185688207</v>
      </c>
      <c r="K255" s="303"/>
      <c r="L255" s="302">
        <v>9.6275468404863909E-2</v>
      </c>
      <c r="M255" s="302">
        <v>3.8283738857523446E-2</v>
      </c>
      <c r="N255" s="302">
        <v>1.3341580872851999E-2</v>
      </c>
      <c r="O255" s="302">
        <f t="shared" si="114"/>
        <v>0.14790078813523935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8.4123936505224552</v>
      </c>
      <c r="C257" s="311">
        <f t="shared" ref="C257:E257" si="116">SUM(C247:C255)</f>
        <v>1.738639872603184</v>
      </c>
      <c r="D257" s="311">
        <f t="shared" si="116"/>
        <v>0.66996647687435429</v>
      </c>
      <c r="E257" s="311">
        <f t="shared" si="116"/>
        <v>10.820999999999994</v>
      </c>
      <c r="F257" s="311"/>
      <c r="G257" s="311">
        <f t="shared" ref="G257:J257" si="117">SUM(G247:G255)</f>
        <v>9.0039872024858134</v>
      </c>
      <c r="H257" s="311">
        <f t="shared" si="117"/>
        <v>1.6606122387792674</v>
      </c>
      <c r="I257" s="311">
        <f t="shared" si="117"/>
        <v>0.35340055873492149</v>
      </c>
      <c r="J257" s="311">
        <f t="shared" si="117"/>
        <v>11.018000000000006</v>
      </c>
      <c r="K257" s="311"/>
      <c r="L257" s="311">
        <f t="shared" ref="L257:O257" si="118">SUM(L247:L255)</f>
        <v>8.6054821001640853</v>
      </c>
      <c r="M257" s="311">
        <f t="shared" si="118"/>
        <v>1.5712278093050962</v>
      </c>
      <c r="N257" s="311">
        <f t="shared" si="118"/>
        <v>0.36729009053082456</v>
      </c>
      <c r="O257" s="311">
        <f t="shared" si="118"/>
        <v>10.544000000000006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0.59527874863551555</v>
      </c>
      <c r="C264" s="302">
        <v>0.13282788779446003</v>
      </c>
      <c r="D264" s="302">
        <v>0.4646821625858944</v>
      </c>
      <c r="E264" s="302">
        <f>SUM(B264:D264)</f>
        <v>1.1927887990158699</v>
      </c>
      <c r="F264" s="303"/>
      <c r="G264" s="302">
        <v>0.96726738547963309</v>
      </c>
      <c r="H264" s="302">
        <v>0.11396995099992099</v>
      </c>
      <c r="I264" s="302">
        <v>0.33299098967204566</v>
      </c>
      <c r="J264" s="302">
        <f>SUM(G264:I264)</f>
        <v>1.4142283261515995</v>
      </c>
      <c r="K264" s="303"/>
      <c r="L264" s="302">
        <v>0.85512822644520337</v>
      </c>
      <c r="M264" s="302">
        <v>8.8038708930238227E-2</v>
      </c>
      <c r="N264" s="302">
        <v>0.3202404563730063</v>
      </c>
      <c r="O264" s="302">
        <f>SUM(L264:N264)</f>
        <v>1.2634073917484478</v>
      </c>
    </row>
    <row r="265" spans="1:15" s="236" customFormat="1" x14ac:dyDescent="0.2">
      <c r="A265" s="237" t="str">
        <f>name!E$5</f>
        <v>Professional occupations</v>
      </c>
      <c r="B265" s="302">
        <v>0.53167618241063752</v>
      </c>
      <c r="C265" s="302">
        <v>0.13449727192576233</v>
      </c>
      <c r="D265" s="302">
        <v>0.12745634043082948</v>
      </c>
      <c r="E265" s="302">
        <f t="shared" ref="E265:E272" si="119">SUM(B265:D265)</f>
        <v>0.79362979476722928</v>
      </c>
      <c r="F265" s="303"/>
      <c r="G265" s="302">
        <v>1.0085109579013996</v>
      </c>
      <c r="H265" s="302">
        <v>0.10973143033529968</v>
      </c>
      <c r="I265" s="302">
        <v>8.8609335873599662E-2</v>
      </c>
      <c r="J265" s="302">
        <f t="shared" ref="J265:J267" si="120">SUM(G265:I265)</f>
        <v>1.206851724110299</v>
      </c>
      <c r="K265" s="303"/>
      <c r="L265" s="302">
        <v>0.99734083951426833</v>
      </c>
      <c r="M265" s="302">
        <v>9.5906122786506662E-2</v>
      </c>
      <c r="N265" s="302">
        <v>5.7711225459378547E-2</v>
      </c>
      <c r="O265" s="302">
        <f t="shared" ref="O265:O272" si="121">SUM(L265:N265)</f>
        <v>1.1509581877601536</v>
      </c>
    </row>
    <row r="266" spans="1:15" s="236" customFormat="1" x14ac:dyDescent="0.2">
      <c r="A266" s="237" t="str">
        <f>name!E$6</f>
        <v>Associate professional occupations</v>
      </c>
      <c r="B266" s="302">
        <v>0.47802903878025016</v>
      </c>
      <c r="C266" s="302">
        <v>0.16789777844975395</v>
      </c>
      <c r="D266" s="302">
        <v>0.13857950749930517</v>
      </c>
      <c r="E266" s="302">
        <f t="shared" si="119"/>
        <v>0.78450632472930926</v>
      </c>
      <c r="F266" s="303"/>
      <c r="G266" s="302">
        <v>0.83698256485864753</v>
      </c>
      <c r="H266" s="302">
        <v>0.11858524950781424</v>
      </c>
      <c r="I266" s="302">
        <v>8.2636734819402979E-2</v>
      </c>
      <c r="J266" s="302">
        <f t="shared" si="120"/>
        <v>1.0382045491858647</v>
      </c>
      <c r="K266" s="303"/>
      <c r="L266" s="302">
        <v>0.88400217595599495</v>
      </c>
      <c r="M266" s="302">
        <v>0.10839263232693749</v>
      </c>
      <c r="N266" s="302">
        <v>7.9535043974954631E-2</v>
      </c>
      <c r="O266" s="302">
        <f t="shared" si="121"/>
        <v>1.0719298522578871</v>
      </c>
    </row>
    <row r="267" spans="1:15" s="236" customFormat="1" x14ac:dyDescent="0.2">
      <c r="A267" s="237" t="str">
        <f>name!E$7</f>
        <v>Administrative and secretarial occupations</v>
      </c>
      <c r="B267" s="302">
        <v>0.41883111726637889</v>
      </c>
      <c r="C267" s="302">
        <v>0.66176228440505636</v>
      </c>
      <c r="D267" s="302">
        <v>0.11464776039685952</v>
      </c>
      <c r="E267" s="302">
        <f t="shared" si="119"/>
        <v>1.1952411620682946</v>
      </c>
      <c r="F267" s="303"/>
      <c r="G267" s="302">
        <v>0.66026328760931008</v>
      </c>
      <c r="H267" s="302">
        <v>0.36759988451213282</v>
      </c>
      <c r="I267" s="302">
        <v>5.7412304929279755E-2</v>
      </c>
      <c r="J267" s="302">
        <f t="shared" si="120"/>
        <v>1.0852754770507227</v>
      </c>
      <c r="K267" s="303"/>
      <c r="L267" s="302">
        <v>0.50402784165945469</v>
      </c>
      <c r="M267" s="302">
        <v>0.26078771337996531</v>
      </c>
      <c r="N267" s="302">
        <v>4.806166299573731E-2</v>
      </c>
      <c r="O267" s="302">
        <f t="shared" si="121"/>
        <v>0.81287721803515733</v>
      </c>
    </row>
    <row r="268" spans="1:15" s="236" customFormat="1" x14ac:dyDescent="0.2">
      <c r="A268" s="237" t="str">
        <f>name!E$8</f>
        <v>Skilled trades occupations</v>
      </c>
      <c r="B268" s="302">
        <v>0.23204331496520025</v>
      </c>
      <c r="C268" s="302">
        <v>3.5861223927113356E-2</v>
      </c>
      <c r="D268" s="302">
        <v>0.3481275816918824</v>
      </c>
      <c r="E268" s="302">
        <f t="shared" si="119"/>
        <v>0.61603212058419599</v>
      </c>
      <c r="F268" s="303"/>
      <c r="G268" s="302">
        <v>0.2664656714284645</v>
      </c>
      <c r="H268" s="302">
        <v>1.8439491836080985E-2</v>
      </c>
      <c r="I268" s="302">
        <v>0.19001401524243131</v>
      </c>
      <c r="J268" s="302">
        <f>SUM(G268:I268)</f>
        <v>0.47491917850697685</v>
      </c>
      <c r="K268" s="303"/>
      <c r="L268" s="302">
        <v>0.2636406830651164</v>
      </c>
      <c r="M268" s="302">
        <v>2.3468959172021058E-2</v>
      </c>
      <c r="N268" s="302">
        <v>0.19698798438953424</v>
      </c>
      <c r="O268" s="302">
        <f t="shared" si="121"/>
        <v>0.48409762662667172</v>
      </c>
    </row>
    <row r="269" spans="1:15" s="236" customFormat="1" x14ac:dyDescent="0.2">
      <c r="A269" s="237" t="str">
        <f>name!E$9</f>
        <v>Caring, leisure and other service occupations</v>
      </c>
      <c r="B269" s="302">
        <v>0.11940037123048633</v>
      </c>
      <c r="C269" s="302">
        <v>7.6965443072295539E-2</v>
      </c>
      <c r="D269" s="302">
        <v>5.0373764790910373E-2</v>
      </c>
      <c r="E269" s="302">
        <f t="shared" si="119"/>
        <v>0.24673957909369226</v>
      </c>
      <c r="F269" s="303"/>
      <c r="G269" s="302">
        <v>0.18111916859258545</v>
      </c>
      <c r="H269" s="302">
        <v>4.2990932701789192E-2</v>
      </c>
      <c r="I269" s="302">
        <v>3.1019827411308376E-2</v>
      </c>
      <c r="J269" s="302">
        <f t="shared" ref="J269:J272" si="122">SUM(G269:I269)</f>
        <v>0.25512992870568302</v>
      </c>
      <c r="K269" s="303"/>
      <c r="L269" s="302">
        <v>0.1726119374715438</v>
      </c>
      <c r="M269" s="302">
        <v>2.9871166875182879E-2</v>
      </c>
      <c r="N269" s="302">
        <v>4.7925472742192381E-2</v>
      </c>
      <c r="O269" s="302">
        <f t="shared" si="121"/>
        <v>0.25040857708891906</v>
      </c>
    </row>
    <row r="270" spans="1:15" s="236" customFormat="1" x14ac:dyDescent="0.2">
      <c r="A270" s="237" t="str">
        <f>name!E$10</f>
        <v>Sales and customer service occupations</v>
      </c>
      <c r="B270" s="302">
        <v>0.27303495353027524</v>
      </c>
      <c r="C270" s="302">
        <v>0.25496406589115861</v>
      </c>
      <c r="D270" s="302">
        <v>0.12913029146187277</v>
      </c>
      <c r="E270" s="302">
        <f t="shared" si="119"/>
        <v>0.65712931088330673</v>
      </c>
      <c r="F270" s="303"/>
      <c r="G270" s="302">
        <v>0.38510349054374748</v>
      </c>
      <c r="H270" s="302">
        <v>0.1395437535634115</v>
      </c>
      <c r="I270" s="302">
        <v>6.726891322180549E-2</v>
      </c>
      <c r="J270" s="302">
        <f t="shared" si="122"/>
        <v>0.59191615732896452</v>
      </c>
      <c r="K270" s="303"/>
      <c r="L270" s="302">
        <v>0.33302358768911838</v>
      </c>
      <c r="M270" s="302">
        <v>0.120426474581757</v>
      </c>
      <c r="N270" s="302">
        <v>5.204032369197762E-2</v>
      </c>
      <c r="O270" s="302">
        <f t="shared" si="121"/>
        <v>0.50549038596285301</v>
      </c>
    </row>
    <row r="271" spans="1:15" s="236" customFormat="1" x14ac:dyDescent="0.2">
      <c r="A271" s="237" t="str">
        <f>name!E$11</f>
        <v>Process, plant and machine operatives</v>
      </c>
      <c r="B271" s="302">
        <v>7.6803130292895358E-2</v>
      </c>
      <c r="C271" s="302">
        <v>1.1868332186050547E-2</v>
      </c>
      <c r="D271" s="302">
        <v>1.341461402839618E-2</v>
      </c>
      <c r="E271" s="302">
        <f t="shared" si="119"/>
        <v>0.10208607650734208</v>
      </c>
      <c r="F271" s="303"/>
      <c r="G271" s="302">
        <v>8.3318771386278356E-2</v>
      </c>
      <c r="H271" s="302">
        <v>6.0829576556519138E-3</v>
      </c>
      <c r="I271" s="302">
        <v>1.0657205701765652E-2</v>
      </c>
      <c r="J271" s="302">
        <f t="shared" si="122"/>
        <v>0.10005893474369591</v>
      </c>
      <c r="K271" s="303"/>
      <c r="L271" s="302">
        <v>6.4497506804150243E-2</v>
      </c>
      <c r="M271" s="302">
        <v>5.7811369207519253E-3</v>
      </c>
      <c r="N271" s="302">
        <v>1.2320639545415905E-2</v>
      </c>
      <c r="O271" s="302">
        <f t="shared" si="121"/>
        <v>8.2599283270318069E-2</v>
      </c>
    </row>
    <row r="272" spans="1:15" s="236" customFormat="1" x14ac:dyDescent="0.2">
      <c r="A272" s="237" t="str">
        <f>name!E$12</f>
        <v>Elementary occupations</v>
      </c>
      <c r="B272" s="302">
        <v>0.10355390150146183</v>
      </c>
      <c r="C272" s="302">
        <v>9.4587361800385447E-2</v>
      </c>
      <c r="D272" s="302">
        <v>5.9705569048914178E-2</v>
      </c>
      <c r="E272" s="302">
        <f t="shared" si="119"/>
        <v>0.25784683235076145</v>
      </c>
      <c r="F272" s="303"/>
      <c r="G272" s="302">
        <v>0.12609108175118311</v>
      </c>
      <c r="H272" s="302">
        <v>4.3443409845529718E-2</v>
      </c>
      <c r="I272" s="302">
        <v>2.7881232619478041E-2</v>
      </c>
      <c r="J272" s="302">
        <f t="shared" si="122"/>
        <v>0.19741572421619086</v>
      </c>
      <c r="K272" s="303"/>
      <c r="L272" s="302">
        <v>0.11067419217464822</v>
      </c>
      <c r="M272" s="302">
        <v>2.7265192962929074E-2</v>
      </c>
      <c r="N272" s="302">
        <v>4.2292092112007983E-2</v>
      </c>
      <c r="O272" s="302">
        <f t="shared" si="121"/>
        <v>0.18023147724958527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2.8286507586131013</v>
      </c>
      <c r="C274" s="311">
        <f t="shared" ref="C274:E274" si="123">SUM(C264:C272)</f>
        <v>1.5712316494520364</v>
      </c>
      <c r="D274" s="311">
        <f t="shared" si="123"/>
        <v>1.4461175919348643</v>
      </c>
      <c r="E274" s="311">
        <f t="shared" si="123"/>
        <v>5.846000000000001</v>
      </c>
      <c r="F274" s="311"/>
      <c r="G274" s="311">
        <f t="shared" ref="G274:J274" si="124">SUM(G264:G272)</f>
        <v>4.5151223795512498</v>
      </c>
      <c r="H274" s="311">
        <f t="shared" si="124"/>
        <v>0.96038706095763104</v>
      </c>
      <c r="I274" s="311">
        <f t="shared" si="124"/>
        <v>0.88849055949111699</v>
      </c>
      <c r="J274" s="311">
        <f t="shared" si="124"/>
        <v>6.3639999999999963</v>
      </c>
      <c r="K274" s="311"/>
      <c r="L274" s="311">
        <f t="shared" ref="L274:O274" si="125">SUM(L264:L272)</f>
        <v>4.1849469907794985</v>
      </c>
      <c r="M274" s="311">
        <f t="shared" si="125"/>
        <v>0.75993810793628958</v>
      </c>
      <c r="N274" s="311">
        <f t="shared" si="125"/>
        <v>0.85711490128420509</v>
      </c>
      <c r="O274" s="311">
        <f t="shared" si="125"/>
        <v>5.8019999999999934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2.5244048639195773</v>
      </c>
      <c r="C281" s="302">
        <v>0.38936600833161733</v>
      </c>
      <c r="D281" s="302">
        <v>0.87438106945320537</v>
      </c>
      <c r="E281" s="302">
        <f>SUM(B281:D281)</f>
        <v>3.7881519417044003</v>
      </c>
      <c r="F281" s="303"/>
      <c r="G281" s="302">
        <v>2.6668079282939048</v>
      </c>
      <c r="H281" s="302">
        <v>0.73199422365481059</v>
      </c>
      <c r="I281" s="302">
        <v>0.83915067938514931</v>
      </c>
      <c r="J281" s="302">
        <f>SUM(G281:I281)</f>
        <v>4.2379528313338648</v>
      </c>
      <c r="K281" s="303"/>
      <c r="L281" s="302">
        <v>2.4846664214511445</v>
      </c>
      <c r="M281" s="302">
        <v>0.96339479744943968</v>
      </c>
      <c r="N281" s="302">
        <v>1.0736535346131917</v>
      </c>
      <c r="O281" s="302">
        <f>SUM(L281:N281)</f>
        <v>4.5217147535137752</v>
      </c>
    </row>
    <row r="282" spans="1:15" s="236" customFormat="1" x14ac:dyDescent="0.2">
      <c r="A282" s="237" t="str">
        <f>name!E$5</f>
        <v>Professional occupations</v>
      </c>
      <c r="B282" s="302">
        <v>6.204951386227858</v>
      </c>
      <c r="C282" s="302">
        <v>0.76965214320396269</v>
      </c>
      <c r="D282" s="302">
        <v>2.9648202805702755</v>
      </c>
      <c r="E282" s="302">
        <f t="shared" ref="E282:E289" si="126">SUM(B282:D282)</f>
        <v>9.9394238100020971</v>
      </c>
      <c r="F282" s="303"/>
      <c r="G282" s="302">
        <v>7.6390262105794262</v>
      </c>
      <c r="H282" s="302">
        <v>1.2856546682491321</v>
      </c>
      <c r="I282" s="302">
        <v>2.3780239601466211</v>
      </c>
      <c r="J282" s="302">
        <f t="shared" ref="J282:J284" si="127">SUM(G282:I282)</f>
        <v>11.302704838975179</v>
      </c>
      <c r="K282" s="303"/>
      <c r="L282" s="302">
        <v>9.4423430324961188</v>
      </c>
      <c r="M282" s="302">
        <v>1.6486215250250942</v>
      </c>
      <c r="N282" s="302">
        <v>2.5612165247602396</v>
      </c>
      <c r="O282" s="302">
        <f t="shared" ref="O282:O289" si="128">SUM(L282:N282)</f>
        <v>13.652181082281452</v>
      </c>
    </row>
    <row r="283" spans="1:15" s="236" customFormat="1" x14ac:dyDescent="0.2">
      <c r="A283" s="237" t="str">
        <f>name!E$6</f>
        <v>Associate professional occupations</v>
      </c>
      <c r="B283" s="302">
        <v>3.1414811374065792</v>
      </c>
      <c r="C283" s="302">
        <v>0.61073856078166278</v>
      </c>
      <c r="D283" s="302">
        <v>1.3551614980771471</v>
      </c>
      <c r="E283" s="302">
        <f t="shared" si="126"/>
        <v>5.107381196265389</v>
      </c>
      <c r="F283" s="303"/>
      <c r="G283" s="302">
        <v>3.5477294716172456</v>
      </c>
      <c r="H283" s="302">
        <v>0.90340701295578829</v>
      </c>
      <c r="I283" s="302">
        <v>1.2315426772861811</v>
      </c>
      <c r="J283" s="302">
        <f t="shared" si="127"/>
        <v>5.6826791618592152</v>
      </c>
      <c r="K283" s="303"/>
      <c r="L283" s="302">
        <v>3.7975640029224751</v>
      </c>
      <c r="M283" s="302">
        <v>1.0787487522526553</v>
      </c>
      <c r="N283" s="302">
        <v>1.4792757827280871</v>
      </c>
      <c r="O283" s="302">
        <f t="shared" si="128"/>
        <v>6.3555885379032171</v>
      </c>
    </row>
    <row r="284" spans="1:15" s="236" customFormat="1" x14ac:dyDescent="0.2">
      <c r="A284" s="237" t="str">
        <f>name!E$7</f>
        <v>Administrative and secretarial occupations</v>
      </c>
      <c r="B284" s="302">
        <v>2.1522501263804275</v>
      </c>
      <c r="C284" s="302">
        <v>1.6318831124335647</v>
      </c>
      <c r="D284" s="302">
        <v>0.68964817115090848</v>
      </c>
      <c r="E284" s="302">
        <f t="shared" si="126"/>
        <v>4.4737814099649009</v>
      </c>
      <c r="F284" s="303"/>
      <c r="G284" s="302">
        <v>2.184411446017466</v>
      </c>
      <c r="H284" s="302">
        <v>2.0470083615795867</v>
      </c>
      <c r="I284" s="302">
        <v>0.75399164802035057</v>
      </c>
      <c r="J284" s="302">
        <f t="shared" si="127"/>
        <v>4.9854114556174034</v>
      </c>
      <c r="K284" s="303"/>
      <c r="L284" s="302">
        <v>1.7975742077494445</v>
      </c>
      <c r="M284" s="302">
        <v>1.8581912390705893</v>
      </c>
      <c r="N284" s="302">
        <v>0.64992637669765174</v>
      </c>
      <c r="O284" s="302">
        <f t="shared" si="128"/>
        <v>4.3056918235176855</v>
      </c>
    </row>
    <row r="285" spans="1:15" s="236" customFormat="1" x14ac:dyDescent="0.2">
      <c r="A285" s="237" t="str">
        <f>name!E$8</f>
        <v>Skilled trades occupations</v>
      </c>
      <c r="B285" s="302">
        <v>0.62780991355078675</v>
      </c>
      <c r="C285" s="302">
        <v>0.13415585882445508</v>
      </c>
      <c r="D285" s="302">
        <v>0.27199596715867846</v>
      </c>
      <c r="E285" s="302">
        <f t="shared" si="126"/>
        <v>1.0339617395339202</v>
      </c>
      <c r="F285" s="303"/>
      <c r="G285" s="302">
        <v>0.46156360897800924</v>
      </c>
      <c r="H285" s="302">
        <v>9.8259084427296417E-2</v>
      </c>
      <c r="I285" s="302">
        <v>0.15972771042674536</v>
      </c>
      <c r="J285" s="302">
        <f>SUM(G285:I285)</f>
        <v>0.71955040383205104</v>
      </c>
      <c r="K285" s="303"/>
      <c r="L285" s="302">
        <v>0.42880347079827352</v>
      </c>
      <c r="M285" s="302">
        <v>0.13910806469768733</v>
      </c>
      <c r="N285" s="302">
        <v>0.24049018401645333</v>
      </c>
      <c r="O285" s="302">
        <f t="shared" si="128"/>
        <v>0.80840171951241424</v>
      </c>
    </row>
    <row r="286" spans="1:15" s="236" customFormat="1" x14ac:dyDescent="0.2">
      <c r="A286" s="237" t="str">
        <f>name!E$9</f>
        <v>Caring, leisure and other service occupations</v>
      </c>
      <c r="B286" s="302">
        <v>0.21609907547510479</v>
      </c>
      <c r="C286" s="302">
        <v>0.26821732111610302</v>
      </c>
      <c r="D286" s="302">
        <v>0.28539805106647465</v>
      </c>
      <c r="E286" s="302">
        <f t="shared" si="126"/>
        <v>0.76971444765768249</v>
      </c>
      <c r="F286" s="303"/>
      <c r="G286" s="302">
        <v>0.22271464406461067</v>
      </c>
      <c r="H286" s="302">
        <v>0.20814896715573489</v>
      </c>
      <c r="I286" s="302">
        <v>0.29600038482216517</v>
      </c>
      <c r="J286" s="302">
        <f t="shared" ref="J286:J289" si="129">SUM(G286:I286)</f>
        <v>0.72686399604251073</v>
      </c>
      <c r="K286" s="303"/>
      <c r="L286" s="302">
        <v>0.27606377373781976</v>
      </c>
      <c r="M286" s="302">
        <v>0.26359643392252019</v>
      </c>
      <c r="N286" s="302">
        <v>0.49404656955020948</v>
      </c>
      <c r="O286" s="302">
        <f t="shared" si="128"/>
        <v>1.0337067772105495</v>
      </c>
    </row>
    <row r="287" spans="1:15" s="236" customFormat="1" x14ac:dyDescent="0.2">
      <c r="A287" s="237" t="str">
        <f>name!E$10</f>
        <v>Sales and customer service occupations</v>
      </c>
      <c r="B287" s="302">
        <v>0.47214653802245232</v>
      </c>
      <c r="C287" s="302">
        <v>0.29638573801104218</v>
      </c>
      <c r="D287" s="302">
        <v>0.19481890203360591</v>
      </c>
      <c r="E287" s="302">
        <f t="shared" si="126"/>
        <v>0.96335117806710047</v>
      </c>
      <c r="F287" s="303"/>
      <c r="G287" s="302">
        <v>0.45373194994208982</v>
      </c>
      <c r="H287" s="302">
        <v>0.37856835542595746</v>
      </c>
      <c r="I287" s="302">
        <v>0.13500173628978065</v>
      </c>
      <c r="J287" s="302">
        <f t="shared" si="129"/>
        <v>0.96730204165782796</v>
      </c>
      <c r="K287" s="303"/>
      <c r="L287" s="302">
        <v>0.45647153935500873</v>
      </c>
      <c r="M287" s="302">
        <v>0.46107906997846115</v>
      </c>
      <c r="N287" s="302">
        <v>0.11565965121996248</v>
      </c>
      <c r="O287" s="302">
        <f t="shared" si="128"/>
        <v>1.0332102605534323</v>
      </c>
    </row>
    <row r="288" spans="1:15" s="236" customFormat="1" x14ac:dyDescent="0.2">
      <c r="A288" s="237" t="str">
        <f>name!E$11</f>
        <v>Process, plant and machine operatives</v>
      </c>
      <c r="B288" s="302">
        <v>0.29546136908526038</v>
      </c>
      <c r="C288" s="302">
        <v>0.12032553648234472</v>
      </c>
      <c r="D288" s="302">
        <v>8.2896213195452956E-2</v>
      </c>
      <c r="E288" s="302">
        <f t="shared" si="126"/>
        <v>0.49868311876305804</v>
      </c>
      <c r="F288" s="303"/>
      <c r="G288" s="302">
        <v>0.19564914953090948</v>
      </c>
      <c r="H288" s="302">
        <v>0.12870404140368558</v>
      </c>
      <c r="I288" s="302">
        <v>7.1634947754670095E-2</v>
      </c>
      <c r="J288" s="302">
        <f t="shared" si="129"/>
        <v>0.39598813868926513</v>
      </c>
      <c r="K288" s="303"/>
      <c r="L288" s="302">
        <v>0.17466693682253151</v>
      </c>
      <c r="M288" s="302">
        <v>0.19222408755438686</v>
      </c>
      <c r="N288" s="302">
        <v>9.4831913500064355E-2</v>
      </c>
      <c r="O288" s="302">
        <f t="shared" si="128"/>
        <v>0.46172293787698271</v>
      </c>
    </row>
    <row r="289" spans="1:15" s="236" customFormat="1" x14ac:dyDescent="0.2">
      <c r="A289" s="237" t="str">
        <f>name!E$12</f>
        <v>Elementary occupations</v>
      </c>
      <c r="B289" s="302">
        <v>0.48660722473405299</v>
      </c>
      <c r="C289" s="302">
        <v>0.27617017536144428</v>
      </c>
      <c r="D289" s="302">
        <v>0.18477375794597517</v>
      </c>
      <c r="E289" s="302">
        <f t="shared" si="126"/>
        <v>0.94755115804147239</v>
      </c>
      <c r="F289" s="303"/>
      <c r="G289" s="302">
        <v>0.3697534556648186</v>
      </c>
      <c r="H289" s="302">
        <v>0.29399347802972486</v>
      </c>
      <c r="I289" s="302">
        <v>0.13980019829811241</v>
      </c>
      <c r="J289" s="302">
        <f t="shared" si="129"/>
        <v>0.80354713199265582</v>
      </c>
      <c r="K289" s="303"/>
      <c r="L289" s="302">
        <v>0.3744150090531167</v>
      </c>
      <c r="M289" s="302">
        <v>0.45431019282839225</v>
      </c>
      <c r="N289" s="302">
        <v>0.29005690574901816</v>
      </c>
      <c r="O289" s="302">
        <f t="shared" si="128"/>
        <v>1.1187821076305271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16.121211634802098</v>
      </c>
      <c r="C291" s="311">
        <f t="shared" ref="C291:E291" si="130">SUM(C281:C289)</f>
        <v>4.4968944545461964</v>
      </c>
      <c r="D291" s="311">
        <f t="shared" si="130"/>
        <v>6.9038939106517239</v>
      </c>
      <c r="E291" s="311">
        <f t="shared" si="130"/>
        <v>27.522000000000023</v>
      </c>
      <c r="F291" s="311"/>
      <c r="G291" s="311">
        <f t="shared" ref="G291:J291" si="131">SUM(G281:G289)</f>
        <v>17.741387864688473</v>
      </c>
      <c r="H291" s="311">
        <f t="shared" si="131"/>
        <v>6.0757381928817171</v>
      </c>
      <c r="I291" s="311">
        <f t="shared" si="131"/>
        <v>6.0048739424297759</v>
      </c>
      <c r="J291" s="311">
        <f t="shared" si="131"/>
        <v>29.821999999999974</v>
      </c>
      <c r="K291" s="311"/>
      <c r="L291" s="311">
        <f t="shared" ref="L291:O291" si="132">SUM(L281:L289)</f>
        <v>19.232568394385932</v>
      </c>
      <c r="M291" s="311">
        <f t="shared" si="132"/>
        <v>7.0592741627792259</v>
      </c>
      <c r="N291" s="311">
        <f t="shared" si="132"/>
        <v>6.9991574428348766</v>
      </c>
      <c r="O291" s="311">
        <f t="shared" si="132"/>
        <v>33.291000000000039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1.4658674875834281</v>
      </c>
      <c r="C298" s="302">
        <v>0.24287643243431306</v>
      </c>
      <c r="D298" s="302">
        <v>0.47593100780980391</v>
      </c>
      <c r="E298" s="302">
        <f>SUM(B298:D298)</f>
        <v>2.1846749278275452</v>
      </c>
      <c r="F298" s="303"/>
      <c r="G298" s="302">
        <v>1.5113772925331963</v>
      </c>
      <c r="H298" s="302">
        <v>0.30056229360505493</v>
      </c>
      <c r="I298" s="302">
        <v>0.6574733770556197</v>
      </c>
      <c r="J298" s="302">
        <f>SUM(G298:I298)</f>
        <v>2.469412963193871</v>
      </c>
      <c r="K298" s="303"/>
      <c r="L298" s="302">
        <v>1.7629561946285643</v>
      </c>
      <c r="M298" s="302">
        <v>0.32696536593682551</v>
      </c>
      <c r="N298" s="302">
        <v>0.81384866903763353</v>
      </c>
      <c r="O298" s="302">
        <f>SUM(L298:N298)</f>
        <v>2.9037702296030234</v>
      </c>
    </row>
    <row r="299" spans="1:15" s="236" customFormat="1" x14ac:dyDescent="0.2">
      <c r="A299" s="237" t="str">
        <f>name!E$5</f>
        <v>Professional occupations</v>
      </c>
      <c r="B299" s="302">
        <v>1.5663258307127916</v>
      </c>
      <c r="C299" s="302">
        <v>0.4400005701252499</v>
      </c>
      <c r="D299" s="302">
        <v>0.33493873937003732</v>
      </c>
      <c r="E299" s="302">
        <f t="shared" ref="E299:E306" si="133">SUM(B299:D299)</f>
        <v>2.3412651402080789</v>
      </c>
      <c r="F299" s="303"/>
      <c r="G299" s="302">
        <v>1.8549732339445208</v>
      </c>
      <c r="H299" s="302">
        <v>0.51896342188479894</v>
      </c>
      <c r="I299" s="302">
        <v>0.43321585055445544</v>
      </c>
      <c r="J299" s="302">
        <f t="shared" ref="J299:J301" si="134">SUM(G299:I299)</f>
        <v>2.8071525063837752</v>
      </c>
      <c r="K299" s="303"/>
      <c r="L299" s="302">
        <v>2.8158410912971585</v>
      </c>
      <c r="M299" s="302">
        <v>0.69361851183919654</v>
      </c>
      <c r="N299" s="302">
        <v>0.46345349908858735</v>
      </c>
      <c r="O299" s="302">
        <f t="shared" ref="O299:O306" si="135">SUM(L299:N299)</f>
        <v>3.9729131022249424</v>
      </c>
    </row>
    <row r="300" spans="1:15" s="236" customFormat="1" x14ac:dyDescent="0.2">
      <c r="A300" s="237" t="str">
        <f>name!E$6</f>
        <v>Associate professional occupations</v>
      </c>
      <c r="B300" s="302">
        <v>1.8129376531953698</v>
      </c>
      <c r="C300" s="302">
        <v>0.52423122627586027</v>
      </c>
      <c r="D300" s="302">
        <v>0.87138688051441981</v>
      </c>
      <c r="E300" s="302">
        <f t="shared" si="133"/>
        <v>3.20855575998565</v>
      </c>
      <c r="F300" s="303"/>
      <c r="G300" s="302">
        <v>1.9337761845788732</v>
      </c>
      <c r="H300" s="302">
        <v>0.54483682015403068</v>
      </c>
      <c r="I300" s="302">
        <v>1.1061035870359004</v>
      </c>
      <c r="J300" s="302">
        <f t="shared" si="134"/>
        <v>3.5847165917688044</v>
      </c>
      <c r="K300" s="303"/>
      <c r="L300" s="302">
        <v>2.3766737806056661</v>
      </c>
      <c r="M300" s="302">
        <v>0.75764933114822253</v>
      </c>
      <c r="N300" s="302">
        <v>1.2700760265980151</v>
      </c>
      <c r="O300" s="302">
        <f t="shared" si="135"/>
        <v>4.4043991383519039</v>
      </c>
    </row>
    <row r="301" spans="1:15" s="236" customFormat="1" x14ac:dyDescent="0.2">
      <c r="A301" s="237" t="str">
        <f>name!E$7</f>
        <v>Administrative and secretarial occupations</v>
      </c>
      <c r="B301" s="302">
        <v>1.2410362116743108</v>
      </c>
      <c r="C301" s="302">
        <v>1.260949251811015</v>
      </c>
      <c r="D301" s="302">
        <v>0.23674986172013507</v>
      </c>
      <c r="E301" s="302">
        <f t="shared" si="133"/>
        <v>2.7387353252054609</v>
      </c>
      <c r="F301" s="303"/>
      <c r="G301" s="302">
        <v>1.1703716610437462</v>
      </c>
      <c r="H301" s="302">
        <v>1.1510951067919795</v>
      </c>
      <c r="I301" s="302">
        <v>0.28248025708994062</v>
      </c>
      <c r="J301" s="302">
        <f t="shared" si="134"/>
        <v>2.6039470249256662</v>
      </c>
      <c r="K301" s="303"/>
      <c r="L301" s="302">
        <v>1.3038864923954498</v>
      </c>
      <c r="M301" s="302">
        <v>1.4171479206012689</v>
      </c>
      <c r="N301" s="302">
        <v>0.34774585286258436</v>
      </c>
      <c r="O301" s="302">
        <f t="shared" si="135"/>
        <v>3.0687802658593033</v>
      </c>
    </row>
    <row r="302" spans="1:15" s="236" customFormat="1" x14ac:dyDescent="0.2">
      <c r="A302" s="237" t="str">
        <f>name!E$8</f>
        <v>Skilled trades occupations</v>
      </c>
      <c r="B302" s="302">
        <v>0.63164706171835705</v>
      </c>
      <c r="C302" s="302">
        <v>0.14322840554269084</v>
      </c>
      <c r="D302" s="302">
        <v>0.3385262446325647</v>
      </c>
      <c r="E302" s="302">
        <f t="shared" si="133"/>
        <v>1.1134017118936126</v>
      </c>
      <c r="F302" s="303"/>
      <c r="G302" s="302">
        <v>0.46108410490789992</v>
      </c>
      <c r="H302" s="302">
        <v>8.4482914086482994E-2</v>
      </c>
      <c r="I302" s="302">
        <v>0.35277512234625169</v>
      </c>
      <c r="J302" s="302">
        <f>SUM(G302:I302)</f>
        <v>0.8983421413406345</v>
      </c>
      <c r="K302" s="303"/>
      <c r="L302" s="302">
        <v>0.52161181525082856</v>
      </c>
      <c r="M302" s="302">
        <v>0.14921838603062479</v>
      </c>
      <c r="N302" s="302">
        <v>0.42204217435327596</v>
      </c>
      <c r="O302" s="302">
        <f t="shared" si="135"/>
        <v>1.0928723756347294</v>
      </c>
    </row>
    <row r="303" spans="1:15" s="236" customFormat="1" x14ac:dyDescent="0.2">
      <c r="A303" s="237" t="str">
        <f>name!E$9</f>
        <v>Caring, leisure and other service occupations</v>
      </c>
      <c r="B303" s="302">
        <v>0.82582044427736112</v>
      </c>
      <c r="C303" s="302">
        <v>0.91137738830633808</v>
      </c>
      <c r="D303" s="302">
        <v>0.35455415924715977</v>
      </c>
      <c r="E303" s="302">
        <f t="shared" si="133"/>
        <v>2.0917519918308591</v>
      </c>
      <c r="F303" s="303"/>
      <c r="G303" s="302">
        <v>0.78842238318357827</v>
      </c>
      <c r="H303" s="302">
        <v>0.76858802665718151</v>
      </c>
      <c r="I303" s="302">
        <v>0.49057069561455718</v>
      </c>
      <c r="J303" s="302">
        <f t="shared" ref="J303:J306" si="136">SUM(G303:I303)</f>
        <v>2.047581105455317</v>
      </c>
      <c r="K303" s="303"/>
      <c r="L303" s="302">
        <v>1.029815457103189</v>
      </c>
      <c r="M303" s="302">
        <v>0.82476034599572767</v>
      </c>
      <c r="N303" s="302">
        <v>0.66788212076000264</v>
      </c>
      <c r="O303" s="302">
        <f t="shared" si="135"/>
        <v>2.5224579238589193</v>
      </c>
    </row>
    <row r="304" spans="1:15" s="236" customFormat="1" x14ac:dyDescent="0.2">
      <c r="A304" s="237" t="str">
        <f>name!E$10</f>
        <v>Sales and customer service occupations</v>
      </c>
      <c r="B304" s="302">
        <v>0.6648279365859896</v>
      </c>
      <c r="C304" s="302">
        <v>0.63405847118984116</v>
      </c>
      <c r="D304" s="302">
        <v>0.16775479171808758</v>
      </c>
      <c r="E304" s="302">
        <f t="shared" si="133"/>
        <v>1.4666411994939184</v>
      </c>
      <c r="F304" s="303"/>
      <c r="G304" s="302">
        <v>0.60495154075536561</v>
      </c>
      <c r="H304" s="302">
        <v>0.55654561841595773</v>
      </c>
      <c r="I304" s="302">
        <v>0.1648404001699833</v>
      </c>
      <c r="J304" s="302">
        <f t="shared" si="136"/>
        <v>1.3263375593413067</v>
      </c>
      <c r="K304" s="303"/>
      <c r="L304" s="302">
        <v>0.7250390445091528</v>
      </c>
      <c r="M304" s="302">
        <v>0.84205318821139263</v>
      </c>
      <c r="N304" s="302">
        <v>0.16607685300986047</v>
      </c>
      <c r="O304" s="302">
        <f t="shared" si="135"/>
        <v>1.7331690857304058</v>
      </c>
    </row>
    <row r="305" spans="1:15" s="236" customFormat="1" x14ac:dyDescent="0.2">
      <c r="A305" s="237" t="str">
        <f>name!E$11</f>
        <v>Process, plant and machine operatives</v>
      </c>
      <c r="B305" s="302">
        <v>0.91008569774456527</v>
      </c>
      <c r="C305" s="302">
        <v>0.32322085804510142</v>
      </c>
      <c r="D305" s="302">
        <v>6.7189926754420898E-2</v>
      </c>
      <c r="E305" s="302">
        <f t="shared" si="133"/>
        <v>1.3004964825440877</v>
      </c>
      <c r="F305" s="303"/>
      <c r="G305" s="302">
        <v>0.66137330880372458</v>
      </c>
      <c r="H305" s="302">
        <v>0.24986718459829529</v>
      </c>
      <c r="I305" s="302">
        <v>9.6621785167106455E-2</v>
      </c>
      <c r="J305" s="302">
        <f t="shared" si="136"/>
        <v>1.0078622785691262</v>
      </c>
      <c r="K305" s="303"/>
      <c r="L305" s="302">
        <v>0.76133233470853756</v>
      </c>
      <c r="M305" s="302">
        <v>0.33760773218418494</v>
      </c>
      <c r="N305" s="302">
        <v>0.12979300529220375</v>
      </c>
      <c r="O305" s="302">
        <f t="shared" si="135"/>
        <v>1.2287330721849263</v>
      </c>
    </row>
    <row r="306" spans="1:15" s="236" customFormat="1" x14ac:dyDescent="0.2">
      <c r="A306" s="237" t="str">
        <f>name!E$12</f>
        <v>Elementary occupations</v>
      </c>
      <c r="B306" s="302">
        <v>3.722095042859888</v>
      </c>
      <c r="C306" s="302">
        <v>3.3953651691229316</v>
      </c>
      <c r="D306" s="302">
        <v>0.9520172490279708</v>
      </c>
      <c r="E306" s="302">
        <f t="shared" si="133"/>
        <v>8.0694774610107913</v>
      </c>
      <c r="F306" s="303"/>
      <c r="G306" s="302">
        <v>2.9405858381144823</v>
      </c>
      <c r="H306" s="302">
        <v>2.2624070535759762</v>
      </c>
      <c r="I306" s="302">
        <v>0.96965493733106611</v>
      </c>
      <c r="J306" s="302">
        <f t="shared" si="136"/>
        <v>6.1726478290215248</v>
      </c>
      <c r="K306" s="303"/>
      <c r="L306" s="302">
        <v>3.8411620661027412</v>
      </c>
      <c r="M306" s="302">
        <v>2.400441608392637</v>
      </c>
      <c r="N306" s="302">
        <v>1.356301132056454</v>
      </c>
      <c r="O306" s="302">
        <f t="shared" si="135"/>
        <v>7.5979048065518322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12.84064336635206</v>
      </c>
      <c r="C308" s="311">
        <f t="shared" ref="C308:E308" si="137">SUM(C298:C306)</f>
        <v>7.8753077728533416</v>
      </c>
      <c r="D308" s="311">
        <f t="shared" si="137"/>
        <v>3.7990488607945996</v>
      </c>
      <c r="E308" s="311">
        <f t="shared" si="137"/>
        <v>24.515000000000004</v>
      </c>
      <c r="F308" s="311"/>
      <c r="G308" s="311">
        <f t="shared" ref="G308:J308" si="138">SUM(G298:G306)</f>
        <v>11.926915547865388</v>
      </c>
      <c r="H308" s="311">
        <f t="shared" si="138"/>
        <v>6.4373484397697576</v>
      </c>
      <c r="I308" s="311">
        <f t="shared" si="138"/>
        <v>4.5537360123648805</v>
      </c>
      <c r="J308" s="311">
        <f t="shared" si="138"/>
        <v>22.918000000000024</v>
      </c>
      <c r="K308" s="311"/>
      <c r="L308" s="311">
        <f t="shared" ref="L308:O308" si="139">SUM(L298:L306)</f>
        <v>15.138318276601288</v>
      </c>
      <c r="M308" s="311">
        <f t="shared" si="139"/>
        <v>7.7494623903400814</v>
      </c>
      <c r="N308" s="311">
        <f t="shared" si="139"/>
        <v>5.6372193330586171</v>
      </c>
      <c r="O308" s="311">
        <f t="shared" si="139"/>
        <v>28.524999999999984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1.040926842869996</v>
      </c>
      <c r="C315" s="302">
        <v>0.26382381102296493</v>
      </c>
      <c r="D315" s="302">
        <v>0.10489546069063098</v>
      </c>
      <c r="E315" s="302">
        <f>SUM(B315:D315)</f>
        <v>1.4096461145835919</v>
      </c>
      <c r="F315" s="303"/>
      <c r="G315" s="302">
        <v>0.81674481333266136</v>
      </c>
      <c r="H315" s="302">
        <v>0.25436181068836478</v>
      </c>
      <c r="I315" s="302">
        <v>9.8334969596366867E-2</v>
      </c>
      <c r="J315" s="302">
        <f>SUM(G315:I315)</f>
        <v>1.169441593617393</v>
      </c>
      <c r="K315" s="303"/>
      <c r="L315" s="302">
        <v>0.76642014779621337</v>
      </c>
      <c r="M315" s="302">
        <v>0.301605345004959</v>
      </c>
      <c r="N315" s="302">
        <v>0.11409433863225212</v>
      </c>
      <c r="O315" s="302">
        <f>SUM(L315:N315)</f>
        <v>1.1821198314334245</v>
      </c>
    </row>
    <row r="316" spans="1:15" s="236" customFormat="1" x14ac:dyDescent="0.2">
      <c r="A316" s="237" t="str">
        <f>name!E$5</f>
        <v>Professional occupations</v>
      </c>
      <c r="B316" s="302">
        <v>2.4942158961281695</v>
      </c>
      <c r="C316" s="302">
        <v>0.79259388938603226</v>
      </c>
      <c r="D316" s="302">
        <v>0.32294110597349063</v>
      </c>
      <c r="E316" s="302">
        <f t="shared" ref="E316:E323" si="140">SUM(B316:D316)</f>
        <v>3.6097508914876926</v>
      </c>
      <c r="F316" s="303"/>
      <c r="G316" s="302">
        <v>2.2472636297137565</v>
      </c>
      <c r="H316" s="302">
        <v>0.71307762509943862</v>
      </c>
      <c r="I316" s="302">
        <v>0.2741797723112549</v>
      </c>
      <c r="J316" s="302">
        <f t="shared" ref="J316:J318" si="141">SUM(G316:I316)</f>
        <v>3.2345210271244502</v>
      </c>
      <c r="K316" s="303"/>
      <c r="L316" s="302">
        <v>2.6835667464010999</v>
      </c>
      <c r="M316" s="302">
        <v>0.91278722377956001</v>
      </c>
      <c r="N316" s="302">
        <v>0.23033073521616268</v>
      </c>
      <c r="O316" s="302">
        <f t="shared" ref="O316:O323" si="142">SUM(L316:N316)</f>
        <v>3.8266847053968225</v>
      </c>
    </row>
    <row r="317" spans="1:15" s="236" customFormat="1" x14ac:dyDescent="0.2">
      <c r="A317" s="237" t="str">
        <f>name!E$6</f>
        <v>Associate professional occupations</v>
      </c>
      <c r="B317" s="302">
        <v>2.9631958623114505</v>
      </c>
      <c r="C317" s="302">
        <v>0.84277104927409552</v>
      </c>
      <c r="D317" s="302">
        <v>0.17568592583776968</v>
      </c>
      <c r="E317" s="302">
        <f t="shared" si="140"/>
        <v>3.9816528374233155</v>
      </c>
      <c r="F317" s="303"/>
      <c r="G317" s="302">
        <v>2.3836804433618819</v>
      </c>
      <c r="H317" s="302">
        <v>0.64039301510494373</v>
      </c>
      <c r="I317" s="302">
        <v>0.11471878767579011</v>
      </c>
      <c r="J317" s="302">
        <f t="shared" si="141"/>
        <v>3.1387922461426161</v>
      </c>
      <c r="K317" s="303"/>
      <c r="L317" s="302">
        <v>2.2992574886449502</v>
      </c>
      <c r="M317" s="302">
        <v>0.81201909537752126</v>
      </c>
      <c r="N317" s="302">
        <v>0.1229165367027594</v>
      </c>
      <c r="O317" s="302">
        <f t="shared" si="142"/>
        <v>3.234193120725231</v>
      </c>
    </row>
    <row r="318" spans="1:15" s="236" customFormat="1" x14ac:dyDescent="0.2">
      <c r="A318" s="237" t="str">
        <f>name!E$7</f>
        <v>Administrative and secretarial occupations</v>
      </c>
      <c r="B318" s="302">
        <v>1.8238316865651063</v>
      </c>
      <c r="C318" s="302">
        <v>2.0355345453607203</v>
      </c>
      <c r="D318" s="302">
        <v>5.8226296645792916E-2</v>
      </c>
      <c r="E318" s="302">
        <f t="shared" si="140"/>
        <v>3.9175925285716193</v>
      </c>
      <c r="F318" s="303"/>
      <c r="G318" s="302">
        <v>1.2515973815644508</v>
      </c>
      <c r="H318" s="302">
        <v>1.3038520294185414</v>
      </c>
      <c r="I318" s="302">
        <v>3.4610107385164152E-2</v>
      </c>
      <c r="J318" s="302">
        <f t="shared" si="141"/>
        <v>2.5900595183681561</v>
      </c>
      <c r="K318" s="303"/>
      <c r="L318" s="302">
        <v>0.95704100232306533</v>
      </c>
      <c r="M318" s="302">
        <v>1.1526444577584107</v>
      </c>
      <c r="N318" s="302">
        <v>2.6810028605494338E-2</v>
      </c>
      <c r="O318" s="302">
        <f t="shared" si="142"/>
        <v>2.13649548868697</v>
      </c>
    </row>
    <row r="319" spans="1:15" s="236" customFormat="1" x14ac:dyDescent="0.2">
      <c r="A319" s="237" t="str">
        <f>name!E$8</f>
        <v>Skilled trades occupations</v>
      </c>
      <c r="B319" s="302">
        <v>0.26490931322478023</v>
      </c>
      <c r="C319" s="302">
        <v>2.9844951728452331E-2</v>
      </c>
      <c r="D319" s="302">
        <v>7.1285247936309151E-2</v>
      </c>
      <c r="E319" s="302">
        <f t="shared" si="140"/>
        <v>0.36603951288954167</v>
      </c>
      <c r="F319" s="303"/>
      <c r="G319" s="302">
        <v>0.14918716744239777</v>
      </c>
      <c r="H319" s="302">
        <v>1.6906216818643321E-2</v>
      </c>
      <c r="I319" s="302">
        <v>4.7731019636077482E-2</v>
      </c>
      <c r="J319" s="302">
        <f>SUM(G319:I319)</f>
        <v>0.21382440389711857</v>
      </c>
      <c r="K319" s="303"/>
      <c r="L319" s="302">
        <v>0.14811051121817259</v>
      </c>
      <c r="M319" s="302">
        <v>3.5682429101302732E-2</v>
      </c>
      <c r="N319" s="302">
        <v>5.5296505197127727E-2</v>
      </c>
      <c r="O319" s="302">
        <f t="shared" si="142"/>
        <v>0.23908944551660305</v>
      </c>
    </row>
    <row r="320" spans="1:15" s="236" customFormat="1" x14ac:dyDescent="0.2">
      <c r="A320" s="237" t="str">
        <f>name!E$9</f>
        <v>Caring, leisure and other service occupations</v>
      </c>
      <c r="B320" s="302">
        <v>0.39607236677265378</v>
      </c>
      <c r="C320" s="302">
        <v>0.48111801568837964</v>
      </c>
      <c r="D320" s="302">
        <v>6.0476168780574005E-2</v>
      </c>
      <c r="E320" s="302">
        <f t="shared" si="140"/>
        <v>0.93766655124160747</v>
      </c>
      <c r="F320" s="303"/>
      <c r="G320" s="302">
        <v>0.2731949816346711</v>
      </c>
      <c r="H320" s="302">
        <v>0.31843161212293458</v>
      </c>
      <c r="I320" s="302">
        <v>4.4220066227329637E-2</v>
      </c>
      <c r="J320" s="302">
        <f t="shared" ref="J320:J323" si="143">SUM(G320:I320)</f>
        <v>0.63584665998493539</v>
      </c>
      <c r="K320" s="303"/>
      <c r="L320" s="302">
        <v>0.3112945490882047</v>
      </c>
      <c r="M320" s="302">
        <v>0.31466815499988132</v>
      </c>
      <c r="N320" s="302">
        <v>4.4879984781244726E-2</v>
      </c>
      <c r="O320" s="302">
        <f t="shared" si="142"/>
        <v>0.67084268886933074</v>
      </c>
    </row>
    <row r="321" spans="1:15" s="236" customFormat="1" x14ac:dyDescent="0.2">
      <c r="A321" s="237" t="str">
        <f>name!E$10</f>
        <v>Sales and customer service occupations</v>
      </c>
      <c r="B321" s="302">
        <v>0.18925952215722935</v>
      </c>
      <c r="C321" s="302">
        <v>0.19278084606751578</v>
      </c>
      <c r="D321" s="302">
        <v>2.0750935807965484E-2</v>
      </c>
      <c r="E321" s="302">
        <f t="shared" si="140"/>
        <v>0.40279130403271063</v>
      </c>
      <c r="F321" s="303"/>
      <c r="G321" s="302">
        <v>0.13058796775645348</v>
      </c>
      <c r="H321" s="302">
        <v>0.13572105937636841</v>
      </c>
      <c r="I321" s="302">
        <v>1.6284476979279823E-2</v>
      </c>
      <c r="J321" s="302">
        <f t="shared" si="143"/>
        <v>0.28259350411210171</v>
      </c>
      <c r="K321" s="303"/>
      <c r="L321" s="302">
        <v>0.13185672009033655</v>
      </c>
      <c r="M321" s="302">
        <v>0.15739125105953874</v>
      </c>
      <c r="N321" s="302">
        <v>1.5626380106594253E-2</v>
      </c>
      <c r="O321" s="302">
        <f t="shared" si="142"/>
        <v>0.30487435125646956</v>
      </c>
    </row>
    <row r="322" spans="1:15" s="236" customFormat="1" x14ac:dyDescent="0.2">
      <c r="A322" s="237" t="str">
        <f>name!E$11</f>
        <v>Process, plant and machine operatives</v>
      </c>
      <c r="B322" s="302">
        <v>0.18540088773648725</v>
      </c>
      <c r="C322" s="302">
        <v>7.7822389809810641E-2</v>
      </c>
      <c r="D322" s="302">
        <v>9.5772214428571194E-3</v>
      </c>
      <c r="E322" s="302">
        <f t="shared" si="140"/>
        <v>0.27280049898915498</v>
      </c>
      <c r="F322" s="303"/>
      <c r="G322" s="302">
        <v>9.887147716119643E-2</v>
      </c>
      <c r="H322" s="302">
        <v>4.241534743354796E-2</v>
      </c>
      <c r="I322" s="302">
        <v>1.3119054753988044E-2</v>
      </c>
      <c r="J322" s="302">
        <f t="shared" si="143"/>
        <v>0.15440587934873246</v>
      </c>
      <c r="K322" s="303"/>
      <c r="L322" s="302">
        <v>9.1821834321822449E-2</v>
      </c>
      <c r="M322" s="302">
        <v>5.1576992699377398E-2</v>
      </c>
      <c r="N322" s="302">
        <v>2.7189069632265705E-2</v>
      </c>
      <c r="O322" s="302">
        <f t="shared" si="142"/>
        <v>0.17058789665346555</v>
      </c>
    </row>
    <row r="323" spans="1:15" s="236" customFormat="1" x14ac:dyDescent="0.2">
      <c r="A323" s="237" t="str">
        <f>name!E$12</f>
        <v>Elementary occupations</v>
      </c>
      <c r="B323" s="302">
        <v>0.29510630250941655</v>
      </c>
      <c r="C323" s="302">
        <v>0.29551108299616669</v>
      </c>
      <c r="D323" s="302">
        <v>1.244237527516333E-2</v>
      </c>
      <c r="E323" s="302">
        <f t="shared" si="140"/>
        <v>0.60305976078074652</v>
      </c>
      <c r="F323" s="303"/>
      <c r="G323" s="302">
        <v>0.16529541344654805</v>
      </c>
      <c r="H323" s="302">
        <v>0.15248583470324201</v>
      </c>
      <c r="I323" s="302">
        <v>6.1733919254681267E-2</v>
      </c>
      <c r="J323" s="302">
        <f t="shared" si="143"/>
        <v>0.37951516740447128</v>
      </c>
      <c r="K323" s="303"/>
      <c r="L323" s="302">
        <v>0.16014141614413885</v>
      </c>
      <c r="M323" s="302">
        <v>0.10623898610873436</v>
      </c>
      <c r="N323" s="302">
        <v>0.10373206920881649</v>
      </c>
      <c r="O323" s="302">
        <f t="shared" si="142"/>
        <v>0.37011247146168968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9.65291868027529</v>
      </c>
      <c r="C325" s="311">
        <f t="shared" ref="C325:E325" si="144">SUM(C315:C323)</f>
        <v>5.0118005813341373</v>
      </c>
      <c r="D325" s="311">
        <f t="shared" si="144"/>
        <v>0.83628073839055339</v>
      </c>
      <c r="E325" s="311">
        <f t="shared" si="144"/>
        <v>15.50099999999998</v>
      </c>
      <c r="F325" s="311"/>
      <c r="G325" s="311">
        <f t="shared" ref="G325:J325" si="145">SUM(G315:G323)</f>
        <v>7.5164232754140174</v>
      </c>
      <c r="H325" s="311">
        <f t="shared" si="145"/>
        <v>3.5776445507660246</v>
      </c>
      <c r="I325" s="311">
        <f t="shared" si="145"/>
        <v>0.70493217381993234</v>
      </c>
      <c r="J325" s="311">
        <f t="shared" si="145"/>
        <v>11.798999999999976</v>
      </c>
      <c r="K325" s="311"/>
      <c r="L325" s="311">
        <f t="shared" ref="L325:O325" si="146">SUM(L315:L323)</f>
        <v>7.5495104160280047</v>
      </c>
      <c r="M325" s="311">
        <f t="shared" si="146"/>
        <v>3.8446139358892859</v>
      </c>
      <c r="N325" s="311">
        <f t="shared" si="146"/>
        <v>0.74087564808271755</v>
      </c>
      <c r="O325" s="311">
        <f t="shared" si="146"/>
        <v>12.135000000000005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0.33304087298540125</v>
      </c>
      <c r="C332" s="302">
        <v>0.17496664681401047</v>
      </c>
      <c r="D332" s="302">
        <v>0.16640879283219892</v>
      </c>
      <c r="E332" s="302">
        <f>SUM(B332:D332)</f>
        <v>0.67441631263161061</v>
      </c>
      <c r="F332" s="303"/>
      <c r="G332" s="302">
        <v>0.32153723752662233</v>
      </c>
      <c r="H332" s="302">
        <v>0.22739924438407264</v>
      </c>
      <c r="I332" s="302">
        <v>0.1410217743162844</v>
      </c>
      <c r="J332" s="302">
        <f>SUM(G332:I332)</f>
        <v>0.68995825622697937</v>
      </c>
      <c r="K332" s="303"/>
      <c r="L332" s="302">
        <v>0.30851145307590172</v>
      </c>
      <c r="M332" s="302">
        <v>0.3039907597874309</v>
      </c>
      <c r="N332" s="302">
        <v>0.15685077876582315</v>
      </c>
      <c r="O332" s="302">
        <f>SUM(L332:N332)</f>
        <v>0.76935299162915571</v>
      </c>
    </row>
    <row r="333" spans="1:15" s="236" customFormat="1" x14ac:dyDescent="0.2">
      <c r="A333" s="237" t="str">
        <f>name!E$5</f>
        <v>Professional occupations</v>
      </c>
      <c r="B333" s="302">
        <v>7.4593240377947838</v>
      </c>
      <c r="C333" s="302">
        <v>5.0052831852042061</v>
      </c>
      <c r="D333" s="302">
        <v>1.2706486832935966</v>
      </c>
      <c r="E333" s="302">
        <f t="shared" ref="E333:E340" si="147">SUM(B333:D333)</f>
        <v>13.735255906292586</v>
      </c>
      <c r="F333" s="303"/>
      <c r="G333" s="302">
        <v>7.693008394003213</v>
      </c>
      <c r="H333" s="302">
        <v>5.4599000035594987</v>
      </c>
      <c r="I333" s="302">
        <v>1.3285740625044291</v>
      </c>
      <c r="J333" s="302">
        <f t="shared" ref="J333:J335" si="148">SUM(G333:I333)</f>
        <v>14.481482460067141</v>
      </c>
      <c r="K333" s="303"/>
      <c r="L333" s="302">
        <v>8.4879851339155081</v>
      </c>
      <c r="M333" s="302">
        <v>6.8253211266453073</v>
      </c>
      <c r="N333" s="302">
        <v>1.4809915806038887</v>
      </c>
      <c r="O333" s="302">
        <f t="shared" ref="O333:O340" si="149">SUM(L333:N333)</f>
        <v>16.794297841164703</v>
      </c>
    </row>
    <row r="334" spans="1:15" s="236" customFormat="1" x14ac:dyDescent="0.2">
      <c r="A334" s="237" t="str">
        <f>name!E$6</f>
        <v>Associate professional occupations</v>
      </c>
      <c r="B334" s="302">
        <v>0.71608864606922606</v>
      </c>
      <c r="C334" s="302">
        <v>0.92725787117130265</v>
      </c>
      <c r="D334" s="302">
        <v>0.53641782274843264</v>
      </c>
      <c r="E334" s="302">
        <f t="shared" si="147"/>
        <v>2.1797643399889615</v>
      </c>
      <c r="F334" s="303"/>
      <c r="G334" s="302">
        <v>0.73138423234702077</v>
      </c>
      <c r="H334" s="302">
        <v>1.0092677255446061</v>
      </c>
      <c r="I334" s="302">
        <v>0.38160895179937121</v>
      </c>
      <c r="J334" s="302">
        <f t="shared" si="148"/>
        <v>2.1222609096909979</v>
      </c>
      <c r="K334" s="303"/>
      <c r="L334" s="302">
        <v>0.8929606723943756</v>
      </c>
      <c r="M334" s="302">
        <v>1.4355111372117242</v>
      </c>
      <c r="N334" s="302">
        <v>0.41678842696232971</v>
      </c>
      <c r="O334" s="302">
        <f t="shared" si="149"/>
        <v>2.7452602365684298</v>
      </c>
    </row>
    <row r="335" spans="1:15" s="236" customFormat="1" x14ac:dyDescent="0.2">
      <c r="A335" s="237" t="str">
        <f>name!E$7</f>
        <v>Administrative and secretarial occupations</v>
      </c>
      <c r="B335" s="302">
        <v>0.4056086692389449</v>
      </c>
      <c r="C335" s="302">
        <v>0.93323913648991674</v>
      </c>
      <c r="D335" s="302">
        <v>5.7480141744355562E-2</v>
      </c>
      <c r="E335" s="302">
        <f t="shared" si="147"/>
        <v>1.3963279474732173</v>
      </c>
      <c r="F335" s="303"/>
      <c r="G335" s="302">
        <v>0.34490520520381329</v>
      </c>
      <c r="H335" s="302">
        <v>0.82012615062571737</v>
      </c>
      <c r="I335" s="302">
        <v>4.6989517317683166E-2</v>
      </c>
      <c r="J335" s="302">
        <f t="shared" si="148"/>
        <v>1.2120208731472137</v>
      </c>
      <c r="K335" s="303"/>
      <c r="L335" s="302">
        <v>0.22966741203823035</v>
      </c>
      <c r="M335" s="302">
        <v>0.41465981469088165</v>
      </c>
      <c r="N335" s="302">
        <v>3.1135096571953846E-2</v>
      </c>
      <c r="O335" s="302">
        <f t="shared" si="149"/>
        <v>0.67546232330106593</v>
      </c>
    </row>
    <row r="336" spans="1:15" s="236" customFormat="1" x14ac:dyDescent="0.2">
      <c r="A336" s="237" t="str">
        <f>name!E$8</f>
        <v>Skilled trades occupations</v>
      </c>
      <c r="B336" s="302">
        <v>0.20320140804490525</v>
      </c>
      <c r="C336" s="302">
        <v>0.14652607697187348</v>
      </c>
      <c r="D336" s="302">
        <v>3.3034731974948287E-2</v>
      </c>
      <c r="E336" s="302">
        <f t="shared" si="147"/>
        <v>0.38276221699172702</v>
      </c>
      <c r="F336" s="303"/>
      <c r="G336" s="302">
        <v>0.14129900881438448</v>
      </c>
      <c r="H336" s="302">
        <v>0.10051863182482065</v>
      </c>
      <c r="I336" s="302">
        <v>2.4527787440855361E-2</v>
      </c>
      <c r="J336" s="302">
        <f>SUM(G336:I336)</f>
        <v>0.26634542808006051</v>
      </c>
      <c r="K336" s="303"/>
      <c r="L336" s="302">
        <v>0.10443586599369627</v>
      </c>
      <c r="M336" s="302">
        <v>5.7010782917815792E-2</v>
      </c>
      <c r="N336" s="302">
        <v>4.1008302520718971E-2</v>
      </c>
      <c r="O336" s="302">
        <f t="shared" si="149"/>
        <v>0.20245495143223102</v>
      </c>
    </row>
    <row r="337" spans="1:15" s="236" customFormat="1" x14ac:dyDescent="0.2">
      <c r="A337" s="237" t="str">
        <f>name!E$9</f>
        <v>Caring, leisure and other service occupations</v>
      </c>
      <c r="B337" s="302">
        <v>2.1561750310246732</v>
      </c>
      <c r="C337" s="302">
        <v>3.9536420534704542</v>
      </c>
      <c r="D337" s="302">
        <v>0.14203002679685198</v>
      </c>
      <c r="E337" s="302">
        <f t="shared" si="147"/>
        <v>6.2518471112919789</v>
      </c>
      <c r="F337" s="303"/>
      <c r="G337" s="302">
        <v>1.9436002467750606</v>
      </c>
      <c r="H337" s="302">
        <v>3.7048543195690073</v>
      </c>
      <c r="I337" s="302">
        <v>0.14954669155305725</v>
      </c>
      <c r="J337" s="302">
        <f t="shared" ref="J337:J340" si="150">SUM(G337:I337)</f>
        <v>5.7980012578971252</v>
      </c>
      <c r="K337" s="303"/>
      <c r="L337" s="302">
        <v>2.5405970983816362</v>
      </c>
      <c r="M337" s="302">
        <v>3.596170040261359</v>
      </c>
      <c r="N337" s="302">
        <v>0.24034209314464897</v>
      </c>
      <c r="O337" s="302">
        <f t="shared" si="149"/>
        <v>6.3771092317876441</v>
      </c>
    </row>
    <row r="338" spans="1:15" s="236" customFormat="1" x14ac:dyDescent="0.2">
      <c r="A338" s="237" t="str">
        <f>name!E$10</f>
        <v>Sales and customer service occupations</v>
      </c>
      <c r="B338" s="302">
        <v>4.3910237192669378E-2</v>
      </c>
      <c r="C338" s="302">
        <v>7.6224052155424757E-2</v>
      </c>
      <c r="D338" s="302">
        <v>2.7767459618593185E-2</v>
      </c>
      <c r="E338" s="302">
        <f t="shared" si="147"/>
        <v>0.14790174896668734</v>
      </c>
      <c r="F338" s="303"/>
      <c r="G338" s="302">
        <v>3.7409598816398854E-2</v>
      </c>
      <c r="H338" s="302">
        <v>6.7927675210816787E-2</v>
      </c>
      <c r="I338" s="302">
        <v>1.5657965390116095E-2</v>
      </c>
      <c r="J338" s="302">
        <f t="shared" si="150"/>
        <v>0.12099523941733173</v>
      </c>
      <c r="K338" s="303"/>
      <c r="L338" s="302">
        <v>4.6353021511335454E-2</v>
      </c>
      <c r="M338" s="302">
        <v>6.3783321872067422E-2</v>
      </c>
      <c r="N338" s="302">
        <v>1.5270448121307172E-2</v>
      </c>
      <c r="O338" s="302">
        <f t="shared" si="149"/>
        <v>0.12540679150471004</v>
      </c>
    </row>
    <row r="339" spans="1:15" s="236" customFormat="1" x14ac:dyDescent="0.2">
      <c r="A339" s="237" t="str">
        <f>name!E$11</f>
        <v>Process, plant and machine operatives</v>
      </c>
      <c r="B339" s="302">
        <v>3.4414886782648355E-2</v>
      </c>
      <c r="C339" s="302">
        <v>6.821239828130915E-2</v>
      </c>
      <c r="D339" s="302">
        <v>0.37252464291182019</v>
      </c>
      <c r="E339" s="302">
        <f t="shared" si="147"/>
        <v>0.47515192797577771</v>
      </c>
      <c r="F339" s="303"/>
      <c r="G339" s="302">
        <v>2.3546403607776184E-2</v>
      </c>
      <c r="H339" s="302">
        <v>4.7840773473486913E-2</v>
      </c>
      <c r="I339" s="302">
        <v>0.24985170434071316</v>
      </c>
      <c r="J339" s="302">
        <f t="shared" si="150"/>
        <v>0.32123888142197626</v>
      </c>
      <c r="K339" s="303"/>
      <c r="L339" s="302">
        <v>2.4903128337944815E-2</v>
      </c>
      <c r="M339" s="302">
        <v>5.2388792601146719E-2</v>
      </c>
      <c r="N339" s="302">
        <v>0.24706111963829969</v>
      </c>
      <c r="O339" s="302">
        <f t="shared" si="149"/>
        <v>0.32435304057739123</v>
      </c>
    </row>
    <row r="340" spans="1:15" s="236" customFormat="1" x14ac:dyDescent="0.2">
      <c r="A340" s="237" t="str">
        <f>name!E$12</f>
        <v>Elementary occupations</v>
      </c>
      <c r="B340" s="302">
        <v>0.27946063006417637</v>
      </c>
      <c r="C340" s="302">
        <v>1.4677049349941271</v>
      </c>
      <c r="D340" s="302">
        <v>7.4069233291784208E-3</v>
      </c>
      <c r="E340" s="302">
        <f t="shared" si="147"/>
        <v>1.754572488387482</v>
      </c>
      <c r="F340" s="303"/>
      <c r="G340" s="302">
        <v>0.22028791921056301</v>
      </c>
      <c r="H340" s="302">
        <v>1.0595902333860887</v>
      </c>
      <c r="I340" s="302">
        <v>2.818541454516839E-3</v>
      </c>
      <c r="J340" s="302">
        <f t="shared" si="150"/>
        <v>1.2826966940511686</v>
      </c>
      <c r="K340" s="303"/>
      <c r="L340" s="302">
        <v>0.32022522291782479</v>
      </c>
      <c r="M340" s="302">
        <v>0.35362552887282744</v>
      </c>
      <c r="N340" s="302">
        <v>4.4518402440317829E-3</v>
      </c>
      <c r="O340" s="302">
        <f t="shared" si="149"/>
        <v>0.67830259203468402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11.631224419197428</v>
      </c>
      <c r="C342" s="311">
        <f t="shared" ref="C342:E342" si="151">SUM(C332:C340)</f>
        <v>12.753056355552625</v>
      </c>
      <c r="D342" s="311">
        <f t="shared" si="151"/>
        <v>2.6137192252499761</v>
      </c>
      <c r="E342" s="311">
        <f t="shared" si="151"/>
        <v>26.998000000000026</v>
      </c>
      <c r="F342" s="311"/>
      <c r="G342" s="311">
        <f t="shared" ref="G342:J342" si="152">SUM(G332:G340)</f>
        <v>11.456978246304852</v>
      </c>
      <c r="H342" s="311">
        <f t="shared" si="152"/>
        <v>12.497424757578115</v>
      </c>
      <c r="I342" s="311">
        <f t="shared" si="152"/>
        <v>2.3405969961170268</v>
      </c>
      <c r="J342" s="311">
        <f t="shared" si="152"/>
        <v>26.294999999999995</v>
      </c>
      <c r="K342" s="311"/>
      <c r="L342" s="311">
        <f t="shared" ref="L342:O342" si="153">SUM(L332:L340)</f>
        <v>12.955639008566452</v>
      </c>
      <c r="M342" s="311">
        <f t="shared" si="153"/>
        <v>13.102461304860562</v>
      </c>
      <c r="N342" s="311">
        <f t="shared" si="153"/>
        <v>2.633899686573002</v>
      </c>
      <c r="O342" s="311">
        <f t="shared" si="153"/>
        <v>28.692000000000014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1.1266525966063723</v>
      </c>
      <c r="C349" s="302">
        <v>0.53281899759603513</v>
      </c>
      <c r="D349" s="302">
        <v>0.32451642675210379</v>
      </c>
      <c r="E349" s="302">
        <f>SUM(B349:D349)</f>
        <v>1.9839880209545111</v>
      </c>
      <c r="F349" s="303"/>
      <c r="G349" s="302">
        <v>1.1065440132122444</v>
      </c>
      <c r="H349" s="302">
        <v>0.63390501048248271</v>
      </c>
      <c r="I349" s="302">
        <v>0.37743631697666202</v>
      </c>
      <c r="J349" s="302">
        <f>SUM(G349:I349)</f>
        <v>2.1178853406713891</v>
      </c>
      <c r="K349" s="303"/>
      <c r="L349" s="302">
        <v>1.3061655984869336</v>
      </c>
      <c r="M349" s="302">
        <v>0.96163694742940431</v>
      </c>
      <c r="N349" s="302">
        <v>0.55704273072400223</v>
      </c>
      <c r="O349" s="302">
        <f>SUM(L349:N349)</f>
        <v>2.8248452766403402</v>
      </c>
    </row>
    <row r="350" spans="1:15" s="236" customFormat="1" x14ac:dyDescent="0.2">
      <c r="A350" s="237" t="str">
        <f>name!E$5</f>
        <v>Professional occupations</v>
      </c>
      <c r="B350" s="302">
        <v>7.6964261923969026</v>
      </c>
      <c r="C350" s="302">
        <v>4.6463298803871123</v>
      </c>
      <c r="D350" s="302">
        <v>1.7466598784951624</v>
      </c>
      <c r="E350" s="302">
        <f t="shared" ref="E350:E357" si="154">SUM(B350:D350)</f>
        <v>14.089415951279177</v>
      </c>
      <c r="F350" s="303"/>
      <c r="G350" s="302">
        <v>8.1050418871790857</v>
      </c>
      <c r="H350" s="302">
        <v>4.8977723516590634</v>
      </c>
      <c r="I350" s="302">
        <v>1.6824029010989057</v>
      </c>
      <c r="J350" s="302">
        <f t="shared" ref="J350:J352" si="155">SUM(G350:I350)</f>
        <v>14.685217139937054</v>
      </c>
      <c r="K350" s="303"/>
      <c r="L350" s="302">
        <v>10.768514060068975</v>
      </c>
      <c r="M350" s="302">
        <v>6.5543455119369405</v>
      </c>
      <c r="N350" s="302">
        <v>2.1633056407894911</v>
      </c>
      <c r="O350" s="302">
        <f t="shared" ref="O350:O357" si="156">SUM(L350:N350)</f>
        <v>19.486165212795409</v>
      </c>
    </row>
    <row r="351" spans="1:15" s="236" customFormat="1" x14ac:dyDescent="0.2">
      <c r="A351" s="237" t="str">
        <f>name!E$6</f>
        <v>Associate professional occupations</v>
      </c>
      <c r="B351" s="302">
        <v>2.9034833127034529</v>
      </c>
      <c r="C351" s="302">
        <v>2.4232794121875094</v>
      </c>
      <c r="D351" s="302">
        <v>0.79054440444780283</v>
      </c>
      <c r="E351" s="302">
        <f t="shared" si="154"/>
        <v>6.1173071293387649</v>
      </c>
      <c r="F351" s="303"/>
      <c r="G351" s="302">
        <v>2.9612676662554422</v>
      </c>
      <c r="H351" s="302">
        <v>2.4975661433630707</v>
      </c>
      <c r="I351" s="302">
        <v>0.54676294744306175</v>
      </c>
      <c r="J351" s="302">
        <f t="shared" si="155"/>
        <v>6.0055967570615749</v>
      </c>
      <c r="K351" s="303"/>
      <c r="L351" s="302">
        <v>6.0366890031048221</v>
      </c>
      <c r="M351" s="302">
        <v>4.613293213007684</v>
      </c>
      <c r="N351" s="302">
        <v>0.90952654733727067</v>
      </c>
      <c r="O351" s="302">
        <f t="shared" si="156"/>
        <v>11.559508763449776</v>
      </c>
    </row>
    <row r="352" spans="1:15" s="236" customFormat="1" x14ac:dyDescent="0.2">
      <c r="A352" s="237" t="str">
        <f>name!E$7</f>
        <v>Administrative and secretarial occupations</v>
      </c>
      <c r="B352" s="302">
        <v>1.4141178166351995</v>
      </c>
      <c r="C352" s="302">
        <v>2.2573179403548584</v>
      </c>
      <c r="D352" s="302">
        <v>0.16330977771672803</v>
      </c>
      <c r="E352" s="302">
        <f t="shared" si="154"/>
        <v>3.8347455347067858</v>
      </c>
      <c r="F352" s="303"/>
      <c r="G352" s="302">
        <v>1.2272086242261475</v>
      </c>
      <c r="H352" s="302">
        <v>1.8088580806565462</v>
      </c>
      <c r="I352" s="302">
        <v>9.0911865459849611E-2</v>
      </c>
      <c r="J352" s="302">
        <f t="shared" si="155"/>
        <v>3.1269785703425432</v>
      </c>
      <c r="K352" s="303"/>
      <c r="L352" s="302">
        <v>1.2551714710967561</v>
      </c>
      <c r="M352" s="302">
        <v>1.0337315367482725</v>
      </c>
      <c r="N352" s="302">
        <v>7.7018391024728725E-2</v>
      </c>
      <c r="O352" s="302">
        <f t="shared" si="156"/>
        <v>2.3659213988697574</v>
      </c>
    </row>
    <row r="353" spans="1:15" s="236" customFormat="1" x14ac:dyDescent="0.2">
      <c r="A353" s="237" t="str">
        <f>name!E$8</f>
        <v>Skilled trades occupations</v>
      </c>
      <c r="B353" s="302">
        <v>0.20315765679271616</v>
      </c>
      <c r="C353" s="302">
        <v>0.26826314665102108</v>
      </c>
      <c r="D353" s="302">
        <v>0.12993367429257216</v>
      </c>
      <c r="E353" s="302">
        <f t="shared" si="154"/>
        <v>0.60135447773630946</v>
      </c>
      <c r="F353" s="303"/>
      <c r="G353" s="302">
        <v>0.13897561932434269</v>
      </c>
      <c r="H353" s="302">
        <v>0.1696947100767244</v>
      </c>
      <c r="I353" s="302">
        <v>0.13225156140403158</v>
      </c>
      <c r="J353" s="302">
        <f>SUM(G353:I353)</f>
        <v>0.44092189080509869</v>
      </c>
      <c r="K353" s="303"/>
      <c r="L353" s="302">
        <v>0.10223963145612552</v>
      </c>
      <c r="M353" s="302">
        <v>0.17559867710464055</v>
      </c>
      <c r="N353" s="302">
        <v>0.16018375685854325</v>
      </c>
      <c r="O353" s="302">
        <f t="shared" si="156"/>
        <v>0.43802206541930933</v>
      </c>
    </row>
    <row r="354" spans="1:15" s="236" customFormat="1" x14ac:dyDescent="0.2">
      <c r="A354" s="237" t="str">
        <f>name!E$9</f>
        <v>Caring, leisure and other service occupations</v>
      </c>
      <c r="B354" s="302">
        <v>6.4115495672463796</v>
      </c>
      <c r="C354" s="302">
        <v>8.3235794833277748</v>
      </c>
      <c r="D354" s="302">
        <v>1.5659067839741856</v>
      </c>
      <c r="E354" s="302">
        <f t="shared" si="154"/>
        <v>16.30103583454834</v>
      </c>
      <c r="F354" s="303"/>
      <c r="G354" s="302">
        <v>5.9883508649806929</v>
      </c>
      <c r="H354" s="302">
        <v>7.1841243132650545</v>
      </c>
      <c r="I354" s="302">
        <v>1.1960367592048178</v>
      </c>
      <c r="J354" s="302">
        <f t="shared" ref="J354:J357" si="157">SUM(G354:I354)</f>
        <v>14.368511937450565</v>
      </c>
      <c r="K354" s="303"/>
      <c r="L354" s="302">
        <v>7.9862922769870801</v>
      </c>
      <c r="M354" s="302">
        <v>8.1834401552090821</v>
      </c>
      <c r="N354" s="302">
        <v>1.6962994922261569</v>
      </c>
      <c r="O354" s="302">
        <f t="shared" si="156"/>
        <v>17.86603192442232</v>
      </c>
    </row>
    <row r="355" spans="1:15" s="236" customFormat="1" x14ac:dyDescent="0.2">
      <c r="A355" s="237" t="str">
        <f>name!E$10</f>
        <v>Sales and customer service occupations</v>
      </c>
      <c r="B355" s="302">
        <v>0.22949583500277942</v>
      </c>
      <c r="C355" s="302">
        <v>0.29894286154482291</v>
      </c>
      <c r="D355" s="302">
        <v>6.2218681986283782E-2</v>
      </c>
      <c r="E355" s="302">
        <f t="shared" si="154"/>
        <v>0.59065737853388611</v>
      </c>
      <c r="F355" s="303"/>
      <c r="G355" s="302">
        <v>0.19731422353610339</v>
      </c>
      <c r="H355" s="302">
        <v>0.24094005360812673</v>
      </c>
      <c r="I355" s="302">
        <v>3.6332914873884972E-2</v>
      </c>
      <c r="J355" s="302">
        <f t="shared" si="157"/>
        <v>0.47458719201811511</v>
      </c>
      <c r="K355" s="303"/>
      <c r="L355" s="302">
        <v>0.25696416342560502</v>
      </c>
      <c r="M355" s="302">
        <v>0.30422221760848389</v>
      </c>
      <c r="N355" s="302">
        <v>4.9829549598658873E-2</v>
      </c>
      <c r="O355" s="302">
        <f t="shared" si="156"/>
        <v>0.61101593063274784</v>
      </c>
    </row>
    <row r="356" spans="1:15" s="236" customFormat="1" x14ac:dyDescent="0.2">
      <c r="A356" s="237" t="str">
        <f>name!E$11</f>
        <v>Process, plant and machine operatives</v>
      </c>
      <c r="B356" s="302">
        <v>6.3768682905518639E-2</v>
      </c>
      <c r="C356" s="302">
        <v>0.25093528594118109</v>
      </c>
      <c r="D356" s="302">
        <v>2.4598680508332634E-2</v>
      </c>
      <c r="E356" s="302">
        <f t="shared" si="154"/>
        <v>0.33930264935503235</v>
      </c>
      <c r="F356" s="303"/>
      <c r="G356" s="302">
        <v>4.2274127549348436E-2</v>
      </c>
      <c r="H356" s="302">
        <v>0.17498643145259682</v>
      </c>
      <c r="I356" s="302">
        <v>2.7195315872518472E-2</v>
      </c>
      <c r="J356" s="302">
        <f t="shared" si="157"/>
        <v>0.24445587487446371</v>
      </c>
      <c r="K356" s="303"/>
      <c r="L356" s="302">
        <v>2.6036455840811708E-2</v>
      </c>
      <c r="M356" s="302">
        <v>0.16972581853561156</v>
      </c>
      <c r="N356" s="302">
        <v>3.3457740276514943E-2</v>
      </c>
      <c r="O356" s="302">
        <f t="shared" si="156"/>
        <v>0.2292200146529382</v>
      </c>
    </row>
    <row r="357" spans="1:15" s="236" customFormat="1" x14ac:dyDescent="0.2">
      <c r="A357" s="237" t="str">
        <f>name!E$12</f>
        <v>Elementary occupations</v>
      </c>
      <c r="B357" s="302">
        <v>0.33202789283341699</v>
      </c>
      <c r="C357" s="302">
        <v>1.1366211463071301</v>
      </c>
      <c r="D357" s="302">
        <v>7.2543984406604492E-2</v>
      </c>
      <c r="E357" s="302">
        <f t="shared" si="154"/>
        <v>1.5411930235471516</v>
      </c>
      <c r="F357" s="303"/>
      <c r="G357" s="302">
        <v>0.25136060666684445</v>
      </c>
      <c r="H357" s="302">
        <v>0.72474889121197783</v>
      </c>
      <c r="I357" s="302">
        <v>3.1735798960382665E-2</v>
      </c>
      <c r="J357" s="302">
        <f t="shared" si="157"/>
        <v>1.0078452968392049</v>
      </c>
      <c r="K357" s="303"/>
      <c r="L357" s="302">
        <v>0.29912084606125905</v>
      </c>
      <c r="M357" s="302">
        <v>0.44716396055462015</v>
      </c>
      <c r="N357" s="302">
        <v>9.3984606501556642E-2</v>
      </c>
      <c r="O357" s="302">
        <f t="shared" si="156"/>
        <v>0.84026941311743575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20.380679553122739</v>
      </c>
      <c r="C359" s="311">
        <f t="shared" ref="C359:E359" si="158">SUM(C349:C357)</f>
        <v>20.138088154297449</v>
      </c>
      <c r="D359" s="311">
        <f t="shared" si="158"/>
        <v>4.8802322925797759</v>
      </c>
      <c r="E359" s="311">
        <f t="shared" si="158"/>
        <v>45.398999999999958</v>
      </c>
      <c r="F359" s="311"/>
      <c r="G359" s="311">
        <f t="shared" ref="G359:J359" si="159">SUM(G349:G357)</f>
        <v>20.018337632930251</v>
      </c>
      <c r="H359" s="311">
        <f t="shared" si="159"/>
        <v>18.33259598577564</v>
      </c>
      <c r="I359" s="311">
        <f t="shared" si="159"/>
        <v>4.1210663812941144</v>
      </c>
      <c r="J359" s="311">
        <f t="shared" si="159"/>
        <v>42.472000000000008</v>
      </c>
      <c r="K359" s="311"/>
      <c r="L359" s="311">
        <f t="shared" ref="L359:O359" si="160">SUM(L349:L357)</f>
        <v>28.037193506528364</v>
      </c>
      <c r="M359" s="311">
        <f t="shared" si="160"/>
        <v>22.443158038134733</v>
      </c>
      <c r="N359" s="311">
        <f t="shared" si="160"/>
        <v>5.7406484553369239</v>
      </c>
      <c r="O359" s="311">
        <f t="shared" si="160"/>
        <v>56.221000000000025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0.33950243794071411</v>
      </c>
      <c r="C366" s="302">
        <v>9.5799770107965712E-2</v>
      </c>
      <c r="D366" s="302">
        <v>0.26578012448531124</v>
      </c>
      <c r="E366" s="302">
        <f>SUM(B366:D366)</f>
        <v>0.70108233253399099</v>
      </c>
      <c r="F366" s="303"/>
      <c r="G366" s="302">
        <v>0.39623368082738691</v>
      </c>
      <c r="H366" s="302">
        <v>0.1581390627009478</v>
      </c>
      <c r="I366" s="302">
        <v>0.28199085754829406</v>
      </c>
      <c r="J366" s="302">
        <f>SUM(G366:I366)</f>
        <v>0.83636360107662888</v>
      </c>
      <c r="K366" s="303"/>
      <c r="L366" s="302">
        <v>0.53909253200943608</v>
      </c>
      <c r="M366" s="302">
        <v>0.28362260740831241</v>
      </c>
      <c r="N366" s="302">
        <v>0.42640935387207135</v>
      </c>
      <c r="O366" s="302">
        <f>SUM(L366:N366)</f>
        <v>1.2491244932898198</v>
      </c>
    </row>
    <row r="367" spans="1:15" s="236" customFormat="1" x14ac:dyDescent="0.2">
      <c r="A367" s="237" t="str">
        <f>name!E$5</f>
        <v>Professional occupations</v>
      </c>
      <c r="B367" s="302">
        <v>0.48840913180277717</v>
      </c>
      <c r="C367" s="302">
        <v>0.25289815239560098</v>
      </c>
      <c r="D367" s="302">
        <v>0.52707424987375295</v>
      </c>
      <c r="E367" s="302">
        <f t="shared" ref="E367:E374" si="161">SUM(B367:D367)</f>
        <v>1.2683815340721312</v>
      </c>
      <c r="F367" s="303"/>
      <c r="G367" s="302">
        <v>0.58456157700266953</v>
      </c>
      <c r="H367" s="302">
        <v>0.40898992292830388</v>
      </c>
      <c r="I367" s="302">
        <v>0.51234964744633127</v>
      </c>
      <c r="J367" s="302">
        <f t="shared" ref="J367:J369" si="162">SUM(G367:I367)</f>
        <v>1.5059011473773047</v>
      </c>
      <c r="K367" s="303"/>
      <c r="L367" s="302">
        <v>0.93808637970873088</v>
      </c>
      <c r="M367" s="302">
        <v>0.83300866098080339</v>
      </c>
      <c r="N367" s="302">
        <v>0.70481417403028512</v>
      </c>
      <c r="O367" s="302">
        <f t="shared" ref="O367:O374" si="163">SUM(L367:N367)</f>
        <v>2.4759092147198194</v>
      </c>
    </row>
    <row r="368" spans="1:15" s="236" customFormat="1" x14ac:dyDescent="0.2">
      <c r="A368" s="237" t="str">
        <f>name!E$6</f>
        <v>Associate professional occupations</v>
      </c>
      <c r="B368" s="302">
        <v>0.51548649257404489</v>
      </c>
      <c r="C368" s="302">
        <v>0.50408912371212311</v>
      </c>
      <c r="D368" s="302">
        <v>1.7585053282226486</v>
      </c>
      <c r="E368" s="302">
        <f t="shared" si="161"/>
        <v>2.7780809445088166</v>
      </c>
      <c r="F368" s="303"/>
      <c r="G368" s="302">
        <v>0.59156924020043655</v>
      </c>
      <c r="H368" s="302">
        <v>0.65042271373699767</v>
      </c>
      <c r="I368" s="302">
        <v>1.749265326323902</v>
      </c>
      <c r="J368" s="302">
        <f t="shared" si="162"/>
        <v>2.991257280261336</v>
      </c>
      <c r="K368" s="303"/>
      <c r="L368" s="302">
        <v>0.74800753962951716</v>
      </c>
      <c r="M368" s="302">
        <v>0.95540653763034167</v>
      </c>
      <c r="N368" s="302">
        <v>2.3983411365165197</v>
      </c>
      <c r="O368" s="302">
        <f t="shared" si="163"/>
        <v>4.1017552137763786</v>
      </c>
    </row>
    <row r="369" spans="1:15" s="236" customFormat="1" x14ac:dyDescent="0.2">
      <c r="A369" s="237" t="str">
        <f>name!E$7</f>
        <v>Administrative and secretarial occupations</v>
      </c>
      <c r="B369" s="302">
        <v>0.28931167617784886</v>
      </c>
      <c r="C369" s="302">
        <v>0.52358340049116048</v>
      </c>
      <c r="D369" s="302">
        <v>5.2236706071282675E-2</v>
      </c>
      <c r="E369" s="302">
        <f t="shared" si="161"/>
        <v>0.86513178274029201</v>
      </c>
      <c r="F369" s="303"/>
      <c r="G369" s="302">
        <v>0.23325964549358452</v>
      </c>
      <c r="H369" s="302">
        <v>0.54777308852044537</v>
      </c>
      <c r="I369" s="302">
        <v>4.3880566188836755E-2</v>
      </c>
      <c r="J369" s="302">
        <f t="shared" si="162"/>
        <v>0.82491330020286668</v>
      </c>
      <c r="K369" s="303"/>
      <c r="L369" s="302">
        <v>0.30525769266560893</v>
      </c>
      <c r="M369" s="302">
        <v>0.63412274857694384</v>
      </c>
      <c r="N369" s="302">
        <v>5.4360260668087662E-2</v>
      </c>
      <c r="O369" s="302">
        <f t="shared" si="163"/>
        <v>0.99374070191064046</v>
      </c>
    </row>
    <row r="370" spans="1:15" s="236" customFormat="1" x14ac:dyDescent="0.2">
      <c r="A370" s="237" t="str">
        <f>name!E$8</f>
        <v>Skilled trades occupations</v>
      </c>
      <c r="B370" s="302">
        <v>0.29329310187802637</v>
      </c>
      <c r="C370" s="302">
        <v>0.12150469262798243</v>
      </c>
      <c r="D370" s="302">
        <v>0.30822657348435739</v>
      </c>
      <c r="E370" s="302">
        <f t="shared" si="161"/>
        <v>0.72302436799036618</v>
      </c>
      <c r="F370" s="303"/>
      <c r="G370" s="302">
        <v>0.30174582464807947</v>
      </c>
      <c r="H370" s="302">
        <v>0.11782905683376879</v>
      </c>
      <c r="I370" s="302">
        <v>0.25806499482169132</v>
      </c>
      <c r="J370" s="302">
        <f>SUM(G370:I370)</f>
        <v>0.67763987630353961</v>
      </c>
      <c r="K370" s="303"/>
      <c r="L370" s="302">
        <v>0.33598321782766416</v>
      </c>
      <c r="M370" s="302">
        <v>0.226762457626662</v>
      </c>
      <c r="N370" s="302">
        <v>0.36555871124568862</v>
      </c>
      <c r="O370" s="302">
        <f t="shared" si="163"/>
        <v>0.92830438670001481</v>
      </c>
    </row>
    <row r="371" spans="1:15" s="236" customFormat="1" x14ac:dyDescent="0.2">
      <c r="A371" s="237" t="str">
        <f>name!E$9</f>
        <v>Caring, leisure and other service occupations</v>
      </c>
      <c r="B371" s="302">
        <v>0.35640084112387099</v>
      </c>
      <c r="C371" s="302">
        <v>0.51780806920604383</v>
      </c>
      <c r="D371" s="302">
        <v>0.11370422056890812</v>
      </c>
      <c r="E371" s="302">
        <f t="shared" si="161"/>
        <v>0.98791313089882304</v>
      </c>
      <c r="F371" s="303"/>
      <c r="G371" s="302">
        <v>0.31524483166297212</v>
      </c>
      <c r="H371" s="302">
        <v>0.51393935733188345</v>
      </c>
      <c r="I371" s="302">
        <v>0.13530642780272964</v>
      </c>
      <c r="J371" s="302">
        <f t="shared" ref="J371:J374" si="164">SUM(G371:I371)</f>
        <v>0.96449061679758519</v>
      </c>
      <c r="K371" s="303"/>
      <c r="L371" s="302">
        <v>0.37179534322975327</v>
      </c>
      <c r="M371" s="302">
        <v>0.68158226529825094</v>
      </c>
      <c r="N371" s="302">
        <v>0.19608400180535707</v>
      </c>
      <c r="O371" s="302">
        <f t="shared" si="163"/>
        <v>1.2494616103333613</v>
      </c>
    </row>
    <row r="372" spans="1:15" s="236" customFormat="1" x14ac:dyDescent="0.2">
      <c r="A372" s="237" t="str">
        <f>name!E$10</f>
        <v>Sales and customer service occupations</v>
      </c>
      <c r="B372" s="302">
        <v>0.12579882860666591</v>
      </c>
      <c r="C372" s="302">
        <v>0.20181744530336057</v>
      </c>
      <c r="D372" s="302">
        <v>6.129921605394173E-2</v>
      </c>
      <c r="E372" s="302">
        <f t="shared" si="161"/>
        <v>0.38891548996396819</v>
      </c>
      <c r="F372" s="303"/>
      <c r="G372" s="302">
        <v>0.11232838799213919</v>
      </c>
      <c r="H372" s="302">
        <v>0.22760143637111305</v>
      </c>
      <c r="I372" s="302">
        <v>4.6401034348676158E-2</v>
      </c>
      <c r="J372" s="302">
        <f t="shared" si="164"/>
        <v>0.3863308587119284</v>
      </c>
      <c r="K372" s="303"/>
      <c r="L372" s="302">
        <v>0.15687525676560313</v>
      </c>
      <c r="M372" s="302">
        <v>0.31793572423712829</v>
      </c>
      <c r="N372" s="302">
        <v>5.9063624447735705E-2</v>
      </c>
      <c r="O372" s="302">
        <f t="shared" si="163"/>
        <v>0.53387460545046717</v>
      </c>
    </row>
    <row r="373" spans="1:15" s="236" customFormat="1" x14ac:dyDescent="0.2">
      <c r="A373" s="237" t="str">
        <f>name!E$11</f>
        <v>Process, plant and machine operatives</v>
      </c>
      <c r="B373" s="302">
        <v>5.223765780915119E-2</v>
      </c>
      <c r="C373" s="302">
        <v>4.128034443850221E-2</v>
      </c>
      <c r="D373" s="302">
        <v>1.4241710659348199E-2</v>
      </c>
      <c r="E373" s="302">
        <f t="shared" si="161"/>
        <v>0.10775971290700159</v>
      </c>
      <c r="F373" s="303"/>
      <c r="G373" s="302">
        <v>5.0586044494206395E-2</v>
      </c>
      <c r="H373" s="302">
        <v>4.6946333028746574E-2</v>
      </c>
      <c r="I373" s="302">
        <v>1.3533180191500505E-2</v>
      </c>
      <c r="J373" s="302">
        <f t="shared" si="164"/>
        <v>0.11106555771445346</v>
      </c>
      <c r="K373" s="303"/>
      <c r="L373" s="302">
        <v>5.704744164547166E-2</v>
      </c>
      <c r="M373" s="302">
        <v>8.4164664921037941E-2</v>
      </c>
      <c r="N373" s="302">
        <v>2.0025834402603658E-2</v>
      </c>
      <c r="O373" s="302">
        <f t="shared" si="163"/>
        <v>0.16123794096911326</v>
      </c>
    </row>
    <row r="374" spans="1:15" s="236" customFormat="1" x14ac:dyDescent="0.2">
      <c r="A374" s="237" t="str">
        <f>name!E$12</f>
        <v>Elementary occupations</v>
      </c>
      <c r="B374" s="302">
        <v>0.16243313447643026</v>
      </c>
      <c r="C374" s="302">
        <v>0.81050762357172823</v>
      </c>
      <c r="D374" s="302">
        <v>3.7769946336455966E-2</v>
      </c>
      <c r="E374" s="302">
        <f t="shared" si="161"/>
        <v>1.0107107043846144</v>
      </c>
      <c r="F374" s="303"/>
      <c r="G374" s="302">
        <v>0.14894864269867575</v>
      </c>
      <c r="H374" s="302">
        <v>0.74191944676084287</v>
      </c>
      <c r="I374" s="302">
        <v>2.6169672094846368E-2</v>
      </c>
      <c r="J374" s="302">
        <f t="shared" si="164"/>
        <v>0.91703776155436501</v>
      </c>
      <c r="K374" s="303"/>
      <c r="L374" s="302">
        <v>0.17538269913020124</v>
      </c>
      <c r="M374" s="302">
        <v>0.80866300600160668</v>
      </c>
      <c r="N374" s="302">
        <v>4.65461277185742E-2</v>
      </c>
      <c r="O374" s="302">
        <f t="shared" si="163"/>
        <v>1.030591832850382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2.6228733023895296</v>
      </c>
      <c r="C376" s="311">
        <f t="shared" ref="C376:E376" si="165">SUM(C366:C374)</f>
        <v>3.0692886218544673</v>
      </c>
      <c r="D376" s="311">
        <f t="shared" si="165"/>
        <v>3.1388380757560062</v>
      </c>
      <c r="E376" s="311">
        <f t="shared" si="165"/>
        <v>8.8310000000000031</v>
      </c>
      <c r="F376" s="311"/>
      <c r="G376" s="311">
        <f t="shared" ref="G376:J376" si="166">SUM(G366:G374)</f>
        <v>2.7344778750201506</v>
      </c>
      <c r="H376" s="311">
        <f t="shared" si="166"/>
        <v>3.413560418213049</v>
      </c>
      <c r="I376" s="311">
        <f t="shared" si="166"/>
        <v>3.0669617067668082</v>
      </c>
      <c r="J376" s="311">
        <f t="shared" si="166"/>
        <v>9.2150000000000087</v>
      </c>
      <c r="K376" s="311"/>
      <c r="L376" s="311">
        <f t="shared" ref="L376:O376" si="167">SUM(L366:L374)</f>
        <v>3.6275281026119868</v>
      </c>
      <c r="M376" s="311">
        <f t="shared" si="167"/>
        <v>4.8252686726810872</v>
      </c>
      <c r="N376" s="311">
        <f t="shared" si="167"/>
        <v>4.2712032247069223</v>
      </c>
      <c r="O376" s="311">
        <f t="shared" si="167"/>
        <v>12.723999999999997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0.27858408780417621</v>
      </c>
      <c r="C383" s="302">
        <v>6.1498306978052468E-2</v>
      </c>
      <c r="D383" s="302">
        <v>0.40461984958848235</v>
      </c>
      <c r="E383" s="302">
        <f>SUM(B383:D383)</f>
        <v>0.74470224437071098</v>
      </c>
      <c r="F383" s="303"/>
      <c r="G383" s="302">
        <v>0.29975586643046948</v>
      </c>
      <c r="H383" s="302">
        <v>9.4519926623809328E-2</v>
      </c>
      <c r="I383" s="302">
        <v>0.56954530505036272</v>
      </c>
      <c r="J383" s="302">
        <f>SUM(G383:I383)</f>
        <v>0.96382109810464156</v>
      </c>
      <c r="K383" s="303"/>
      <c r="L383" s="302">
        <v>0.32100522843736851</v>
      </c>
      <c r="M383" s="302">
        <v>0.11879277432788919</v>
      </c>
      <c r="N383" s="302">
        <v>0.66089207413370654</v>
      </c>
      <c r="O383" s="302">
        <f>SUM(L383:N383)</f>
        <v>1.1006900768989643</v>
      </c>
    </row>
    <row r="384" spans="1:15" s="236" customFormat="1" x14ac:dyDescent="0.2">
      <c r="A384" s="237" t="str">
        <f>name!E$5</f>
        <v>Professional occupations</v>
      </c>
      <c r="B384" s="302">
        <v>0.66423807317451089</v>
      </c>
      <c r="C384" s="302">
        <v>0.30788450532024536</v>
      </c>
      <c r="D384" s="302">
        <v>0.49983161098728873</v>
      </c>
      <c r="E384" s="302">
        <f t="shared" ref="E384:E391" si="168">SUM(B384:D384)</f>
        <v>1.4719541894820449</v>
      </c>
      <c r="F384" s="303"/>
      <c r="G384" s="302">
        <v>0.75387686796441633</v>
      </c>
      <c r="H384" s="302">
        <v>0.38901188045249913</v>
      </c>
      <c r="I384" s="302">
        <v>0.56773113069465464</v>
      </c>
      <c r="J384" s="302">
        <f t="shared" ref="J384:J386" si="169">SUM(G384:I384)</f>
        <v>1.7106198791115701</v>
      </c>
      <c r="K384" s="303"/>
      <c r="L384" s="302">
        <v>0.90746902656456507</v>
      </c>
      <c r="M384" s="302">
        <v>0.50539906807202417</v>
      </c>
      <c r="N384" s="302">
        <v>0.58796251720013426</v>
      </c>
      <c r="O384" s="302">
        <f t="shared" ref="O384:O391" si="170">SUM(L384:N384)</f>
        <v>2.0008306118367236</v>
      </c>
    </row>
    <row r="385" spans="1:15" s="236" customFormat="1" x14ac:dyDescent="0.2">
      <c r="A385" s="237" t="str">
        <f>name!E$6</f>
        <v>Associate professional occupations</v>
      </c>
      <c r="B385" s="302">
        <v>0.32188858908736562</v>
      </c>
      <c r="C385" s="302">
        <v>0.27021351039650321</v>
      </c>
      <c r="D385" s="302">
        <v>0.43527890987872464</v>
      </c>
      <c r="E385" s="302">
        <f t="shared" si="168"/>
        <v>1.0273810093625935</v>
      </c>
      <c r="F385" s="303"/>
      <c r="G385" s="302">
        <v>0.33859749507609843</v>
      </c>
      <c r="H385" s="302">
        <v>0.2900918469727784</v>
      </c>
      <c r="I385" s="302">
        <v>0.46758920938821485</v>
      </c>
      <c r="J385" s="302">
        <f t="shared" si="169"/>
        <v>1.0962785514370916</v>
      </c>
      <c r="K385" s="303"/>
      <c r="L385" s="302">
        <v>0.41595036019079523</v>
      </c>
      <c r="M385" s="302">
        <v>0.35201054078404059</v>
      </c>
      <c r="N385" s="302">
        <v>0.45774448355212044</v>
      </c>
      <c r="O385" s="302">
        <f t="shared" si="170"/>
        <v>1.2257053845269563</v>
      </c>
    </row>
    <row r="386" spans="1:15" s="236" customFormat="1" x14ac:dyDescent="0.2">
      <c r="A386" s="237" t="str">
        <f>name!E$7</f>
        <v>Administrative and secretarial occupations</v>
      </c>
      <c r="B386" s="302">
        <v>0.25688617167795597</v>
      </c>
      <c r="C386" s="302">
        <v>0.41304517715238787</v>
      </c>
      <c r="D386" s="302">
        <v>0.11893099868635351</v>
      </c>
      <c r="E386" s="302">
        <f t="shared" si="168"/>
        <v>0.78886234751669726</v>
      </c>
      <c r="F386" s="303"/>
      <c r="G386" s="302">
        <v>0.21803049758007928</v>
      </c>
      <c r="H386" s="302">
        <v>0.30566764840273913</v>
      </c>
      <c r="I386" s="302">
        <v>0.11084578474886879</v>
      </c>
      <c r="J386" s="302">
        <f t="shared" si="169"/>
        <v>0.63454393073168713</v>
      </c>
      <c r="K386" s="303"/>
      <c r="L386" s="302">
        <v>0.20678179005152431</v>
      </c>
      <c r="M386" s="302">
        <v>0.32598682217099945</v>
      </c>
      <c r="N386" s="302">
        <v>7.7042076599825135E-2</v>
      </c>
      <c r="O386" s="302">
        <f t="shared" si="170"/>
        <v>0.60981068882234879</v>
      </c>
    </row>
    <row r="387" spans="1:15" s="236" customFormat="1" x14ac:dyDescent="0.2">
      <c r="A387" s="237" t="str">
        <f>name!E$8</f>
        <v>Skilled trades occupations</v>
      </c>
      <c r="B387" s="302">
        <v>0.12853742516507516</v>
      </c>
      <c r="C387" s="302">
        <v>5.1797526756432601E-2</v>
      </c>
      <c r="D387" s="302">
        <v>0.18419081968406167</v>
      </c>
      <c r="E387" s="302">
        <f t="shared" si="168"/>
        <v>0.36452577160556943</v>
      </c>
      <c r="F387" s="303"/>
      <c r="G387" s="302">
        <v>0.10272401111435144</v>
      </c>
      <c r="H387" s="302">
        <v>5.5305519477584282E-2</v>
      </c>
      <c r="I387" s="302">
        <v>0.22797820285437484</v>
      </c>
      <c r="J387" s="302">
        <f>SUM(G387:I387)</f>
        <v>0.38600773344631056</v>
      </c>
      <c r="K387" s="303"/>
      <c r="L387" s="302">
        <v>0.10806274066000651</v>
      </c>
      <c r="M387" s="302">
        <v>6.4456476714295496E-2</v>
      </c>
      <c r="N387" s="302">
        <v>0.34343239557443556</v>
      </c>
      <c r="O387" s="302">
        <f t="shared" si="170"/>
        <v>0.51595161294873759</v>
      </c>
    </row>
    <row r="388" spans="1:15" s="236" customFormat="1" x14ac:dyDescent="0.2">
      <c r="A388" s="237" t="str">
        <f>name!E$9</f>
        <v>Caring, leisure and other service occupations</v>
      </c>
      <c r="B388" s="302">
        <v>0.99997161714330862</v>
      </c>
      <c r="C388" s="302">
        <v>0.72179502290488895</v>
      </c>
      <c r="D388" s="302">
        <v>0.87909761925975871</v>
      </c>
      <c r="E388" s="302">
        <f t="shared" si="168"/>
        <v>2.6008642593079565</v>
      </c>
      <c r="F388" s="303"/>
      <c r="G388" s="302">
        <v>0.91572324576910868</v>
      </c>
      <c r="H388" s="302">
        <v>0.55466689012178871</v>
      </c>
      <c r="I388" s="302">
        <v>0.9837602217776994</v>
      </c>
      <c r="J388" s="302">
        <f t="shared" ref="J388:J391" si="171">SUM(G388:I388)</f>
        <v>2.4541503576685968</v>
      </c>
      <c r="K388" s="303"/>
      <c r="L388" s="302">
        <v>0.86652046293498208</v>
      </c>
      <c r="M388" s="302">
        <v>0.45337550071601462</v>
      </c>
      <c r="N388" s="302">
        <v>1.1421781787745631</v>
      </c>
      <c r="O388" s="302">
        <f t="shared" si="170"/>
        <v>2.4620741424255597</v>
      </c>
    </row>
    <row r="389" spans="1:15" s="236" customFormat="1" x14ac:dyDescent="0.2">
      <c r="A389" s="237" t="str">
        <f>name!E$10</f>
        <v>Sales and customer service occupations</v>
      </c>
      <c r="B389" s="302">
        <v>0.11226275133072391</v>
      </c>
      <c r="C389" s="302">
        <v>9.5601978083746306E-2</v>
      </c>
      <c r="D389" s="302">
        <v>0.12968377999226927</v>
      </c>
      <c r="E389" s="302">
        <f t="shared" si="168"/>
        <v>0.33754850940673947</v>
      </c>
      <c r="F389" s="303"/>
      <c r="G389" s="302">
        <v>0.10238780721817933</v>
      </c>
      <c r="H389" s="302">
        <v>0.17082186829460186</v>
      </c>
      <c r="I389" s="302">
        <v>0.13769625073471756</v>
      </c>
      <c r="J389" s="302">
        <f t="shared" si="171"/>
        <v>0.41090592624749878</v>
      </c>
      <c r="K389" s="303"/>
      <c r="L389" s="302">
        <v>9.6682485896580045E-2</v>
      </c>
      <c r="M389" s="302">
        <v>0.18189311593253854</v>
      </c>
      <c r="N389" s="302">
        <v>0.11196146999466491</v>
      </c>
      <c r="O389" s="302">
        <f t="shared" si="170"/>
        <v>0.3905370718237835</v>
      </c>
    </row>
    <row r="390" spans="1:15" s="236" customFormat="1" x14ac:dyDescent="0.2">
      <c r="A390" s="237" t="str">
        <f>name!E$11</f>
        <v>Process, plant and machine operatives</v>
      </c>
      <c r="B390" s="302">
        <v>0.12113628057168659</v>
      </c>
      <c r="C390" s="302">
        <v>9.3070397165164853E-2</v>
      </c>
      <c r="D390" s="302">
        <v>3.0382729806744557E-2</v>
      </c>
      <c r="E390" s="302">
        <f t="shared" si="168"/>
        <v>0.24458940754359598</v>
      </c>
      <c r="F390" s="303"/>
      <c r="G390" s="302">
        <v>0.10000020522912638</v>
      </c>
      <c r="H390" s="302">
        <v>0.1131422714844891</v>
      </c>
      <c r="I390" s="302">
        <v>3.7727398394590467E-2</v>
      </c>
      <c r="J390" s="302">
        <f t="shared" si="171"/>
        <v>0.25086987510820591</v>
      </c>
      <c r="K390" s="303"/>
      <c r="L390" s="302">
        <v>0.1076993832760669</v>
      </c>
      <c r="M390" s="302">
        <v>0.18015365327829744</v>
      </c>
      <c r="N390" s="302">
        <v>3.1704734205610111E-2</v>
      </c>
      <c r="O390" s="302">
        <f t="shared" si="170"/>
        <v>0.31955777075997444</v>
      </c>
    </row>
    <row r="391" spans="1:15" s="236" customFormat="1" x14ac:dyDescent="0.2">
      <c r="A391" s="237" t="str">
        <f>name!E$12</f>
        <v>Elementary occupations</v>
      </c>
      <c r="B391" s="302">
        <v>0.20399458711654797</v>
      </c>
      <c r="C391" s="302">
        <v>0.4289554377432524</v>
      </c>
      <c r="D391" s="302">
        <v>0.12962223654428195</v>
      </c>
      <c r="E391" s="302">
        <f t="shared" si="168"/>
        <v>0.7625722614040823</v>
      </c>
      <c r="F391" s="303"/>
      <c r="G391" s="302">
        <v>0.17966592002767362</v>
      </c>
      <c r="H391" s="302">
        <v>0.35083431969076512</v>
      </c>
      <c r="I391" s="302">
        <v>0.10330240842597271</v>
      </c>
      <c r="J391" s="302">
        <f t="shared" si="171"/>
        <v>0.63380264814441145</v>
      </c>
      <c r="K391" s="303"/>
      <c r="L391" s="302">
        <v>0.21928177211575151</v>
      </c>
      <c r="M391" s="302">
        <v>0.23198291126913312</v>
      </c>
      <c r="N391" s="302">
        <v>8.7577956572062979E-2</v>
      </c>
      <c r="O391" s="302">
        <f t="shared" si="170"/>
        <v>0.53884263995694759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3.087499583071351</v>
      </c>
      <c r="C393" s="311">
        <f t="shared" ref="C393:E393" si="172">SUM(C383:C391)</f>
        <v>2.4438618625006741</v>
      </c>
      <c r="D393" s="311">
        <f t="shared" si="172"/>
        <v>2.8116385544279656</v>
      </c>
      <c r="E393" s="311">
        <f t="shared" si="172"/>
        <v>8.3429999999999911</v>
      </c>
      <c r="F393" s="311"/>
      <c r="G393" s="311">
        <f t="shared" ref="G393:J393" si="173">SUM(G383:G391)</f>
        <v>3.0107619164095025</v>
      </c>
      <c r="H393" s="311">
        <f t="shared" si="173"/>
        <v>2.3240621715210552</v>
      </c>
      <c r="I393" s="311">
        <f t="shared" si="173"/>
        <v>3.206175912069456</v>
      </c>
      <c r="J393" s="311">
        <f t="shared" si="173"/>
        <v>8.5410000000000146</v>
      </c>
      <c r="K393" s="311"/>
      <c r="L393" s="311">
        <f t="shared" ref="L393:O393" si="174">SUM(L383:L391)</f>
        <v>3.2494532501276403</v>
      </c>
      <c r="M393" s="311">
        <f t="shared" si="174"/>
        <v>2.4140508632652322</v>
      </c>
      <c r="N393" s="311">
        <f t="shared" si="174"/>
        <v>3.5004958866071227</v>
      </c>
      <c r="O393" s="311">
        <f t="shared" si="174"/>
        <v>9.1639999999999944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Gloucestershire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Gloucestershire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Gloucestershire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33.990513015572169</v>
      </c>
      <c r="C8" s="11">
        <f t="array" ref="C8:C16">MMULT(aggregation!$B$13:$AA$21,'Occ T2'!C8:C33)</f>
        <v>39.503806827911539</v>
      </c>
      <c r="D8" s="11">
        <f t="array" ref="D8:D16">MMULT(aggregation!$B$13:$AA$21,'Occ T2'!D8:D33)</f>
        <v>40.691754689746432</v>
      </c>
      <c r="E8" s="11">
        <f t="array" ref="E8:E16">MMULT(aggregation!$B$13:$AA$21,'Occ T2'!E8:E33)</f>
        <v>39.20113269371388</v>
      </c>
      <c r="F8" s="11">
        <f t="array" ref="F8:F16">MMULT(aggregation!$B$13:$AA$21,'Occ T2'!F8:F33)</f>
        <v>43.1937115329942</v>
      </c>
      <c r="G8" s="11"/>
      <c r="H8" s="11">
        <f>F8-D8</f>
        <v>2.5019568432477683</v>
      </c>
      <c r="I8" s="11">
        <f t="array" ref="I8:I16">MMULT(aggregation!$B$13:$AA$21,'Occ T2'!I8:I33)</f>
        <v>21.456937333439086</v>
      </c>
      <c r="J8" s="11">
        <f>SUM(H8:I8)</f>
        <v>23.958894176686854</v>
      </c>
      <c r="L8" s="10" t="str">
        <f>name!E4</f>
        <v>Managers, directors and senior officials</v>
      </c>
      <c r="M8" s="11">
        <f t="array" ref="M8:M16">MMULT(aggregation!$B$13:$AA$21,'Occ T2'!M8:M33)</f>
        <v>23.372553834704998</v>
      </c>
      <c r="N8" s="11">
        <f t="array" ref="N8:N16">MMULT(aggregation!$B$13:$AA$21,'Occ T2'!N8:N33)</f>
        <v>26.205736642345975</v>
      </c>
      <c r="O8" s="11">
        <f t="array" ref="O8:O16">MMULT(aggregation!$B$13:$AA$21,'Occ T2'!O8:O33)</f>
        <v>26.219706942485271</v>
      </c>
      <c r="P8" s="11">
        <f t="array" ref="P8:P16">MMULT(aggregation!$B$13:$AA$21,'Occ T2'!P8:P33)</f>
        <v>25.045643677725607</v>
      </c>
      <c r="Q8" s="11">
        <f t="array" ref="Q8:Q16">MMULT(aggregation!$B$13:$AA$21,'Occ T2'!Q8:Q33)</f>
        <v>27.095629860317153</v>
      </c>
      <c r="R8" s="11"/>
      <c r="S8" s="11">
        <f>Q8-O8</f>
        <v>0.87592291783188259</v>
      </c>
      <c r="T8" s="11">
        <f t="array" ref="T8:T16">MMULT(aggregation!$B$13:$AA$21,'Occ T2'!T8:T33)</f>
        <v>12.420214463259537</v>
      </c>
      <c r="U8" s="11">
        <f>SUM(S8:T8)</f>
        <v>13.29613738109142</v>
      </c>
      <c r="W8" s="10" t="str">
        <f>name!E4</f>
        <v>Managers, directors and senior officials</v>
      </c>
      <c r="X8" s="11">
        <f t="array" ref="X8:X16">MMULT(aggregation!$B$13:$AA$21,'Occ T2'!X8:X33)</f>
        <v>10.617959180867141</v>
      </c>
      <c r="Y8" s="11">
        <f t="array" ref="Y8:Y16">MMULT(aggregation!$B$13:$AA$21,'Occ T2'!Y8:Y33)</f>
        <v>13.298070185565557</v>
      </c>
      <c r="Z8" s="11">
        <f t="array" ref="Z8:Z16">MMULT(aggregation!$B$13:$AA$21,'Occ T2'!Z8:Z33)</f>
        <v>14.47204774726119</v>
      </c>
      <c r="AA8" s="11">
        <f t="array" ref="AA8:AA16">MMULT(aggregation!$B$13:$AA$21,'Occ T2'!AA8:AA33)</f>
        <v>14.155489015988319</v>
      </c>
      <c r="AB8" s="11">
        <f t="array" ref="AB8:AB16">MMULT(aggregation!$B$13:$AA$21,'Occ T2'!AB8:AB33)</f>
        <v>16.098081672677004</v>
      </c>
      <c r="AC8" s="11"/>
      <c r="AD8" s="11">
        <f>AB8-Z8</f>
        <v>1.6260339254158147</v>
      </c>
      <c r="AE8" s="11">
        <f t="array" ref="AE8:AE16">MMULT(aggregation!$B$13:$AA$21,'Occ T2'!AE8:AE33)</f>
        <v>9.0367228701795455</v>
      </c>
      <c r="AF8" s="11">
        <f>SUM(AD8:AE8)</f>
        <v>10.66275679559536</v>
      </c>
    </row>
    <row r="9" spans="1:32" x14ac:dyDescent="0.2">
      <c r="A9" t="str">
        <f>name!E5</f>
        <v>Professional occupations</v>
      </c>
      <c r="B9" s="11">
        <v>67.123495735987348</v>
      </c>
      <c r="C9" s="11">
        <v>75.226902682155497</v>
      </c>
      <c r="D9" s="11">
        <v>77.879518961781699</v>
      </c>
      <c r="E9" s="11">
        <v>85.450733684991974</v>
      </c>
      <c r="F9" s="11">
        <v>97.070740931387462</v>
      </c>
      <c r="G9" s="11"/>
      <c r="H9" s="11">
        <f t="shared" ref="H9:H16" si="0">F9-D9</f>
        <v>19.191221969605763</v>
      </c>
      <c r="I9" s="11">
        <v>40.283948338726795</v>
      </c>
      <c r="J9" s="11">
        <f t="shared" ref="J9:J15" si="1">SUM(H9:I9)</f>
        <v>59.475170308332558</v>
      </c>
      <c r="L9" s="10" t="str">
        <f>name!E5</f>
        <v>Professional occupations</v>
      </c>
      <c r="M9" s="11">
        <v>36.447534884659987</v>
      </c>
      <c r="N9" s="11">
        <v>40.265951673357122</v>
      </c>
      <c r="O9" s="11">
        <v>41.135038252573992</v>
      </c>
      <c r="P9" s="11">
        <v>46.123581338988203</v>
      </c>
      <c r="Q9" s="11">
        <v>51.598073501682329</v>
      </c>
      <c r="R9" s="11"/>
      <c r="S9" s="11">
        <f t="shared" ref="S9:S16" si="2">Q9-O9</f>
        <v>10.463035249108337</v>
      </c>
      <c r="T9" s="11">
        <v>17.570962037511819</v>
      </c>
      <c r="U9" s="11">
        <f t="shared" ref="U9:U12" si="3">SUM(S9:T9)</f>
        <v>28.033997286620156</v>
      </c>
      <c r="W9" s="10" t="str">
        <f>name!E5</f>
        <v>Professional occupations</v>
      </c>
      <c r="X9" s="11">
        <v>30.675960851327375</v>
      </c>
      <c r="Y9" s="11">
        <v>34.96095100879834</v>
      </c>
      <c r="Z9" s="11">
        <v>36.744480709207707</v>
      </c>
      <c r="AA9" s="11">
        <v>39.3271523460038</v>
      </c>
      <c r="AB9" s="11">
        <v>45.472667429705183</v>
      </c>
      <c r="AC9" s="11"/>
      <c r="AD9" s="11">
        <f t="shared" ref="AD9:AD16" si="4">AB9-Z9</f>
        <v>8.7281867204974759</v>
      </c>
      <c r="AE9" s="11">
        <v>22.712986301214979</v>
      </c>
      <c r="AF9" s="11">
        <f t="shared" ref="AF9:AF12" si="5">SUM(AD9:AE9)</f>
        <v>31.441173021712455</v>
      </c>
    </row>
    <row r="10" spans="1:32" x14ac:dyDescent="0.2">
      <c r="A10" t="str">
        <f>name!E6</f>
        <v>Associate professional occupations</v>
      </c>
      <c r="B10" s="11">
        <v>40.513599903587568</v>
      </c>
      <c r="C10" s="11">
        <v>43.059662166073736</v>
      </c>
      <c r="D10" s="11">
        <v>44.814445468790936</v>
      </c>
      <c r="E10" s="11">
        <v>48.542492241459996</v>
      </c>
      <c r="F10" s="11">
        <v>54.353014767721127</v>
      </c>
      <c r="G10" s="11"/>
      <c r="H10" s="11">
        <f t="shared" si="0"/>
        <v>9.5385692989301916</v>
      </c>
      <c r="I10" s="11">
        <v>23.757587665852075</v>
      </c>
      <c r="J10" s="11">
        <f t="shared" si="1"/>
        <v>33.29615696478227</v>
      </c>
      <c r="L10" s="10" t="str">
        <f>name!E6</f>
        <v>Associate professional occupations</v>
      </c>
      <c r="M10" s="11">
        <v>21.717215882950882</v>
      </c>
      <c r="N10" s="11">
        <v>22.459786919093879</v>
      </c>
      <c r="O10" s="11">
        <v>23.146644229023799</v>
      </c>
      <c r="P10" s="11">
        <v>22.819558179209793</v>
      </c>
      <c r="Q10" s="11">
        <v>24.087052926761807</v>
      </c>
      <c r="R10" s="11"/>
      <c r="S10" s="11">
        <f t="shared" si="2"/>
        <v>0.9404086977380075</v>
      </c>
      <c r="T10" s="11">
        <v>8.9236732872268689</v>
      </c>
      <c r="U10" s="11">
        <f t="shared" si="3"/>
        <v>9.8640819849648764</v>
      </c>
      <c r="W10" s="10" t="str">
        <f>name!E6</f>
        <v>Associate professional occupations</v>
      </c>
      <c r="X10" s="11">
        <v>18.796384020636712</v>
      </c>
      <c r="Y10" s="11">
        <v>20.599875246979806</v>
      </c>
      <c r="Z10" s="11">
        <v>21.667801239767112</v>
      </c>
      <c r="AA10" s="11">
        <v>25.722934062250204</v>
      </c>
      <c r="AB10" s="11">
        <v>30.265961840959349</v>
      </c>
      <c r="AC10" s="11"/>
      <c r="AD10" s="11">
        <f t="shared" si="4"/>
        <v>8.5981606011922374</v>
      </c>
      <c r="AE10" s="11">
        <v>14.833914378625206</v>
      </c>
      <c r="AF10" s="11">
        <f t="shared" si="5"/>
        <v>23.432074979817443</v>
      </c>
    </row>
    <row r="11" spans="1:32" x14ac:dyDescent="0.2">
      <c r="A11" t="str">
        <f>name!E7</f>
        <v>Administrative and secretarial occupations</v>
      </c>
      <c r="B11" s="11">
        <v>35.356759041810037</v>
      </c>
      <c r="C11" s="11">
        <v>33.451407352251842</v>
      </c>
      <c r="D11" s="11">
        <v>34.831416559526417</v>
      </c>
      <c r="E11" s="11">
        <v>35.129331702191671</v>
      </c>
      <c r="F11" s="11">
        <v>33.568500594091518</v>
      </c>
      <c r="G11" s="11"/>
      <c r="H11" s="11">
        <f t="shared" si="0"/>
        <v>-1.2629159654348996</v>
      </c>
      <c r="I11" s="11">
        <v>17.620046448035517</v>
      </c>
      <c r="J11" s="11">
        <f t="shared" si="1"/>
        <v>16.357130482600617</v>
      </c>
      <c r="L11" s="10" t="str">
        <f>name!E7</f>
        <v>Administrative and secretarial occupations</v>
      </c>
      <c r="M11" s="11">
        <v>8.2824975961789811</v>
      </c>
      <c r="N11" s="11">
        <v>7.2281852842943746</v>
      </c>
      <c r="O11" s="11">
        <v>8.5551541031153668</v>
      </c>
      <c r="P11" s="11">
        <v>9.0201749925325991</v>
      </c>
      <c r="Q11" s="11">
        <v>9.7547323330876061</v>
      </c>
      <c r="R11" s="11"/>
      <c r="S11" s="11">
        <f t="shared" si="2"/>
        <v>1.1995782299722393</v>
      </c>
      <c r="T11" s="11">
        <v>3.390133251488975</v>
      </c>
      <c r="U11" s="11">
        <f t="shared" si="3"/>
        <v>4.5897114814612143</v>
      </c>
      <c r="W11" s="10" t="str">
        <f>name!E7</f>
        <v>Administrative and secretarial occupations</v>
      </c>
      <c r="X11" s="11">
        <v>27.074261445631031</v>
      </c>
      <c r="Y11" s="11">
        <v>26.223222067957458</v>
      </c>
      <c r="Z11" s="11">
        <v>26.2762624564111</v>
      </c>
      <c r="AA11" s="11">
        <v>26.109156709659057</v>
      </c>
      <c r="AB11" s="11">
        <v>23.813768261003936</v>
      </c>
      <c r="AC11" s="11"/>
      <c r="AD11" s="11">
        <f t="shared" si="4"/>
        <v>-2.4624941954071637</v>
      </c>
      <c r="AE11" s="11">
        <v>14.229913196546544</v>
      </c>
      <c r="AF11" s="11">
        <f t="shared" si="5"/>
        <v>11.76741900113938</v>
      </c>
    </row>
    <row r="12" spans="1:32" x14ac:dyDescent="0.2">
      <c r="A12" t="str">
        <f>name!E8</f>
        <v>Skilled trades occupations</v>
      </c>
      <c r="B12" s="11">
        <v>41.497742263460893</v>
      </c>
      <c r="C12" s="11">
        <v>41.786309660726261</v>
      </c>
      <c r="D12" s="11">
        <v>37.568024053884464</v>
      </c>
      <c r="E12" s="11">
        <v>38.337974693782833</v>
      </c>
      <c r="F12" s="11">
        <v>37.945541236561446</v>
      </c>
      <c r="G12" s="11"/>
      <c r="H12" s="11">
        <f t="shared" si="0"/>
        <v>0.37751718267698209</v>
      </c>
      <c r="I12" s="11">
        <v>16.24357084416134</v>
      </c>
      <c r="J12" s="11">
        <f t="shared" si="1"/>
        <v>16.621088026838322</v>
      </c>
      <c r="L12" s="10" t="str">
        <f>name!E8</f>
        <v>Skilled trades occupations</v>
      </c>
      <c r="M12" s="11">
        <v>37.838163557715291</v>
      </c>
      <c r="N12" s="11">
        <v>37.735578120923719</v>
      </c>
      <c r="O12" s="11">
        <v>33.28244058172843</v>
      </c>
      <c r="P12" s="11">
        <v>33.717282113625494</v>
      </c>
      <c r="Q12" s="11">
        <v>32.918659887771064</v>
      </c>
      <c r="R12" s="11"/>
      <c r="S12" s="11">
        <f t="shared" si="2"/>
        <v>-0.36378069395736645</v>
      </c>
      <c r="T12" s="11">
        <v>13.42793871354502</v>
      </c>
      <c r="U12" s="11">
        <f t="shared" si="3"/>
        <v>13.064158019587653</v>
      </c>
      <c r="W12" s="10" t="str">
        <f>name!E8</f>
        <v>Skilled trades occupations</v>
      </c>
      <c r="X12" s="11">
        <v>3.6595787057456119</v>
      </c>
      <c r="Y12" s="11">
        <v>4.0507315398025341</v>
      </c>
      <c r="Z12" s="11">
        <v>4.2855834721560457</v>
      </c>
      <c r="AA12" s="11">
        <v>4.6206925801573515</v>
      </c>
      <c r="AB12" s="11">
        <v>5.0268813487904005</v>
      </c>
      <c r="AC12" s="11"/>
      <c r="AD12" s="11">
        <f t="shared" si="4"/>
        <v>0.74129787663435476</v>
      </c>
      <c r="AE12" s="11">
        <v>2.8156321306163195</v>
      </c>
      <c r="AF12" s="11">
        <f t="shared" si="5"/>
        <v>3.5569300072506742</v>
      </c>
    </row>
    <row r="13" spans="1:32" x14ac:dyDescent="0.2">
      <c r="A13" t="str">
        <f>name!E9</f>
        <v>Caring, leisure and other service occupations</v>
      </c>
      <c r="B13" s="11">
        <v>33.496902195951655</v>
      </c>
      <c r="C13" s="11">
        <v>33.279450334351338</v>
      </c>
      <c r="D13" s="11">
        <v>31.114651328410584</v>
      </c>
      <c r="E13" s="11">
        <v>32.866275865818118</v>
      </c>
      <c r="F13" s="11">
        <v>36.703384763871284</v>
      </c>
      <c r="G13" s="11"/>
      <c r="H13" s="11">
        <f t="shared" si="0"/>
        <v>5.5887334354606999</v>
      </c>
      <c r="I13" s="11">
        <v>18.649459856143974</v>
      </c>
      <c r="J13" s="11">
        <f>SUM(H13:I13)</f>
        <v>24.238193291604674</v>
      </c>
      <c r="L13" s="10" t="str">
        <f>name!E9</f>
        <v>Caring, leisure and other service occupations</v>
      </c>
      <c r="M13" s="11">
        <v>4.8087572292309435</v>
      </c>
      <c r="N13" s="11">
        <v>4.8184448544799965</v>
      </c>
      <c r="O13" s="11">
        <v>4.8493716180974005</v>
      </c>
      <c r="P13" s="11">
        <v>5.4362074552688497</v>
      </c>
      <c r="Q13" s="11">
        <v>6.4577923043643626</v>
      </c>
      <c r="R13" s="11"/>
      <c r="S13" s="11">
        <f t="shared" si="2"/>
        <v>1.6084206862669621</v>
      </c>
      <c r="T13" s="11">
        <v>2.4953198205856082</v>
      </c>
      <c r="U13" s="11">
        <f>SUM(S13:T13)</f>
        <v>4.1037405068525707</v>
      </c>
      <c r="W13" s="10" t="str">
        <f>name!E9</f>
        <v>Caring, leisure and other service occupations</v>
      </c>
      <c r="X13" s="11">
        <v>28.688144966720717</v>
      </c>
      <c r="Y13" s="11">
        <v>28.46100547987135</v>
      </c>
      <c r="Z13" s="11">
        <v>26.265279710313195</v>
      </c>
      <c r="AA13" s="11">
        <v>27.430068410549264</v>
      </c>
      <c r="AB13" s="11">
        <v>30.245592459506923</v>
      </c>
      <c r="AC13" s="11"/>
      <c r="AD13" s="11">
        <f t="shared" si="4"/>
        <v>3.9803127491937289</v>
      </c>
      <c r="AE13" s="11">
        <v>16.15414003555837</v>
      </c>
      <c r="AF13" s="11">
        <f>SUM(AD13:AE13)</f>
        <v>20.134452784752099</v>
      </c>
    </row>
    <row r="14" spans="1:32" x14ac:dyDescent="0.2">
      <c r="A14" t="str">
        <f>name!E10</f>
        <v>Sales and customer service occupations</v>
      </c>
      <c r="B14" s="11">
        <v>29.269078607979676</v>
      </c>
      <c r="C14" s="11">
        <v>29.310987604273208</v>
      </c>
      <c r="D14" s="11">
        <v>29.647229923266242</v>
      </c>
      <c r="E14" s="11">
        <v>30.214567471744566</v>
      </c>
      <c r="F14" s="11">
        <v>30.147197182169474</v>
      </c>
      <c r="G14" s="11"/>
      <c r="H14" s="11">
        <f t="shared" si="0"/>
        <v>0.4999672589032329</v>
      </c>
      <c r="I14" s="11">
        <v>13.925409562966632</v>
      </c>
      <c r="J14" s="11">
        <f t="shared" si="1"/>
        <v>14.425376821869865</v>
      </c>
      <c r="L14" s="10" t="str">
        <f>name!E10</f>
        <v>Sales and customer service occupations</v>
      </c>
      <c r="M14" s="11">
        <v>11.182777196988514</v>
      </c>
      <c r="N14" s="11">
        <v>11.095955834356792</v>
      </c>
      <c r="O14" s="11">
        <v>11.537297066508446</v>
      </c>
      <c r="P14" s="11">
        <v>12.088897996130877</v>
      </c>
      <c r="Q14" s="11">
        <v>12.578242160895226</v>
      </c>
      <c r="R14" s="11"/>
      <c r="S14" s="11">
        <f t="shared" si="2"/>
        <v>1.04094509438678</v>
      </c>
      <c r="T14" s="11">
        <v>4.1132662672958702</v>
      </c>
      <c r="U14" s="11">
        <f t="shared" ref="U14:U15" si="6">SUM(S14:T14)</f>
        <v>5.1542113616826501</v>
      </c>
      <c r="W14" s="10" t="str">
        <f>name!E10</f>
        <v>Sales and customer service occupations</v>
      </c>
      <c r="X14" s="11">
        <v>18.086301410991229</v>
      </c>
      <c r="Y14" s="11">
        <v>18.215031769916365</v>
      </c>
      <c r="Z14" s="11">
        <v>18.109932856757773</v>
      </c>
      <c r="AA14" s="11">
        <v>18.12566947561367</v>
      </c>
      <c r="AB14" s="11">
        <v>17.568955021274238</v>
      </c>
      <c r="AC14" s="11"/>
      <c r="AD14" s="11">
        <f t="shared" si="4"/>
        <v>-0.54097783548353462</v>
      </c>
      <c r="AE14" s="11">
        <v>9.8121432956707615</v>
      </c>
      <c r="AF14" s="11">
        <f t="shared" ref="AF14:AF15" si="7">SUM(AD14:AE14)</f>
        <v>9.2711654601872269</v>
      </c>
    </row>
    <row r="15" spans="1:32" x14ac:dyDescent="0.2">
      <c r="A15" t="str">
        <f>name!E11</f>
        <v>Process, plant and machine operatives</v>
      </c>
      <c r="B15" s="11">
        <v>19.278278585784591</v>
      </c>
      <c r="C15" s="11">
        <v>19.439991613177465</v>
      </c>
      <c r="D15" s="11">
        <v>17.361701170125627</v>
      </c>
      <c r="E15" s="11">
        <v>17.859311463054794</v>
      </c>
      <c r="F15" s="11">
        <v>17.42038249729903</v>
      </c>
      <c r="G15" s="11"/>
      <c r="H15" s="11">
        <f t="shared" si="0"/>
        <v>5.868132717340302E-2</v>
      </c>
      <c r="I15" s="11">
        <v>8.1487533885043604</v>
      </c>
      <c r="J15" s="11">
        <f t="shared" si="1"/>
        <v>8.2074347156777634</v>
      </c>
      <c r="L15" s="10" t="str">
        <f>name!E11</f>
        <v>Process, plant and machine operatives</v>
      </c>
      <c r="M15" s="11">
        <v>16.494937919237099</v>
      </c>
      <c r="N15" s="11">
        <v>16.407921514407377</v>
      </c>
      <c r="O15" s="11">
        <v>14.666479683240512</v>
      </c>
      <c r="P15" s="11">
        <v>14.669030343012853</v>
      </c>
      <c r="Q15" s="11">
        <v>14.031548567183801</v>
      </c>
      <c r="R15" s="11"/>
      <c r="S15" s="11">
        <f t="shared" si="2"/>
        <v>-0.63493111605671082</v>
      </c>
      <c r="T15" s="11">
        <v>6.4453529065282549</v>
      </c>
      <c r="U15" s="11">
        <f t="shared" si="6"/>
        <v>5.8104217904715441</v>
      </c>
      <c r="W15" s="10" t="str">
        <f>name!E11</f>
        <v>Process, plant and machine operatives</v>
      </c>
      <c r="X15" s="11">
        <v>2.7833406665474634</v>
      </c>
      <c r="Y15" s="11">
        <v>3.0320700987700606</v>
      </c>
      <c r="Z15" s="11">
        <v>2.6952214868850981</v>
      </c>
      <c r="AA15" s="11">
        <v>3.1902811200419166</v>
      </c>
      <c r="AB15" s="11">
        <v>3.3888339301152133</v>
      </c>
      <c r="AC15" s="11"/>
      <c r="AD15" s="11">
        <f t="shared" si="4"/>
        <v>0.69361244323011517</v>
      </c>
      <c r="AE15" s="11">
        <v>1.7034004819761055</v>
      </c>
      <c r="AF15" s="11">
        <f t="shared" si="7"/>
        <v>2.3970129252062207</v>
      </c>
    </row>
    <row r="16" spans="1:32" x14ac:dyDescent="0.2">
      <c r="A16" t="str">
        <f>name!E12</f>
        <v>Elementary occupations</v>
      </c>
      <c r="B16" s="11">
        <v>36.543630649865968</v>
      </c>
      <c r="C16" s="11">
        <v>36.099481759079268</v>
      </c>
      <c r="D16" s="11">
        <v>33.484257844467372</v>
      </c>
      <c r="E16" s="11">
        <v>36.042180183241847</v>
      </c>
      <c r="F16" s="11">
        <v>35.769526493904479</v>
      </c>
      <c r="G16" s="11"/>
      <c r="H16" s="11">
        <f t="shared" si="0"/>
        <v>2.2852686494371071</v>
      </c>
      <c r="I16" s="11">
        <v>16.794200494152186</v>
      </c>
      <c r="J16" s="11">
        <f>SUM(H16:I16)</f>
        <v>19.079469143589293</v>
      </c>
      <c r="L16" s="10" t="str">
        <f>name!E12</f>
        <v>Elementary occupations</v>
      </c>
      <c r="M16" s="11">
        <v>20.097679299407062</v>
      </c>
      <c r="N16" s="11">
        <v>18.153351143453857</v>
      </c>
      <c r="O16" s="11">
        <v>17.735879774123365</v>
      </c>
      <c r="P16" s="11">
        <v>19.046430930966729</v>
      </c>
      <c r="Q16" s="11">
        <v>18.498582338693115</v>
      </c>
      <c r="R16" s="11"/>
      <c r="S16" s="11">
        <f t="shared" si="2"/>
        <v>0.76270256456975005</v>
      </c>
      <c r="T16" s="11">
        <v>6.9699879790183594</v>
      </c>
      <c r="U16" s="11">
        <f>SUM(S16:T16)</f>
        <v>7.7326905435881095</v>
      </c>
      <c r="W16" s="10" t="str">
        <f>name!E12</f>
        <v>Elementary occupations</v>
      </c>
      <c r="X16" s="11">
        <v>16.445951350458849</v>
      </c>
      <c r="Y16" s="11">
        <v>17.946130615625393</v>
      </c>
      <c r="Z16" s="11">
        <v>15.748378070344007</v>
      </c>
      <c r="AA16" s="11">
        <v>16.995749252275132</v>
      </c>
      <c r="AB16" s="11">
        <v>17.270944155211318</v>
      </c>
      <c r="AC16" s="11"/>
      <c r="AD16" s="11">
        <f t="shared" si="4"/>
        <v>1.5225660848673108</v>
      </c>
      <c r="AE16" s="11">
        <v>9.82421251513383</v>
      </c>
      <c r="AF16" s="11">
        <f>SUM(AD16:AE16)</f>
        <v>11.346778600001141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337.06999999999988</v>
      </c>
      <c r="C18" s="34">
        <f>SUM(C8:C16)</f>
        <v>351.15800000000019</v>
      </c>
      <c r="D18" s="34">
        <f>SUM(D8:D16)</f>
        <v>347.3929999999998</v>
      </c>
      <c r="E18" s="34">
        <f>SUM(E8:E16)</f>
        <v>363.64399999999961</v>
      </c>
      <c r="F18" s="34">
        <f>SUM(F8:F16)</f>
        <v>386.17200000000003</v>
      </c>
      <c r="G18" s="11"/>
      <c r="H18" s="34">
        <f>SUM(H8:H16)</f>
        <v>38.779000000000252</v>
      </c>
      <c r="I18" s="34">
        <f>SUM(I8:I16)</f>
        <v>176.87991393198195</v>
      </c>
      <c r="J18" s="34">
        <f>SUM(H18:I18)</f>
        <v>215.6589139319822</v>
      </c>
      <c r="L18" s="231" t="str">
        <f>name!E3</f>
        <v>All occupations</v>
      </c>
      <c r="M18" s="34">
        <f>SUM(M8:M16)</f>
        <v>180.24211740107376</v>
      </c>
      <c r="N18" s="34">
        <f>SUM(N8:N16)</f>
        <v>184.37091198671308</v>
      </c>
      <c r="O18" s="34">
        <f>SUM(O8:O16)</f>
        <v>181.12801225089657</v>
      </c>
      <c r="P18" s="34">
        <f>SUM(P8:P16)</f>
        <v>187.96680702746099</v>
      </c>
      <c r="Q18" s="34">
        <f>SUM(Q8:Q16)</f>
        <v>197.02031388075648</v>
      </c>
      <c r="R18" s="11"/>
      <c r="S18" s="34">
        <f>SUM(S8:S16)</f>
        <v>15.892301629859881</v>
      </c>
      <c r="T18" s="34">
        <f>SUM(T8:T16)</f>
        <v>75.756848726460305</v>
      </c>
      <c r="U18" s="34">
        <f>SUM(S18:T18)</f>
        <v>91.649150356320192</v>
      </c>
      <c r="W18" s="231" t="str">
        <f>name!E3</f>
        <v>All occupations</v>
      </c>
      <c r="X18" s="34">
        <f>SUM(X8:X16)</f>
        <v>156.82788259892612</v>
      </c>
      <c r="Y18" s="34">
        <f>SUM(Y8:Y16)</f>
        <v>166.78708801328685</v>
      </c>
      <c r="Z18" s="34">
        <f>SUM(Z8:Z16)</f>
        <v>166.26498774910323</v>
      </c>
      <c r="AA18" s="34">
        <f>SUM(AA8:AA16)</f>
        <v>175.67719297253871</v>
      </c>
      <c r="AB18" s="34">
        <f>SUM(AB8:AB16)</f>
        <v>189.15168611924355</v>
      </c>
      <c r="AC18" s="11"/>
      <c r="AD18" s="34">
        <f>SUM(AD8:AD16)</f>
        <v>22.886698370140341</v>
      </c>
      <c r="AE18" s="34">
        <f>SUM(AE8:AE16)</f>
        <v>101.12306520552167</v>
      </c>
      <c r="AF18" s="34">
        <f>SUM(AD18:AE18)</f>
        <v>124.00976357566201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10.08411102013593</v>
      </c>
      <c r="C26" s="18">
        <f t="shared" si="8"/>
        <v>11.249581905555766</v>
      </c>
      <c r="D26" s="18">
        <f t="shared" si="8"/>
        <v>11.713464200414647</v>
      </c>
      <c r="E26" s="18">
        <f t="shared" si="8"/>
        <v>10.780085108984041</v>
      </c>
      <c r="F26" s="18">
        <f t="shared" si="8"/>
        <v>11.18509667531416</v>
      </c>
      <c r="G26" s="11"/>
      <c r="H26" s="40">
        <f>IF(D8&gt;0,(H8/D8)*100,0)</f>
        <v>6.1485597323681276</v>
      </c>
      <c r="I26" s="40">
        <f>IF(D8&gt;0,(I8/D8)*100,0)</f>
        <v>52.730430272759499</v>
      </c>
      <c r="J26" s="40">
        <f>IF(D8&gt;0,(J8/D8)*100,0)</f>
        <v>58.878990005127626</v>
      </c>
      <c r="L26" t="str">
        <f>$A$8</f>
        <v>Managers, directors and senior officials</v>
      </c>
      <c r="M26" s="18">
        <f t="shared" ref="M26:Q26" si="9">M8/M$18*100</f>
        <v>12.96730984506608</v>
      </c>
      <c r="N26" s="18">
        <f t="shared" si="9"/>
        <v>14.213596038530484</v>
      </c>
      <c r="O26" s="18">
        <f t="shared" si="9"/>
        <v>14.475787933986716</v>
      </c>
      <c r="P26" s="18">
        <f t="shared" si="9"/>
        <v>13.324503444944174</v>
      </c>
      <c r="Q26" s="18">
        <f t="shared" si="9"/>
        <v>13.75270870632983</v>
      </c>
      <c r="R26" s="11"/>
      <c r="S26" s="40">
        <f>IF(O8&gt;0,(S8/O8)*100,0)</f>
        <v>3.3407044546808997</v>
      </c>
      <c r="T26" s="40">
        <f>IF(O8&gt;0,(T8/O8)*100,0)</f>
        <v>47.369768436024593</v>
      </c>
      <c r="U26" s="40">
        <f>IF(O8&gt;0,(U8/O8)*100,0)</f>
        <v>50.710472890705496</v>
      </c>
      <c r="W26" t="str">
        <f>$A$8</f>
        <v>Managers, directors and senior officials</v>
      </c>
      <c r="X26" s="18">
        <f t="shared" ref="X26:AB26" si="10">X8/X$18*100</f>
        <v>6.7704537005206289</v>
      </c>
      <c r="Y26" s="18">
        <f t="shared" si="10"/>
        <v>7.9730813361920356</v>
      </c>
      <c r="Z26" s="18">
        <f t="shared" si="10"/>
        <v>8.7042064256485343</v>
      </c>
      <c r="AA26" s="18">
        <f t="shared" si="10"/>
        <v>8.0576703079500245</v>
      </c>
      <c r="AB26" s="18">
        <f t="shared" si="10"/>
        <v>8.5106731020777548</v>
      </c>
      <c r="AC26" s="11"/>
      <c r="AD26" s="40">
        <f>IF(Z8&gt;0,(AD8/Z8)*100,0)</f>
        <v>11.235686571885024</v>
      </c>
      <c r="AE26" s="40">
        <f>IF(Z8&gt;0,(AE8/Z8)*100,0)</f>
        <v>62.442599886320373</v>
      </c>
      <c r="AF26" s="40">
        <f>IF(Z8&gt;0,(AF8/Z8)*100,0)</f>
        <v>73.678286458205406</v>
      </c>
    </row>
    <row r="27" spans="1:32" x14ac:dyDescent="0.2">
      <c r="A27" t="str">
        <f>$A$9</f>
        <v>Professional occupations</v>
      </c>
      <c r="B27" s="18">
        <f t="shared" si="8"/>
        <v>19.913814856257563</v>
      </c>
      <c r="C27" s="18">
        <f t="shared" si="8"/>
        <v>21.422522819401937</v>
      </c>
      <c r="D27" s="18">
        <f t="shared" si="8"/>
        <v>22.41827525649099</v>
      </c>
      <c r="E27" s="18">
        <f t="shared" si="8"/>
        <v>23.498458295748609</v>
      </c>
      <c r="F27" s="18">
        <f t="shared" si="8"/>
        <v>25.136659553615349</v>
      </c>
      <c r="G27" s="11"/>
      <c r="H27" s="40">
        <f t="shared" ref="H27:H36" si="11">IF(D9&gt;0,(H9/D9)*100,0)</f>
        <v>24.642193769871117</v>
      </c>
      <c r="I27" s="40">
        <f t="shared" ref="I27:I36" si="12">IF(D9&gt;0,(I9/D9)*100,0)</f>
        <v>51.725985054550208</v>
      </c>
      <c r="J27" s="40">
        <f t="shared" ref="J27:J36" si="13">IF(D9&gt;0,(J9/D9)*100,0)</f>
        <v>76.368178824421321</v>
      </c>
      <c r="L27" t="str">
        <f>$A$9</f>
        <v>Professional occupations</v>
      </c>
      <c r="M27" s="18">
        <f t="shared" ref="M27:Q27" si="14">M9/M$18*100</f>
        <v>20.221430712310784</v>
      </c>
      <c r="N27" s="18">
        <f t="shared" si="14"/>
        <v>21.839644464230311</v>
      </c>
      <c r="O27" s="18">
        <f t="shared" si="14"/>
        <v>22.710478485014331</v>
      </c>
      <c r="P27" s="18">
        <f t="shared" si="14"/>
        <v>24.538152277199551</v>
      </c>
      <c r="Q27" s="18">
        <f t="shared" si="14"/>
        <v>26.189214952175575</v>
      </c>
      <c r="R27" s="11"/>
      <c r="S27" s="40">
        <f t="shared" ref="S27:S34" si="15">IF(O9&gt;0,(S9/O9)*100,0)</f>
        <v>25.435822339252645</v>
      </c>
      <c r="T27" s="40">
        <f t="shared" ref="T27:T34" si="16">IF(O9&gt;0,(T9/O9)*100,0)</f>
        <v>42.715317121194921</v>
      </c>
      <c r="U27" s="40">
        <f t="shared" ref="U27:U34" si="17">IF(O9&gt;0,(U9/O9)*100,0)</f>
        <v>68.151139460447581</v>
      </c>
      <c r="W27" t="str">
        <f>$A$9</f>
        <v>Professional occupations</v>
      </c>
      <c r="X27" s="18">
        <f t="shared" ref="X27:AB27" si="18">X9/X$18*100</f>
        <v>19.56027228256248</v>
      </c>
      <c r="Y27" s="18">
        <f t="shared" si="18"/>
        <v>20.961425386846027</v>
      </c>
      <c r="Z27" s="18">
        <f t="shared" si="18"/>
        <v>22.099950931735414</v>
      </c>
      <c r="AA27" s="18">
        <f t="shared" si="18"/>
        <v>22.386031835191776</v>
      </c>
      <c r="AB27" s="18">
        <f t="shared" si="18"/>
        <v>24.04031830889345</v>
      </c>
      <c r="AC27" s="11"/>
      <c r="AD27" s="40">
        <f t="shared" ref="AD27:AD34" si="19">IF(Z9&gt;0,(AD9/Z9)*100,0)</f>
        <v>23.753735396538893</v>
      </c>
      <c r="AE27" s="40">
        <f t="shared" ref="AE27:AE34" si="20">IF(Z9&gt;0,(AE9/Z9)*100,0)</f>
        <v>61.813327778295125</v>
      </c>
      <c r="AF27" s="40">
        <f t="shared" ref="AF27:AF34" si="21">IF(Z9&gt;0,(AF9/Z9)*100,0)</f>
        <v>85.567063174834018</v>
      </c>
    </row>
    <row r="28" spans="1:32" x14ac:dyDescent="0.2">
      <c r="A28" t="str">
        <f>$A$10</f>
        <v>Associate professional occupations</v>
      </c>
      <c r="B28" s="18">
        <f t="shared" si="8"/>
        <v>12.019343134538103</v>
      </c>
      <c r="C28" s="18">
        <f t="shared" si="8"/>
        <v>12.262190286444765</v>
      </c>
      <c r="D28" s="18">
        <f t="shared" si="8"/>
        <v>12.900215453043373</v>
      </c>
      <c r="E28" s="18">
        <f t="shared" si="8"/>
        <v>13.348905039395687</v>
      </c>
      <c r="F28" s="18">
        <f t="shared" si="8"/>
        <v>14.074820227184032</v>
      </c>
      <c r="G28" s="11"/>
      <c r="H28" s="40">
        <f t="shared" si="11"/>
        <v>21.284586251486502</v>
      </c>
      <c r="I28" s="40">
        <f t="shared" si="12"/>
        <v>53.01323583797776</v>
      </c>
      <c r="J28" s="40">
        <f t="shared" si="13"/>
        <v>74.297822089464276</v>
      </c>
      <c r="L28" t="str">
        <f>$A$10</f>
        <v>Associate professional occupations</v>
      </c>
      <c r="M28" s="18">
        <f t="shared" ref="M28:Q28" si="22">M10/M$18*100</f>
        <v>12.048912982211506</v>
      </c>
      <c r="N28" s="18">
        <f t="shared" si="22"/>
        <v>12.181849445270668</v>
      </c>
      <c r="O28" s="18">
        <f t="shared" si="22"/>
        <v>12.779163168290786</v>
      </c>
      <c r="P28" s="18">
        <f t="shared" si="22"/>
        <v>12.140206316254536</v>
      </c>
      <c r="Q28" s="18">
        <f t="shared" si="22"/>
        <v>12.225669755728907</v>
      </c>
      <c r="R28" s="11"/>
      <c r="S28" s="40">
        <f t="shared" si="15"/>
        <v>4.0628295334440745</v>
      </c>
      <c r="T28" s="40">
        <f t="shared" si="16"/>
        <v>38.552773347755483</v>
      </c>
      <c r="U28" s="40">
        <f t="shared" si="17"/>
        <v>42.615602881199557</v>
      </c>
      <c r="W28" t="str">
        <f>$A$10</f>
        <v>Associate professional occupations</v>
      </c>
      <c r="X28" s="18">
        <f t="shared" ref="X28:AB28" si="23">X10/X$18*100</f>
        <v>11.985358540296597</v>
      </c>
      <c r="Y28" s="18">
        <f t="shared" si="23"/>
        <v>12.351001203006042</v>
      </c>
      <c r="Z28" s="18">
        <f t="shared" si="23"/>
        <v>13.032089036366576</v>
      </c>
      <c r="AA28" s="18">
        <f t="shared" si="23"/>
        <v>14.64215907996158</v>
      </c>
      <c r="AB28" s="18">
        <f t="shared" si="23"/>
        <v>16.000894552893023</v>
      </c>
      <c r="AC28" s="11"/>
      <c r="AD28" s="40">
        <f t="shared" si="19"/>
        <v>39.681740228500686</v>
      </c>
      <c r="AE28" s="40">
        <f t="shared" si="20"/>
        <v>68.460635273875354</v>
      </c>
      <c r="AF28" s="40">
        <f t="shared" si="21"/>
        <v>108.14237550237604</v>
      </c>
    </row>
    <row r="29" spans="1:32" x14ac:dyDescent="0.2">
      <c r="A29" t="str">
        <f>$A$11</f>
        <v>Administrative and secretarial occupations</v>
      </c>
      <c r="B29" s="18">
        <f t="shared" si="8"/>
        <v>10.489441078057984</v>
      </c>
      <c r="C29" s="18">
        <f t="shared" si="8"/>
        <v>9.5260274156510238</v>
      </c>
      <c r="D29" s="18">
        <f t="shared" si="8"/>
        <v>10.026516527254849</v>
      </c>
      <c r="E29" s="18">
        <f t="shared" si="8"/>
        <v>9.6603633504723607</v>
      </c>
      <c r="F29" s="18">
        <f t="shared" si="8"/>
        <v>8.6926293449787959</v>
      </c>
      <c r="G29" s="11"/>
      <c r="H29" s="40">
        <f t="shared" si="11"/>
        <v>-3.6257955896700134</v>
      </c>
      <c r="I29" s="40">
        <f t="shared" si="12"/>
        <v>50.586649032556849</v>
      </c>
      <c r="J29" s="40">
        <f t="shared" si="13"/>
        <v>46.960853442886837</v>
      </c>
      <c r="L29" t="str">
        <f>$A$11</f>
        <v>Administrative and secretarial occupations</v>
      </c>
      <c r="M29" s="18">
        <f t="shared" ref="M29:Q29" si="24">M11/M$18*100</f>
        <v>4.5952065563837188</v>
      </c>
      <c r="N29" s="18">
        <f t="shared" si="24"/>
        <v>3.9204586051053885</v>
      </c>
      <c r="O29" s="18">
        <f t="shared" si="24"/>
        <v>4.7232639484084107</v>
      </c>
      <c r="P29" s="18">
        <f t="shared" si="24"/>
        <v>4.7988126920806815</v>
      </c>
      <c r="Q29" s="18">
        <f t="shared" si="24"/>
        <v>4.9511302367488401</v>
      </c>
      <c r="R29" s="11"/>
      <c r="S29" s="40">
        <f t="shared" si="15"/>
        <v>14.021702186935613</v>
      </c>
      <c r="T29" s="40">
        <f t="shared" si="16"/>
        <v>39.626793516839811</v>
      </c>
      <c r="U29" s="40">
        <f t="shared" si="17"/>
        <v>53.648495703775424</v>
      </c>
      <c r="W29" t="str">
        <f>$A$11</f>
        <v>Administrative and secretarial occupations</v>
      </c>
      <c r="X29" s="18">
        <f t="shared" ref="X29:AB29" si="25">X11/X$18*100</f>
        <v>17.263678497063648</v>
      </c>
      <c r="Y29" s="18">
        <f t="shared" si="25"/>
        <v>15.722573240123014</v>
      </c>
      <c r="Z29" s="18">
        <f t="shared" si="25"/>
        <v>15.803845904143355</v>
      </c>
      <c r="AA29" s="18">
        <f t="shared" si="25"/>
        <v>14.862006995831473</v>
      </c>
      <c r="AB29" s="18">
        <f t="shared" si="25"/>
        <v>12.589773186579709</v>
      </c>
      <c r="AC29" s="11"/>
      <c r="AD29" s="40">
        <f t="shared" si="19"/>
        <v>-9.3715542668677525</v>
      </c>
      <c r="AE29" s="40">
        <f t="shared" si="20"/>
        <v>54.15501241910686</v>
      </c>
      <c r="AF29" s="40">
        <f t="shared" si="21"/>
        <v>44.783458152239106</v>
      </c>
    </row>
    <row r="30" spans="1:32" x14ac:dyDescent="0.2">
      <c r="A30" t="str">
        <f>$A$12</f>
        <v>Skilled trades occupations</v>
      </c>
      <c r="B30" s="18">
        <f t="shared" si="8"/>
        <v>12.311312861856857</v>
      </c>
      <c r="C30" s="18">
        <f t="shared" si="8"/>
        <v>11.899575023415739</v>
      </c>
      <c r="D30" s="18">
        <f t="shared" si="8"/>
        <v>10.814272035960565</v>
      </c>
      <c r="E30" s="18">
        <f t="shared" si="8"/>
        <v>10.542721643635774</v>
      </c>
      <c r="F30" s="18">
        <f t="shared" si="8"/>
        <v>9.8260726403160881</v>
      </c>
      <c r="G30" s="11"/>
      <c r="H30" s="40">
        <f t="shared" si="11"/>
        <v>1.0048896426799097</v>
      </c>
      <c r="I30" s="40">
        <f t="shared" si="12"/>
        <v>43.237756717954895</v>
      </c>
      <c r="J30" s="40">
        <f t="shared" si="13"/>
        <v>44.242646360634801</v>
      </c>
      <c r="L30" t="str">
        <f>$A$12</f>
        <v>Skilled trades occupations</v>
      </c>
      <c r="M30" s="18">
        <f t="shared" ref="M30:Q30" si="26">M12/M$18*100</f>
        <v>20.992964409932014</v>
      </c>
      <c r="N30" s="18">
        <f t="shared" si="26"/>
        <v>20.467208039651709</v>
      </c>
      <c r="O30" s="18">
        <f t="shared" si="26"/>
        <v>18.37509293461795</v>
      </c>
      <c r="P30" s="18">
        <f t="shared" si="26"/>
        <v>17.937891613331271</v>
      </c>
      <c r="Q30" s="18">
        <f t="shared" si="26"/>
        <v>16.708256747420766</v>
      </c>
      <c r="R30" s="11"/>
      <c r="S30" s="40">
        <f t="shared" si="15"/>
        <v>-1.0930108717960927</v>
      </c>
      <c r="T30" s="40">
        <f t="shared" si="16"/>
        <v>40.345414815873696</v>
      </c>
      <c r="U30" s="40">
        <f t="shared" si="17"/>
        <v>39.252403944077599</v>
      </c>
      <c r="W30" t="str">
        <f>$A$12</f>
        <v>Skilled trades occupations</v>
      </c>
      <c r="X30" s="18">
        <f t="shared" ref="X30:AB30" si="27">X12/X$18*100</f>
        <v>2.333500041637794</v>
      </c>
      <c r="Y30" s="18">
        <f t="shared" si="27"/>
        <v>2.4286841313998111</v>
      </c>
      <c r="Z30" s="18">
        <f t="shared" si="27"/>
        <v>2.5775621976546659</v>
      </c>
      <c r="AA30" s="18">
        <f t="shared" si="27"/>
        <v>2.6302176748006461</v>
      </c>
      <c r="AB30" s="18">
        <f t="shared" si="27"/>
        <v>2.657592671746734</v>
      </c>
      <c r="AC30" s="11"/>
      <c r="AD30" s="40">
        <f t="shared" si="19"/>
        <v>17.29747842856537</v>
      </c>
      <c r="AE30" s="40">
        <f t="shared" si="20"/>
        <v>65.700088422260876</v>
      </c>
      <c r="AF30" s="40">
        <f t="shared" si="21"/>
        <v>82.997566850826232</v>
      </c>
    </row>
    <row r="31" spans="1:32" x14ac:dyDescent="0.2">
      <c r="A31" t="str">
        <f>$A$13</f>
        <v>Caring, leisure and other service occupations</v>
      </c>
      <c r="B31" s="18">
        <f t="shared" si="8"/>
        <v>9.937669384979877</v>
      </c>
      <c r="C31" s="18">
        <f t="shared" si="8"/>
        <v>9.4770588550883996</v>
      </c>
      <c r="D31" s="18">
        <f t="shared" si="8"/>
        <v>8.956614361374756</v>
      </c>
      <c r="E31" s="18">
        <f t="shared" si="8"/>
        <v>9.0380360643426396</v>
      </c>
      <c r="F31" s="18">
        <f t="shared" si="8"/>
        <v>9.5044137751756423</v>
      </c>
      <c r="G31" s="11"/>
      <c r="H31" s="40">
        <f t="shared" si="11"/>
        <v>17.961742127438413</v>
      </c>
      <c r="I31" s="40">
        <f t="shared" si="12"/>
        <v>59.93787190253768</v>
      </c>
      <c r="J31" s="40">
        <f t="shared" si="13"/>
        <v>77.899614029976092</v>
      </c>
      <c r="L31" t="str">
        <f>$A$13</f>
        <v>Caring, leisure and other service occupations</v>
      </c>
      <c r="M31" s="18">
        <f t="shared" ref="M31:Q31" si="28">M13/M$18*100</f>
        <v>2.6679431525599111</v>
      </c>
      <c r="N31" s="18">
        <f t="shared" si="28"/>
        <v>2.6134517655514138</v>
      </c>
      <c r="O31" s="18">
        <f t="shared" si="28"/>
        <v>2.6773173060498796</v>
      </c>
      <c r="P31" s="18">
        <f t="shared" si="28"/>
        <v>2.8921103365205583</v>
      </c>
      <c r="Q31" s="18">
        <f t="shared" si="28"/>
        <v>3.2777291727759819</v>
      </c>
      <c r="R31" s="11"/>
      <c r="S31" s="40">
        <f t="shared" si="15"/>
        <v>33.1676104232657</v>
      </c>
      <c r="T31" s="40">
        <f t="shared" si="16"/>
        <v>51.456560088595978</v>
      </c>
      <c r="U31" s="40">
        <f t="shared" si="17"/>
        <v>84.624170511861692</v>
      </c>
      <c r="W31" t="str">
        <f>$A$13</f>
        <v>Caring, leisure and other service occupations</v>
      </c>
      <c r="X31" s="18">
        <f t="shared" ref="X31:AB31" si="29">X13/X$18*100</f>
        <v>18.292757953053663</v>
      </c>
      <c r="Y31" s="18">
        <f t="shared" si="29"/>
        <v>17.064273870891039</v>
      </c>
      <c r="Z31" s="18">
        <f t="shared" si="29"/>
        <v>15.797240336581241</v>
      </c>
      <c r="AA31" s="18">
        <f t="shared" si="29"/>
        <v>15.613904085339664</v>
      </c>
      <c r="AB31" s="18">
        <f t="shared" si="29"/>
        <v>15.990125745133316</v>
      </c>
      <c r="AC31" s="11"/>
      <c r="AD31" s="40">
        <f t="shared" si="19"/>
        <v>15.154275123256497</v>
      </c>
      <c r="AE31" s="40">
        <f t="shared" si="20"/>
        <v>61.50378070870255</v>
      </c>
      <c r="AF31" s="40">
        <f t="shared" si="21"/>
        <v>76.658055831959047</v>
      </c>
    </row>
    <row r="32" spans="1:32" x14ac:dyDescent="0.2">
      <c r="A32" t="str">
        <f>$A$14</f>
        <v>Sales and customer service occupations</v>
      </c>
      <c r="B32" s="18">
        <f t="shared" si="8"/>
        <v>8.6833828605273951</v>
      </c>
      <c r="C32" s="18">
        <f t="shared" si="8"/>
        <v>8.3469514020108306</v>
      </c>
      <c r="D32" s="18">
        <f t="shared" si="8"/>
        <v>8.5342047546341622</v>
      </c>
      <c r="E32" s="18">
        <f t="shared" si="8"/>
        <v>8.3088315692668093</v>
      </c>
      <c r="F32" s="18">
        <f t="shared" si="8"/>
        <v>7.8066760879011099</v>
      </c>
      <c r="H32" s="40">
        <f t="shared" si="11"/>
        <v>1.6863877677518662</v>
      </c>
      <c r="I32" s="40">
        <f t="shared" si="12"/>
        <v>46.970356417812901</v>
      </c>
      <c r="J32" s="40">
        <f t="shared" si="13"/>
        <v>48.656744185564769</v>
      </c>
      <c r="L32" t="str">
        <f>$A$14</f>
        <v>Sales and customer service occupations</v>
      </c>
      <c r="M32" s="18">
        <f t="shared" ref="M32:Q32" si="30">M14/M$18*100</f>
        <v>6.2043086034684443</v>
      </c>
      <c r="N32" s="18">
        <f t="shared" si="30"/>
        <v>6.0182789762174824</v>
      </c>
      <c r="O32" s="18">
        <f t="shared" si="30"/>
        <v>6.3696923093966848</v>
      </c>
      <c r="P32" s="18">
        <f t="shared" si="30"/>
        <v>6.4314004090970975</v>
      </c>
      <c r="Q32" s="18">
        <f t="shared" si="30"/>
        <v>6.3842361800864929</v>
      </c>
      <c r="S32" s="40">
        <f t="shared" si="15"/>
        <v>9.0224347036060433</v>
      </c>
      <c r="T32" s="40">
        <f t="shared" si="16"/>
        <v>35.651905672397461</v>
      </c>
      <c r="U32" s="40">
        <f t="shared" si="17"/>
        <v>44.674340376003499</v>
      </c>
      <c r="W32" t="str">
        <f>$A$14</f>
        <v>Sales and customer service occupations</v>
      </c>
      <c r="X32" s="18">
        <f t="shared" ref="X32:AB32" si="31">X14/X$18*100</f>
        <v>11.532580247382027</v>
      </c>
      <c r="Y32" s="18">
        <f t="shared" si="31"/>
        <v>10.921128240134086</v>
      </c>
      <c r="Z32" s="18">
        <f t="shared" si="31"/>
        <v>10.892210742580378</v>
      </c>
      <c r="AA32" s="18">
        <f t="shared" si="31"/>
        <v>10.317599666137092</v>
      </c>
      <c r="AB32" s="18">
        <f t="shared" si="31"/>
        <v>9.2882888763669555</v>
      </c>
      <c r="AD32" s="40">
        <f t="shared" si="19"/>
        <v>-2.9871885211416851</v>
      </c>
      <c r="AE32" s="40">
        <f t="shared" si="20"/>
        <v>54.181003172572964</v>
      </c>
      <c r="AF32" s="40">
        <f t="shared" si="21"/>
        <v>51.193814651431268</v>
      </c>
    </row>
    <row r="33" spans="1:32" x14ac:dyDescent="0.2">
      <c r="A33" t="str">
        <f>$A$15</f>
        <v>Process, plant and machine operatives</v>
      </c>
      <c r="B33" s="18">
        <f t="shared" si="8"/>
        <v>5.7193694442651672</v>
      </c>
      <c r="C33" s="18">
        <f t="shared" si="8"/>
        <v>5.5359671752252417</v>
      </c>
      <c r="D33" s="18">
        <f t="shared" si="8"/>
        <v>4.9977118623937837</v>
      </c>
      <c r="E33" s="18">
        <f t="shared" si="8"/>
        <v>4.9112075169822171</v>
      </c>
      <c r="F33" s="18">
        <f t="shared" si="8"/>
        <v>4.5110423586637634</v>
      </c>
      <c r="G33" s="11"/>
      <c r="H33" s="40">
        <f t="shared" si="11"/>
        <v>0.33799295701723225</v>
      </c>
      <c r="I33" s="40">
        <f t="shared" si="12"/>
        <v>46.935224311578203</v>
      </c>
      <c r="J33" s="40">
        <f t="shared" si="13"/>
        <v>47.273217268595431</v>
      </c>
      <c r="L33" t="str">
        <f>$A$15</f>
        <v>Process, plant and machine operatives</v>
      </c>
      <c r="M33" s="18">
        <f t="shared" ref="M33:Q33" si="32">M15/M$18*100</f>
        <v>9.1515446872678794</v>
      </c>
      <c r="N33" s="18">
        <f t="shared" si="32"/>
        <v>8.899408988978605</v>
      </c>
      <c r="O33" s="18">
        <f t="shared" si="32"/>
        <v>8.0973006333910753</v>
      </c>
      <c r="P33" s="18">
        <f t="shared" si="32"/>
        <v>7.8040535853065709</v>
      </c>
      <c r="Q33" s="18">
        <f t="shared" si="32"/>
        <v>7.1218791051547008</v>
      </c>
      <c r="R33" s="11"/>
      <c r="S33" s="40">
        <f t="shared" si="15"/>
        <v>-4.3291309828237177</v>
      </c>
      <c r="T33" s="40">
        <f t="shared" si="16"/>
        <v>43.946148262785947</v>
      </c>
      <c r="U33" s="40">
        <f t="shared" si="17"/>
        <v>39.617017279962234</v>
      </c>
      <c r="W33" t="str">
        <f>$A$15</f>
        <v>Process, plant and machine operatives</v>
      </c>
      <c r="X33" s="18">
        <f t="shared" ref="X33:AB33" si="33">X15/X$18*100</f>
        <v>1.7747741156881003</v>
      </c>
      <c r="Y33" s="18">
        <f t="shared" si="33"/>
        <v>1.8179285548342421</v>
      </c>
      <c r="Z33" s="18">
        <f t="shared" si="33"/>
        <v>1.6210397170041806</v>
      </c>
      <c r="AA33" s="18">
        <f t="shared" si="33"/>
        <v>1.8159904914581662</v>
      </c>
      <c r="AB33" s="18">
        <f t="shared" si="33"/>
        <v>1.791595940613953</v>
      </c>
      <c r="AC33" s="11"/>
      <c r="AD33" s="40">
        <f t="shared" si="19"/>
        <v>25.734895874243417</v>
      </c>
      <c r="AE33" s="40">
        <f t="shared" si="20"/>
        <v>63.20076068942101</v>
      </c>
      <c r="AF33" s="40">
        <f t="shared" si="21"/>
        <v>88.935656563664423</v>
      </c>
    </row>
    <row r="34" spans="1:32" x14ac:dyDescent="0.2">
      <c r="A34" t="str">
        <f>$A$16</f>
        <v>Elementary occupations</v>
      </c>
      <c r="B34" s="18">
        <f t="shared" si="8"/>
        <v>10.841555359381132</v>
      </c>
      <c r="C34" s="18">
        <f t="shared" si="8"/>
        <v>10.280125117206286</v>
      </c>
      <c r="D34" s="18">
        <f t="shared" si="8"/>
        <v>9.638725548432868</v>
      </c>
      <c r="E34" s="18">
        <f t="shared" si="8"/>
        <v>9.9113914111718842</v>
      </c>
      <c r="F34" s="18">
        <f t="shared" si="8"/>
        <v>9.2625893368510592</v>
      </c>
      <c r="G34" s="11"/>
      <c r="H34" s="40">
        <f t="shared" si="11"/>
        <v>6.8249045866629636</v>
      </c>
      <c r="I34" s="40">
        <f t="shared" si="12"/>
        <v>50.155510604894907</v>
      </c>
      <c r="J34" s="40">
        <f t="shared" si="13"/>
        <v>56.980415191557867</v>
      </c>
      <c r="L34" t="str">
        <f>$A$16</f>
        <v>Elementary occupations</v>
      </c>
      <c r="M34" s="18">
        <f t="shared" ref="M34:Q34" si="34">M16/M$18*100</f>
        <v>11.150379050799664</v>
      </c>
      <c r="N34" s="18">
        <f t="shared" si="34"/>
        <v>9.8461036764639438</v>
      </c>
      <c r="O34" s="18">
        <f t="shared" si="34"/>
        <v>9.7919032808441671</v>
      </c>
      <c r="P34" s="18">
        <f t="shared" si="34"/>
        <v>10.132869325265572</v>
      </c>
      <c r="Q34" s="18">
        <f t="shared" si="34"/>
        <v>9.3891751435788997</v>
      </c>
      <c r="R34" s="11"/>
      <c r="S34" s="40">
        <f t="shared" si="15"/>
        <v>4.3003367990942998</v>
      </c>
      <c r="T34" s="40">
        <f t="shared" si="16"/>
        <v>39.298800328966863</v>
      </c>
      <c r="U34" s="40">
        <f t="shared" si="17"/>
        <v>43.599137128061152</v>
      </c>
      <c r="W34" t="str">
        <f>$A$16</f>
        <v>Elementary occupations</v>
      </c>
      <c r="X34" s="18">
        <f t="shared" ref="X34:AB34" si="35">X16/X$18*100</f>
        <v>10.486624621795066</v>
      </c>
      <c r="Y34" s="18">
        <f t="shared" si="35"/>
        <v>10.759904036573706</v>
      </c>
      <c r="Z34" s="18">
        <f t="shared" si="35"/>
        <v>9.4718547082856581</v>
      </c>
      <c r="AA34" s="18">
        <f t="shared" si="35"/>
        <v>9.6744198633295859</v>
      </c>
      <c r="AB34" s="18">
        <f t="shared" si="35"/>
        <v>9.1307376156951108</v>
      </c>
      <c r="AC34" s="11"/>
      <c r="AD34" s="40">
        <f t="shared" si="19"/>
        <v>9.6680818689162429</v>
      </c>
      <c r="AE34" s="40">
        <f t="shared" si="20"/>
        <v>62.382376593015273</v>
      </c>
      <c r="AF34" s="40">
        <f t="shared" si="21"/>
        <v>72.050458461931527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11.162861658122148</v>
      </c>
      <c r="I36" s="43">
        <f t="shared" si="12"/>
        <v>50.916372503758581</v>
      </c>
      <c r="J36" s="43">
        <f t="shared" si="13"/>
        <v>62.079234161880727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8.7740716813289144</v>
      </c>
      <c r="T36" s="43">
        <f t="shared" ref="T36" si="37">IF(O18&gt;0,(T18/O18)*100,0)</f>
        <v>41.825031802106203</v>
      </c>
      <c r="U36" s="43">
        <f t="shared" ref="U36" si="38">IF(O18&gt;0,(U18/O18)*100,0)</f>
        <v>50.599103483435115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13.765194151805893</v>
      </c>
      <c r="AE36" s="43">
        <f t="shared" ref="AE36" si="40">IF(Z18&gt;0,(AE18/Z18)*100,0)</f>
        <v>60.820420808088684</v>
      </c>
      <c r="AF36" s="43">
        <f t="shared" ref="AF36" si="41">IF(Z18&gt;0,(AF18/Z18)*100,0)</f>
        <v>74.585614959894571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Gloucestershire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Gloucestershire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Gloucestershire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3.829391158700779</v>
      </c>
      <c r="C46" s="18">
        <f t="shared" si="42"/>
        <v>3.0071731238710431</v>
      </c>
      <c r="D46" s="18">
        <f t="shared" si="42"/>
        <v>-0.74361823260139515</v>
      </c>
      <c r="E46" s="18">
        <f t="shared" si="42"/>
        <v>0.97461146962480871</v>
      </c>
      <c r="F46" s="18">
        <f>IF(F$6-D$6 &lt;&gt; 0,(EXP(LN(F8/D8)/(F$6-D$6))-1)*100,0)</f>
        <v>0.39858848495615273</v>
      </c>
      <c r="H46" s="18">
        <f>IF($F$6-$D$6 &lt;&gt; 0,(EXP(LN(1+(H26/100))/($F$6-$D$6))-1)*100,0)</f>
        <v>0.39858848495615273</v>
      </c>
      <c r="I46" s="18">
        <f>IF($F$6-$D$6 &lt;&gt; 0,(EXP(LN(1+(I26/100))/($F$6-$D$6))-1)*100,0)</f>
        <v>2.8635965450971801</v>
      </c>
      <c r="J46" s="18">
        <f>IF($F$6-$D$6 &lt;&gt; 0,(EXP(LN(1+(J26/100))/($F$6-$D$6))-1)*100,0)</f>
        <v>3.1346101668342063</v>
      </c>
      <c r="L46" t="str">
        <f>$A$8</f>
        <v>Managers, directors and senior officials</v>
      </c>
      <c r="M46" s="18">
        <f t="shared" ref="M46:M54" si="43">IF(N$6-M$6 &lt;&gt; 0,(EXP(LN(N8/M8)/(N$6-M$6))-1)*100,0)</f>
        <v>2.9017002896781108</v>
      </c>
      <c r="N46" s="18">
        <f t="shared" ref="N46:N54" si="44">IF(O$6-N$6 &lt;&gt; 0,(EXP(LN(O8/N8)/(O$6-N$6))-1)*100,0)</f>
        <v>5.3310083704039002E-2</v>
      </c>
      <c r="O46" s="18">
        <f t="shared" ref="O46:O54" si="45">IF(P$6-O$6 &lt;&gt; 0,(EXP(LN(P8/O8)/(P$6-O$6))-1)*100,0)</f>
        <v>-0.91204330372514075</v>
      </c>
      <c r="P46" s="18">
        <f t="shared" ref="P46:P54" si="46">IF(Q$6-P$6 &lt;&gt; 0,(EXP(LN(Q8/P8)/(Q$6-P$6))-1)*100,0)</f>
        <v>0.78982829431473167</v>
      </c>
      <c r="Q46" s="18">
        <f>IF(Q$6-O$6 &lt;&gt; 0,(EXP(LN(Q8/O8)/(Q$6-O$6))-1)*100,0)</f>
        <v>0.21931450127905538</v>
      </c>
      <c r="S46" s="18">
        <f>IF($F$6-$D$6 &lt;&gt; 0,(EXP(LN(1+(S26/100))/($F$6-$D$6))-1)*100,0)</f>
        <v>0.21931450127905538</v>
      </c>
      <c r="T46" s="18">
        <f>IF($F$6-$D$6 &lt;&gt; 0,(EXP(LN(1+(T26/100))/($F$6-$D$6))-1)*100,0)</f>
        <v>2.6188696882452289</v>
      </c>
      <c r="U46" s="18">
        <f>IF($F$6-$D$6 &lt;&gt; 0,(EXP(LN(1+(U26/100))/($F$6-$D$6))-1)*100,0)</f>
        <v>2.7723361767758359</v>
      </c>
      <c r="W46" t="str">
        <f>$A$8</f>
        <v>Managers, directors and senior officials</v>
      </c>
      <c r="X46" s="18">
        <f t="shared" ref="X46:X54" si="47">IF(Y$6-X$6 &lt;&gt; 0,(EXP(LN(Y8/X8)/(Y$6-X$6))-1)*100,0)</f>
        <v>5.7881183301955463</v>
      </c>
      <c r="Y46" s="18">
        <f t="shared" ref="Y46:Y54" si="48">IF(Z$6-Y$6 &lt;&gt; 0,(EXP(LN(Z8/Y8)/(Z$6-Y$6))-1)*100,0)</f>
        <v>8.8281799186917596</v>
      </c>
      <c r="Z46" s="18">
        <f t="shared" ref="Z46:Z54" si="49">IF(AA$6-Z$6 &lt;&gt; 0,(EXP(LN(AA8/Z8)/(AA$6-Z$6))-1)*100,0)</f>
        <v>-0.44135479800969657</v>
      </c>
      <c r="AA46" s="18">
        <f t="shared" ref="AA46:AA54" si="50">IF(AB$6-AA$6 &lt;&gt; 0,(EXP(LN(AB8/AA8)/(AB$6-AA$6))-1)*100,0)</f>
        <v>1.2942807256435263</v>
      </c>
      <c r="AB46" s="18">
        <f>IF(AB$6-Z$6 &lt;&gt; 0,(EXP(LN(AB8/Z8)/(AB$6-Z$6))-1)*100,0)</f>
        <v>0.71239935485647443</v>
      </c>
      <c r="AD46" s="18">
        <f>IF($F$6-$D$6 &lt;&gt; 0,(EXP(LN(1+(AD26/100))/($F$6-$D$6))-1)*100,0)</f>
        <v>0.71239935485647443</v>
      </c>
      <c r="AE46" s="18">
        <f>IF($F$6-$D$6 &lt;&gt; 0,(EXP(LN(1+(AE26/100))/($F$6-$D$6))-1)*100,0)</f>
        <v>3.2872375214823224</v>
      </c>
      <c r="AF46" s="18">
        <f>IF($F$6-$D$6 &lt;&gt; 0,(EXP(LN(1+(AF26/100))/($F$6-$D$6))-1)*100,0)</f>
        <v>3.7487887369334061</v>
      </c>
    </row>
    <row r="47" spans="1:32" x14ac:dyDescent="0.2">
      <c r="A47" t="str">
        <f>$A$9</f>
        <v>Professional occupations</v>
      </c>
      <c r="B47" s="18">
        <f t="shared" si="42"/>
        <v>2.8903521706362012</v>
      </c>
      <c r="C47" s="18">
        <f t="shared" si="42"/>
        <v>3.5261537894679673</v>
      </c>
      <c r="D47" s="18">
        <f t="shared" si="42"/>
        <v>1.8728619507530242</v>
      </c>
      <c r="E47" s="18">
        <f t="shared" si="42"/>
        <v>1.2831628305416842</v>
      </c>
      <c r="F47" s="18">
        <f>IF(F$6-D$6 &lt;&gt; 0,(EXP(LN(F9/D9)/(F$6-D$6))-1)*100,0)</f>
        <v>1.4793489448627684</v>
      </c>
      <c r="H47" s="18">
        <f t="shared" ref="H47:J56" si="51">IF($F$6-$D$6 &lt;&gt; 0,(EXP(LN(1+(H27/100))/($F$6-$D$6))-1)*100,0)</f>
        <v>1.4793489448627684</v>
      </c>
      <c r="I47" s="18">
        <f t="shared" si="51"/>
        <v>2.8183581044650019</v>
      </c>
      <c r="J47" s="18">
        <f t="shared" si="51"/>
        <v>3.8551447466948607</v>
      </c>
      <c r="L47" t="str">
        <f>$A$9</f>
        <v>Professional occupations</v>
      </c>
      <c r="M47" s="18">
        <f t="shared" si="43"/>
        <v>2.5220902008694202</v>
      </c>
      <c r="N47" s="18">
        <f t="shared" si="44"/>
        <v>2.1583659223232132</v>
      </c>
      <c r="O47" s="18">
        <f t="shared" si="45"/>
        <v>2.31568664906876</v>
      </c>
      <c r="P47" s="18">
        <f t="shared" si="46"/>
        <v>1.1279134293195048</v>
      </c>
      <c r="Q47" s="18">
        <f>IF(Q$6-O$6 &lt;&gt; 0,(EXP(LN(Q9/O9)/(Q$6-O$6))-1)*100,0)</f>
        <v>1.5222977940372528</v>
      </c>
      <c r="S47" s="18">
        <f t="shared" ref="S47:U47" si="52">IF($F$6-$D$6 &lt;&gt; 0,(EXP(LN(1+(S27/100))/($F$6-$D$6))-1)*100,0)</f>
        <v>1.5222977940372528</v>
      </c>
      <c r="T47" s="18">
        <f t="shared" si="52"/>
        <v>2.3995478803861436</v>
      </c>
      <c r="U47" s="18">
        <f t="shared" si="52"/>
        <v>3.5253373331345372</v>
      </c>
      <c r="W47" t="str">
        <f>$A$9</f>
        <v>Professional occupations</v>
      </c>
      <c r="X47" s="18">
        <f t="shared" si="47"/>
        <v>3.3228235294388897</v>
      </c>
      <c r="Y47" s="18">
        <f t="shared" si="48"/>
        <v>5.1014908031549844</v>
      </c>
      <c r="Z47" s="18">
        <f t="shared" si="49"/>
        <v>1.3678131295702833</v>
      </c>
      <c r="AA47" s="18">
        <f t="shared" si="50"/>
        <v>1.4625546774321485</v>
      </c>
      <c r="AB47" s="18">
        <f>IF(AB$6-Z$6 &lt;&gt; 0,(EXP(LN(AB9/Z9)/(AB$6-Z$6))-1)*100,0)</f>
        <v>1.4309643268482386</v>
      </c>
      <c r="AD47" s="18">
        <f t="shared" ref="AD47:AF47" si="53">IF($F$6-$D$6 &lt;&gt; 0,(EXP(LN(1+(AD27/100))/($F$6-$D$6))-1)*100,0)</f>
        <v>1.4309643268482386</v>
      </c>
      <c r="AE47" s="18">
        <f t="shared" si="53"/>
        <v>3.260514822757643</v>
      </c>
      <c r="AF47" s="18">
        <f t="shared" si="53"/>
        <v>4.2077597663376487</v>
      </c>
    </row>
    <row r="48" spans="1:32" x14ac:dyDescent="0.2">
      <c r="A48" t="str">
        <f>$A$10</f>
        <v>Associate professional occupations</v>
      </c>
      <c r="B48" s="18">
        <f t="shared" si="42"/>
        <v>1.5353910591180409</v>
      </c>
      <c r="C48" s="18">
        <f t="shared" si="42"/>
        <v>4.0752370419194328</v>
      </c>
      <c r="D48" s="18">
        <f t="shared" si="42"/>
        <v>1.6110194493251351</v>
      </c>
      <c r="E48" s="18">
        <f t="shared" si="42"/>
        <v>1.1370208826669392</v>
      </c>
      <c r="F48" s="18">
        <f t="shared" ref="F48:F56" si="54">IF(F$6-D$6 &lt;&gt; 0,(EXP(LN(F10/D10)/(F$6-D$6))-1)*100,0)</f>
        <v>1.2947742136073082</v>
      </c>
      <c r="H48" s="18">
        <f t="shared" si="51"/>
        <v>1.2947742136073082</v>
      </c>
      <c r="I48" s="18">
        <f t="shared" si="51"/>
        <v>2.8762835126535657</v>
      </c>
      <c r="J48" s="18">
        <f t="shared" si="51"/>
        <v>3.7734202245197412</v>
      </c>
      <c r="L48" t="str">
        <f>$A$10</f>
        <v>Associate professional occupations</v>
      </c>
      <c r="M48" s="18">
        <f t="shared" si="43"/>
        <v>0.84407129916448387</v>
      </c>
      <c r="N48" s="18">
        <f t="shared" si="44"/>
        <v>3.0581648543869244</v>
      </c>
      <c r="O48" s="18">
        <f t="shared" si="45"/>
        <v>-0.28423187795111327</v>
      </c>
      <c r="P48" s="18">
        <f>IF(Q$6-P$6 &lt;&gt; 0,(EXP(LN(Q10/P10)/(Q$6-P$6))-1)*100,0)</f>
        <v>0.54202858886134297</v>
      </c>
      <c r="Q48" s="18">
        <f t="shared" ref="Q48:Q54" si="55">IF(Q$6-O$6 &lt;&gt; 0,(EXP(LN(Q10/O10)/(Q$6-O$6))-1)*100,0)</f>
        <v>0.26585049649532344</v>
      </c>
      <c r="S48" s="18">
        <f t="shared" ref="S48:U48" si="56">IF($F$6-$D$6 &lt;&gt; 0,(EXP(LN(1+(S28/100))/($F$6-$D$6))-1)*100,0)</f>
        <v>0.26585049649532344</v>
      </c>
      <c r="T48" s="18">
        <f t="shared" si="56"/>
        <v>2.1976748084550746</v>
      </c>
      <c r="U48" s="18">
        <f t="shared" si="56"/>
        <v>2.3947765990850689</v>
      </c>
      <c r="W48" t="str">
        <f>$A$10</f>
        <v>Associate professional occupations</v>
      </c>
      <c r="X48" s="18">
        <f t="shared" si="47"/>
        <v>2.3169463733855311</v>
      </c>
      <c r="Y48" s="18">
        <f t="shared" si="48"/>
        <v>5.1841381560981947</v>
      </c>
      <c r="Z48" s="18">
        <f t="shared" si="49"/>
        <v>3.4906541976414296</v>
      </c>
      <c r="AA48" s="18">
        <f t="shared" si="50"/>
        <v>1.639705395898905</v>
      </c>
      <c r="AB48" s="18">
        <f t="shared" ref="AB48:AB54" si="57">IF(AB$6-Z$6 &lt;&gt; 0,(EXP(LN(AB10/Z10)/(AB$6-Z$6))-1)*100,0)</f>
        <v>2.2529804992669433</v>
      </c>
      <c r="AD48" s="18">
        <f t="shared" ref="AD48:AF48" si="58">IF($F$6-$D$6 &lt;&gt; 0,(EXP(LN(1+(AD28/100))/($F$6-$D$6))-1)*100,0)</f>
        <v>2.2529804992669433</v>
      </c>
      <c r="AE48" s="18">
        <f t="shared" si="58"/>
        <v>3.5380295536596496</v>
      </c>
      <c r="AF48" s="18">
        <f t="shared" si="58"/>
        <v>5.0083981981617676</v>
      </c>
    </row>
    <row r="49" spans="1:32" x14ac:dyDescent="0.2">
      <c r="A49" t="str">
        <f>$A$11</f>
        <v>Administrative and secretarial occupations</v>
      </c>
      <c r="B49" s="18">
        <f t="shared" si="42"/>
        <v>-1.3753474361051565</v>
      </c>
      <c r="C49" s="18">
        <f t="shared" si="42"/>
        <v>4.1254144937542536</v>
      </c>
      <c r="D49" s="18">
        <f t="shared" si="42"/>
        <v>0.1704789165445586</v>
      </c>
      <c r="E49" s="18">
        <f t="shared" si="42"/>
        <v>-0.45345176487638916</v>
      </c>
      <c r="F49" s="18">
        <f t="shared" si="54"/>
        <v>-0.24590787854913421</v>
      </c>
      <c r="H49" s="18">
        <f t="shared" si="51"/>
        <v>-0.24590787854913421</v>
      </c>
      <c r="I49" s="18">
        <f t="shared" si="51"/>
        <v>2.7667048278222639</v>
      </c>
      <c r="J49" s="18">
        <f t="shared" si="51"/>
        <v>2.5998622492462653</v>
      </c>
      <c r="L49" t="str">
        <f>$A$11</f>
        <v>Administrative and secretarial occupations</v>
      </c>
      <c r="M49" s="18">
        <f t="shared" si="43"/>
        <v>-3.3466325824997756</v>
      </c>
      <c r="N49" s="18">
        <f t="shared" si="44"/>
        <v>18.358256832517441</v>
      </c>
      <c r="O49" s="18">
        <f t="shared" si="45"/>
        <v>1.0642192340589718</v>
      </c>
      <c r="P49" s="18">
        <f t="shared" si="46"/>
        <v>0.78596058483084708</v>
      </c>
      <c r="Q49" s="18">
        <f t="shared" si="55"/>
        <v>0.87862823851727612</v>
      </c>
      <c r="S49" s="18">
        <f t="shared" ref="S49:U49" si="59">IF($F$6-$D$6 &lt;&gt; 0,(EXP(LN(1+(S29/100))/($F$6-$D$6))-1)*100,0)</f>
        <v>0.87862823851727612</v>
      </c>
      <c r="T49" s="18">
        <f t="shared" si="59"/>
        <v>2.2502984514025437</v>
      </c>
      <c r="U49" s="18">
        <f t="shared" si="59"/>
        <v>2.9047023586071141</v>
      </c>
      <c r="W49" t="str">
        <f>$A$11</f>
        <v>Administrative and secretarial occupations</v>
      </c>
      <c r="X49" s="18">
        <f t="shared" si="47"/>
        <v>-0.79527476727692115</v>
      </c>
      <c r="Y49" s="18">
        <f t="shared" si="48"/>
        <v>0.20226495552753132</v>
      </c>
      <c r="Z49" s="18">
        <f t="shared" si="49"/>
        <v>-0.12751620564941391</v>
      </c>
      <c r="AA49" s="18">
        <f t="shared" si="50"/>
        <v>-0.91600064571067952</v>
      </c>
      <c r="AB49" s="18">
        <f t="shared" si="57"/>
        <v>-0.6538666055561082</v>
      </c>
      <c r="AD49" s="18">
        <f t="shared" ref="AD49:AF49" si="60">IF($F$6-$D$6 &lt;&gt; 0,(EXP(LN(1+(AD29/100))/($F$6-$D$6))-1)*100,0)</f>
        <v>-0.6538666055561082</v>
      </c>
      <c r="AE49" s="18">
        <f t="shared" si="60"/>
        <v>2.9272833087324868</v>
      </c>
      <c r="AF49" s="18">
        <f t="shared" si="60"/>
        <v>2.497812395242005</v>
      </c>
    </row>
    <row r="50" spans="1:32" x14ac:dyDescent="0.2">
      <c r="A50" t="str">
        <f>$A$12</f>
        <v>Skilled trades occupations</v>
      </c>
      <c r="B50" s="18">
        <f t="shared" si="42"/>
        <v>0.17339373687734749</v>
      </c>
      <c r="C50" s="18">
        <f t="shared" si="42"/>
        <v>-10.094898642859674</v>
      </c>
      <c r="D50" s="18">
        <f t="shared" si="42"/>
        <v>0.40657722876737967</v>
      </c>
      <c r="E50" s="18">
        <f t="shared" si="42"/>
        <v>-0.10283613604215036</v>
      </c>
      <c r="F50" s="18">
        <f t="shared" si="54"/>
        <v>6.6680501469229547E-2</v>
      </c>
      <c r="H50" s="18">
        <f t="shared" si="51"/>
        <v>6.6680501469229547E-2</v>
      </c>
      <c r="I50" s="18">
        <f t="shared" si="51"/>
        <v>2.4244956355776059</v>
      </c>
      <c r="J50" s="18">
        <f t="shared" si="51"/>
        <v>2.4722436893198863</v>
      </c>
      <c r="L50" t="str">
        <f>$A$12</f>
        <v>Skilled trades occupations</v>
      </c>
      <c r="M50" s="18">
        <f t="shared" si="43"/>
        <v>-6.7848099372203041E-2</v>
      </c>
      <c r="N50" s="18">
        <f t="shared" si="44"/>
        <v>-11.800899206910787</v>
      </c>
      <c r="O50" s="18">
        <f t="shared" si="45"/>
        <v>0.25994888715730191</v>
      </c>
      <c r="P50" s="18">
        <f t="shared" si="46"/>
        <v>-0.23942154272795779</v>
      </c>
      <c r="Q50" s="18">
        <f t="shared" si="55"/>
        <v>-7.324170662031948E-2</v>
      </c>
      <c r="S50" s="18">
        <f t="shared" ref="S50:U50" si="61">IF($F$6-$D$6 &lt;&gt; 0,(EXP(LN(1+(S30/100))/($F$6-$D$6))-1)*100,0)</f>
        <v>-7.324170662031948E-2</v>
      </c>
      <c r="T50" s="18">
        <f t="shared" si="61"/>
        <v>2.2852981056722843</v>
      </c>
      <c r="U50" s="18">
        <f t="shared" si="61"/>
        <v>2.2319975560272098</v>
      </c>
      <c r="W50" t="str">
        <f>$A$12</f>
        <v>Skilled trades occupations</v>
      </c>
      <c r="X50" s="18">
        <f t="shared" si="47"/>
        <v>2.5712368356491933</v>
      </c>
      <c r="Y50" s="18">
        <f t="shared" si="48"/>
        <v>5.7977659108201518</v>
      </c>
      <c r="Z50" s="18">
        <f t="shared" si="49"/>
        <v>1.5171515291796389</v>
      </c>
      <c r="AA50" s="18">
        <f t="shared" si="50"/>
        <v>0.84611124391626991</v>
      </c>
      <c r="AB50" s="18">
        <f t="shared" si="57"/>
        <v>1.0692970349256203</v>
      </c>
      <c r="AD50" s="18">
        <f t="shared" ref="AD50:AF50" si="62">IF($F$6-$D$6 &lt;&gt; 0,(EXP(LN(1+(AD30/100))/($F$6-$D$6))-1)*100,0)</f>
        <v>1.0692970349256203</v>
      </c>
      <c r="AE50" s="18">
        <f t="shared" si="62"/>
        <v>3.4240441966399082</v>
      </c>
      <c r="AF50" s="18">
        <f t="shared" si="62"/>
        <v>4.1109368095185284</v>
      </c>
    </row>
    <row r="51" spans="1:32" x14ac:dyDescent="0.2">
      <c r="A51" t="str">
        <f>$A$13</f>
        <v>Caring, leisure and other service occupations</v>
      </c>
      <c r="B51" s="18">
        <f t="shared" si="42"/>
        <v>-0.16268910186374441</v>
      </c>
      <c r="C51" s="18">
        <f t="shared" si="42"/>
        <v>-6.5049121430537316</v>
      </c>
      <c r="D51" s="18">
        <f t="shared" si="42"/>
        <v>1.1013864974897647</v>
      </c>
      <c r="E51" s="18">
        <f t="shared" si="42"/>
        <v>1.110337962525354</v>
      </c>
      <c r="F51" s="18">
        <f t="shared" si="54"/>
        <v>1.1073540527882564</v>
      </c>
      <c r="H51" s="18">
        <f t="shared" si="51"/>
        <v>1.1073540527882564</v>
      </c>
      <c r="I51" s="18">
        <f t="shared" si="51"/>
        <v>3.1802923836590447</v>
      </c>
      <c r="J51" s="18">
        <f t="shared" si="51"/>
        <v>3.9150219596483238</v>
      </c>
      <c r="L51" t="str">
        <f>$A$13</f>
        <v>Caring, leisure and other service occupations</v>
      </c>
      <c r="M51" s="18">
        <f t="shared" si="43"/>
        <v>5.0326491290042519E-2</v>
      </c>
      <c r="N51" s="18">
        <f t="shared" si="44"/>
        <v>0.64184118634562637</v>
      </c>
      <c r="O51" s="18">
        <f t="shared" si="45"/>
        <v>2.3109485406922925</v>
      </c>
      <c r="P51" s="18">
        <f t="shared" si="46"/>
        <v>1.7369714282864379</v>
      </c>
      <c r="Q51" s="18">
        <f t="shared" si="55"/>
        <v>1.9279384504116814</v>
      </c>
      <c r="S51" s="18">
        <f t="shared" ref="S51:U51" si="63">IF($F$6-$D$6 &lt;&gt; 0,(EXP(LN(1+(S31/100))/($F$6-$D$6))-1)*100,0)</f>
        <v>1.9279384504116814</v>
      </c>
      <c r="T51" s="18">
        <f t="shared" si="63"/>
        <v>2.8061761371885208</v>
      </c>
      <c r="U51" s="18">
        <f t="shared" si="63"/>
        <v>4.1723761580132024</v>
      </c>
      <c r="W51" t="str">
        <f>$A$13</f>
        <v>Caring, leisure and other service occupations</v>
      </c>
      <c r="X51" s="18">
        <f t="shared" si="47"/>
        <v>-0.19852888144209491</v>
      </c>
      <c r="Y51" s="18">
        <f t="shared" si="48"/>
        <v>-7.7148566346717846</v>
      </c>
      <c r="Z51" s="18">
        <f t="shared" si="49"/>
        <v>0.87161453134454447</v>
      </c>
      <c r="AA51" s="18">
        <f t="shared" si="50"/>
        <v>0.98189598460398653</v>
      </c>
      <c r="AB51" s="18">
        <f t="shared" si="57"/>
        <v>0.9451221101237417</v>
      </c>
      <c r="AD51" s="18">
        <f t="shared" ref="AD51:AF51" si="64">IF($F$6-$D$6 &lt;&gt; 0,(EXP(LN(1+(AD31/100))/($F$6-$D$6))-1)*100,0)</f>
        <v>0.9451221101237417</v>
      </c>
      <c r="AE51" s="18">
        <f t="shared" si="64"/>
        <v>3.247333971882127</v>
      </c>
      <c r="AF51" s="18">
        <f t="shared" si="64"/>
        <v>3.8665157140426176</v>
      </c>
    </row>
    <row r="52" spans="1:32" x14ac:dyDescent="0.2">
      <c r="A52" t="str">
        <f>$A$14</f>
        <v>Sales and customer service occupations</v>
      </c>
      <c r="B52" s="18">
        <f t="shared" si="42"/>
        <v>3.5777101854117532E-2</v>
      </c>
      <c r="C52" s="18">
        <f t="shared" si="42"/>
        <v>1.1471545194335686</v>
      </c>
      <c r="D52" s="18">
        <f t="shared" si="42"/>
        <v>0.37982911885960924</v>
      </c>
      <c r="E52" s="18">
        <f t="shared" si="42"/>
        <v>-2.2319691689731691E-2</v>
      </c>
      <c r="F52" s="18">
        <f t="shared" si="54"/>
        <v>0.11155057931706569</v>
      </c>
      <c r="H52" s="18">
        <f t="shared" si="51"/>
        <v>0.11155057931706569</v>
      </c>
      <c r="I52" s="18">
        <f t="shared" si="51"/>
        <v>2.6003045323326868</v>
      </c>
      <c r="J52" s="18">
        <f t="shared" si="51"/>
        <v>2.6783720678294598</v>
      </c>
      <c r="L52" t="str">
        <f>$A$14</f>
        <v>Sales and customer service occupations</v>
      </c>
      <c r="M52" s="18">
        <f t="shared" si="43"/>
        <v>-0.19466382865422904</v>
      </c>
      <c r="N52" s="18">
        <f t="shared" si="44"/>
        <v>3.9774962945068104</v>
      </c>
      <c r="O52" s="18">
        <f t="shared" si="45"/>
        <v>0.93842585665602218</v>
      </c>
      <c r="P52" s="18">
        <f t="shared" si="46"/>
        <v>0.39759831548140667</v>
      </c>
      <c r="Q52" s="18">
        <f t="shared" si="55"/>
        <v>0.57755142107329682</v>
      </c>
      <c r="S52" s="18">
        <f t="shared" ref="S52:U52" si="65">IF($F$6-$D$6 &lt;&gt; 0,(EXP(LN(1+(S32/100))/($F$6-$D$6))-1)*100,0)</f>
        <v>0.57755142107329682</v>
      </c>
      <c r="T52" s="18">
        <f t="shared" si="65"/>
        <v>2.0536150318825719</v>
      </c>
      <c r="U52" s="18">
        <f t="shared" si="65"/>
        <v>2.4926606700189868</v>
      </c>
      <c r="W52" t="str">
        <f>$A$14</f>
        <v>Sales and customer service occupations</v>
      </c>
      <c r="X52" s="18">
        <f t="shared" si="47"/>
        <v>0.17746606021888933</v>
      </c>
      <c r="Y52" s="18">
        <f t="shared" si="48"/>
        <v>-0.57699000740790707</v>
      </c>
      <c r="Z52" s="18">
        <f t="shared" si="49"/>
        <v>1.7372954498395821E-2</v>
      </c>
      <c r="AA52" s="18">
        <f t="shared" si="50"/>
        <v>-0.31147103321397251</v>
      </c>
      <c r="AB52" s="18">
        <f t="shared" si="57"/>
        <v>-0.20197667939964026</v>
      </c>
      <c r="AD52" s="18">
        <f t="shared" ref="AD52:AF52" si="66">IF($F$6-$D$6 &lt;&gt; 0,(EXP(LN(1+(AD32/100))/($F$6-$D$6))-1)*100,0)</f>
        <v>-0.20197667939964026</v>
      </c>
      <c r="AE52" s="18">
        <f t="shared" si="66"/>
        <v>2.9284401301004293</v>
      </c>
      <c r="AF52" s="18">
        <f t="shared" si="66"/>
        <v>2.7942766873329639</v>
      </c>
    </row>
    <row r="53" spans="1:32" x14ac:dyDescent="0.2">
      <c r="A53" t="str">
        <f>$A$15</f>
        <v>Process, plant and machine operatives</v>
      </c>
      <c r="B53" s="18">
        <f t="shared" si="42"/>
        <v>0.20905239507391649</v>
      </c>
      <c r="C53" s="18">
        <f t="shared" si="42"/>
        <v>-10.690799072377487</v>
      </c>
      <c r="D53" s="18">
        <f t="shared" si="42"/>
        <v>0.56676657283174503</v>
      </c>
      <c r="E53" s="18">
        <f t="shared" si="42"/>
        <v>-0.24853159014064374</v>
      </c>
      <c r="F53" s="18">
        <f t="shared" si="54"/>
        <v>2.2497399927989825E-2</v>
      </c>
      <c r="H53" s="18">
        <f t="shared" si="51"/>
        <v>2.2497399927989825E-2</v>
      </c>
      <c r="I53" s="18">
        <f t="shared" si="51"/>
        <v>2.5986692969249603</v>
      </c>
      <c r="J53" s="18">
        <f t="shared" si="51"/>
        <v>2.6143861806067203</v>
      </c>
      <c r="L53" t="str">
        <f>$A$15</f>
        <v>Process, plant and machine operatives</v>
      </c>
      <c r="M53" s="18">
        <f t="shared" si="43"/>
        <v>-0.13214520316546796</v>
      </c>
      <c r="N53" s="18">
        <f t="shared" si="44"/>
        <v>-10.613421265074619</v>
      </c>
      <c r="O53" s="18">
        <f t="shared" si="45"/>
        <v>3.4779748255608922E-3</v>
      </c>
      <c r="P53" s="18">
        <f t="shared" si="46"/>
        <v>-0.44331672325840232</v>
      </c>
      <c r="Q53" s="18">
        <f t="shared" si="55"/>
        <v>-0.2946073972029617</v>
      </c>
      <c r="S53" s="18">
        <f t="shared" ref="S53:U53" si="67">IF($F$6-$D$6 &lt;&gt; 0,(EXP(LN(1+(S33/100))/($F$6-$D$6))-1)*100,0)</f>
        <v>-0.2946073972029617</v>
      </c>
      <c r="T53" s="18">
        <f t="shared" si="67"/>
        <v>2.4581877404448838</v>
      </c>
      <c r="U53" s="18">
        <f t="shared" si="67"/>
        <v>2.2498211524653922</v>
      </c>
      <c r="W53" t="str">
        <f>$A$15</f>
        <v>Process, plant and machine operatives</v>
      </c>
      <c r="X53" s="18">
        <f t="shared" si="47"/>
        <v>2.162901368248682</v>
      </c>
      <c r="Y53" s="18">
        <f t="shared" si="48"/>
        <v>-11.109525865566328</v>
      </c>
      <c r="Z53" s="18">
        <f t="shared" si="49"/>
        <v>3.4300890729999756</v>
      </c>
      <c r="AA53" s="18">
        <f t="shared" si="50"/>
        <v>0.60559486067748303</v>
      </c>
      <c r="AB53" s="18">
        <f t="shared" si="57"/>
        <v>1.5384170069770775</v>
      </c>
      <c r="AD53" s="18">
        <f t="shared" ref="AD53:AF53" si="68">IF($F$6-$D$6 &lt;&gt; 0,(EXP(LN(1+(AD33/100))/($F$6-$D$6))-1)*100,0)</f>
        <v>1.5384170069770775</v>
      </c>
      <c r="AE53" s="18">
        <f t="shared" si="68"/>
        <v>3.3193055818975692</v>
      </c>
      <c r="AF53" s="18">
        <f t="shared" si="68"/>
        <v>4.3328157813742552</v>
      </c>
    </row>
    <row r="54" spans="1:32" x14ac:dyDescent="0.2">
      <c r="A54" t="str">
        <f>$A$16</f>
        <v>Elementary occupations</v>
      </c>
      <c r="B54" s="18">
        <f t="shared" si="42"/>
        <v>-0.30524311931925396</v>
      </c>
      <c r="C54" s="18">
        <f t="shared" si="42"/>
        <v>-7.2444915748801524</v>
      </c>
      <c r="D54" s="18">
        <f t="shared" si="42"/>
        <v>1.483181799618194</v>
      </c>
      <c r="E54" s="18">
        <f t="shared" si="42"/>
        <v>-7.5907262630070527E-2</v>
      </c>
      <c r="F54" s="18">
        <f t="shared" si="54"/>
        <v>0.44110938499670738</v>
      </c>
      <c r="H54" s="18">
        <f t="shared" si="51"/>
        <v>0.44110938499670738</v>
      </c>
      <c r="I54" s="18">
        <f t="shared" si="51"/>
        <v>2.7470634305877484</v>
      </c>
      <c r="J54" s="18">
        <f t="shared" si="51"/>
        <v>3.0519857744311096</v>
      </c>
      <c r="L54" t="str">
        <f>$A$16</f>
        <v>Elementary occupations</v>
      </c>
      <c r="M54" s="18">
        <f t="shared" si="43"/>
        <v>-2.5116490683983139</v>
      </c>
      <c r="N54" s="18">
        <f t="shared" si="44"/>
        <v>-2.2996931312102897</v>
      </c>
      <c r="O54" s="18">
        <f t="shared" si="45"/>
        <v>1.436013773501621</v>
      </c>
      <c r="P54" s="18">
        <f t="shared" si="46"/>
        <v>-0.29143083854196172</v>
      </c>
      <c r="Q54" s="18">
        <f t="shared" si="55"/>
        <v>0.28109035452206221</v>
      </c>
      <c r="S54" s="18">
        <f t="shared" ref="S54:U54" si="69">IF($F$6-$D$6 &lt;&gt; 0,(EXP(LN(1+(S34/100))/($F$6-$D$6))-1)*100,0)</f>
        <v>0.28109035452206221</v>
      </c>
      <c r="T54" s="18">
        <f t="shared" si="69"/>
        <v>2.2342679933220699</v>
      </c>
      <c r="U54" s="18">
        <f t="shared" si="69"/>
        <v>2.4417027827722704</v>
      </c>
      <c r="W54" t="str">
        <f>$A$16</f>
        <v>Elementary occupations</v>
      </c>
      <c r="X54" s="18">
        <f t="shared" si="47"/>
        <v>2.2063680651455808</v>
      </c>
      <c r="Y54" s="18">
        <f t="shared" si="48"/>
        <v>-12.246386657677844</v>
      </c>
      <c r="Z54" s="18">
        <f t="shared" si="49"/>
        <v>1.5361978214523564</v>
      </c>
      <c r="AA54" s="18">
        <f t="shared" si="50"/>
        <v>0.16075198878546804</v>
      </c>
      <c r="AB54" s="18">
        <f t="shared" si="57"/>
        <v>0.61715111569973224</v>
      </c>
      <c r="AD54" s="18">
        <f t="shared" ref="AD54:AF54" si="70">IF($F$6-$D$6 &lt;&gt; 0,(EXP(LN(1+(AD34/100))/($F$6-$D$6))-1)*100,0)</f>
        <v>0.61715111569973224</v>
      </c>
      <c r="AE54" s="18">
        <f t="shared" si="70"/>
        <v>3.284684261013493</v>
      </c>
      <c r="AF54" s="18">
        <f t="shared" si="70"/>
        <v>3.6836766389652054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1.0288981452979185</v>
      </c>
      <c r="C56" s="26">
        <f>IF(D$6-C$6 &lt;&gt; 0,(EXP(LN(D18/C18)/(D$6-C$6))-1)*100,0)</f>
        <v>-1.0721669447941951</v>
      </c>
      <c r="D56" s="26">
        <f>IF(E$6-D$6 &lt;&gt; 0,(EXP(LN(E18/D18)/(E$6-D$6))-1)*100,0)</f>
        <v>0.91856642621594986</v>
      </c>
      <c r="E56" s="26">
        <f>IF(F$6-E$6 &lt;&gt; 0,(EXP(LN(F18/E18)/(F$6-E$6))-1)*100,0)</f>
        <v>0.60288507042960404</v>
      </c>
      <c r="F56" s="26">
        <f t="shared" si="54"/>
        <v>0.70800231659025048</v>
      </c>
      <c r="H56" s="26">
        <f t="shared" si="51"/>
        <v>0.70800231659025048</v>
      </c>
      <c r="I56" s="26">
        <f t="shared" ref="I56" si="71">IF($F$6-$D$6 &lt;&gt; 0,(EXP(LN(1+(I36/100))/($F$6-$D$6))-1)*100,0)</f>
        <v>2.7816906715278034</v>
      </c>
      <c r="J56" s="26">
        <f t="shared" ref="J56" si="72">IF($F$6-$D$6 &lt;&gt; 0,(EXP(LN(1+(J36/100))/($F$6-$D$6))-1)*100,0)</f>
        <v>3.2718186283232642</v>
      </c>
      <c r="L56" s="24" t="str">
        <f>$A$18</f>
        <v>All occupations</v>
      </c>
      <c r="M56" s="26">
        <f>IF(N$6-M$6 &lt;&gt; 0,(EXP(LN(N18/M18)/(N$6-M$6))-1)*100,0)</f>
        <v>0.56781878528491259</v>
      </c>
      <c r="N56" s="26">
        <f>IF(O$6-N$6 &lt;&gt; 0,(EXP(LN(O18/N18)/(O$6-N$6))-1)*100,0)</f>
        <v>-1.758899872475661</v>
      </c>
      <c r="O56" s="26">
        <f>IF(P$6-O$6 &lt;&gt; 0,(EXP(LN(P18/O18)/(P$6-O$6))-1)*100,0)</f>
        <v>0.74398104023269962</v>
      </c>
      <c r="P56" s="26">
        <f>IF(Q$6-P$6 &lt;&gt; 0,(EXP(LN(Q18/P18)/(Q$6-P$6))-1)*100,0)</f>
        <v>0.47152269295684945</v>
      </c>
      <c r="Q56" s="26">
        <f t="shared" ref="Q56" si="73">IF(Q$6-O$6 &lt;&gt; 0,(EXP(LN(Q18/O18)/(Q$6-O$6))-1)*100,0)</f>
        <v>0.56226017087708247</v>
      </c>
      <c r="S56" s="26">
        <f t="shared" ref="S56:U56" si="74">IF($F$6-$D$6 &lt;&gt; 0,(EXP(LN(1+(S36/100))/($F$6-$D$6))-1)*100,0)</f>
        <v>0.56226017087708247</v>
      </c>
      <c r="T56" s="26">
        <f t="shared" si="74"/>
        <v>2.3568375473063341</v>
      </c>
      <c r="U56" s="26">
        <f t="shared" si="74"/>
        <v>2.7672714355920114</v>
      </c>
      <c r="W56" s="24" t="str">
        <f>$A$18</f>
        <v>All occupations</v>
      </c>
      <c r="X56" s="26">
        <f>IF(Y$6-X$6 &lt;&gt; 0,(EXP(LN(Y18/X18)/(Y$6-X$6))-1)*100,0)</f>
        <v>1.5511361979697158</v>
      </c>
      <c r="Y56" s="26">
        <f>IF(Z$6-Y$6 &lt;&gt; 0,(EXP(LN(Z18/Y18)/(Z$6-Y$6))-1)*100,0)</f>
        <v>-0.31303398266778748</v>
      </c>
      <c r="Z56" s="26">
        <f>IF(AA$6-Z$6 &lt;&gt; 0,(EXP(LN(AA18/Z18)/(AA$6-Z$6))-1)*100,0)</f>
        <v>1.1073937656063348</v>
      </c>
      <c r="AA56" s="26">
        <f>IF(AB$6-AA$6 &lt;&gt; 0,(EXP(LN(AB18/AA18)/(AB$6-AA$6))-1)*100,0)</f>
        <v>0.74174827539859045</v>
      </c>
      <c r="AB56" s="26">
        <f t="shared" ref="AB56" si="75">IF(AB$6-Z$6 &lt;&gt; 0,(EXP(LN(AB18/Z18)/(AB$6-Z$6))-1)*100,0)</f>
        <v>0.86348294404816617</v>
      </c>
      <c r="AD56" s="26">
        <f t="shared" ref="AD56:AF56" si="76">IF($F$6-$D$6 &lt;&gt; 0,(EXP(LN(1+(AD36/100))/($F$6-$D$6))-1)*100,0)</f>
        <v>0.86348294404816617</v>
      </c>
      <c r="AE56" s="26">
        <f t="shared" si="76"/>
        <v>3.218152081140091</v>
      </c>
      <c r="AF56" s="26">
        <f t="shared" si="76"/>
        <v>3.7848345046785248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5.51329381233937</v>
      </c>
      <c r="C64" s="27">
        <f t="shared" si="77"/>
        <v>1.1879478618348926</v>
      </c>
      <c r="D64" s="27">
        <f t="shared" si="77"/>
        <v>-1.4906219960325515</v>
      </c>
      <c r="E64" s="27">
        <f t="shared" si="77"/>
        <v>3.9925788392803199</v>
      </c>
      <c r="F64" s="27">
        <f>F8-D8</f>
        <v>2.5019568432477683</v>
      </c>
      <c r="L64" t="str">
        <f>$A$8</f>
        <v>Managers, directors and senior officials</v>
      </c>
      <c r="M64" s="27">
        <f t="shared" ref="M64:M72" si="78">N8-M8</f>
        <v>2.8331828076409771</v>
      </c>
      <c r="N64" s="27">
        <f t="shared" ref="N64:N72" si="79">O8-N8</f>
        <v>1.3970300139295233E-2</v>
      </c>
      <c r="O64" s="27">
        <f t="shared" ref="O64:O72" si="80">P8-O8</f>
        <v>-1.1740632647596634</v>
      </c>
      <c r="P64" s="27">
        <f t="shared" ref="P64:P72" si="81">Q8-P8</f>
        <v>2.049986182591546</v>
      </c>
      <c r="Q64" s="27">
        <f>Q8-O8</f>
        <v>0.87592291783188259</v>
      </c>
      <c r="W64" t="str">
        <f>$A$8</f>
        <v>Managers, directors and senior officials</v>
      </c>
      <c r="X64" s="27">
        <f t="shared" ref="X64:X72" si="82">Y8-X8</f>
        <v>2.680111004698416</v>
      </c>
      <c r="Y64" s="27">
        <f t="shared" ref="Y64:Y72" si="83">Z8-Y8</f>
        <v>1.1739775616956329</v>
      </c>
      <c r="Z64" s="27">
        <f t="shared" ref="Z64:Z72" si="84">AA8-Z8</f>
        <v>-0.31655873127287038</v>
      </c>
      <c r="AA64" s="27">
        <f t="shared" ref="AA64:AA72" si="85">AB8-AA8</f>
        <v>1.9425926566886851</v>
      </c>
      <c r="AB64" s="27">
        <f>AB8-Z8</f>
        <v>1.6260339254158147</v>
      </c>
    </row>
    <row r="65" spans="1:31" x14ac:dyDescent="0.2">
      <c r="A65" t="str">
        <f>$A$9</f>
        <v>Professional occupations</v>
      </c>
      <c r="B65" s="27">
        <f t="shared" si="77"/>
        <v>8.1034069461681497</v>
      </c>
      <c r="C65" s="27">
        <f t="shared" si="77"/>
        <v>2.6526162796262014</v>
      </c>
      <c r="D65" s="27">
        <f t="shared" si="77"/>
        <v>7.5712147232102751</v>
      </c>
      <c r="E65" s="27">
        <f t="shared" si="77"/>
        <v>11.620007246395488</v>
      </c>
      <c r="F65" s="27">
        <f t="shared" ref="F65:F72" si="86">F9-D9</f>
        <v>19.191221969605763</v>
      </c>
      <c r="L65" t="str">
        <f>$A$9</f>
        <v>Professional occupations</v>
      </c>
      <c r="M65" s="27">
        <f t="shared" si="78"/>
        <v>3.8184167886971352</v>
      </c>
      <c r="N65" s="27">
        <f t="shared" si="79"/>
        <v>0.86908657921686938</v>
      </c>
      <c r="O65" s="27">
        <f t="shared" si="80"/>
        <v>4.9885430864142108</v>
      </c>
      <c r="P65" s="27">
        <f t="shared" si="81"/>
        <v>5.4744921626941263</v>
      </c>
      <c r="Q65" s="27">
        <f t="shared" ref="Q65:Q72" si="87">Q9-O9</f>
        <v>10.463035249108337</v>
      </c>
      <c r="W65" t="str">
        <f>$A$9</f>
        <v>Professional occupations</v>
      </c>
      <c r="X65" s="27">
        <f t="shared" si="82"/>
        <v>4.2849901574709648</v>
      </c>
      <c r="Y65" s="27">
        <f t="shared" si="83"/>
        <v>1.7835297004093675</v>
      </c>
      <c r="Z65" s="27">
        <f t="shared" si="84"/>
        <v>2.5826716367960927</v>
      </c>
      <c r="AA65" s="27">
        <f t="shared" si="85"/>
        <v>6.1455150837013832</v>
      </c>
      <c r="AB65" s="27">
        <f t="shared" ref="AB65:AB72" si="88">AB9-Z9</f>
        <v>8.7281867204974759</v>
      </c>
    </row>
    <row r="66" spans="1:31" x14ac:dyDescent="0.2">
      <c r="A66" t="str">
        <f>$A$10</f>
        <v>Associate professional occupations</v>
      </c>
      <c r="B66" s="27">
        <f t="shared" si="77"/>
        <v>2.5460622624861671</v>
      </c>
      <c r="C66" s="27">
        <f t="shared" si="77"/>
        <v>1.7547833027172004</v>
      </c>
      <c r="D66" s="27">
        <f t="shared" si="77"/>
        <v>3.7280467726690603</v>
      </c>
      <c r="E66" s="27">
        <f t="shared" si="77"/>
        <v>5.8105225262611313</v>
      </c>
      <c r="F66" s="27">
        <f t="shared" si="86"/>
        <v>9.5385692989301916</v>
      </c>
      <c r="L66" t="str">
        <f>$A$10</f>
        <v>Associate professional occupations</v>
      </c>
      <c r="M66" s="27">
        <f t="shared" si="78"/>
        <v>0.7425710361429978</v>
      </c>
      <c r="N66" s="27">
        <f t="shared" si="79"/>
        <v>0.68685730992991978</v>
      </c>
      <c r="O66" s="27">
        <f t="shared" si="80"/>
        <v>-0.32708604981400669</v>
      </c>
      <c r="P66" s="27">
        <f t="shared" si="81"/>
        <v>1.2674947475520142</v>
      </c>
      <c r="Q66" s="27">
        <f t="shared" si="87"/>
        <v>0.9404086977380075</v>
      </c>
      <c r="W66" t="str">
        <f>$A$10</f>
        <v>Associate professional occupations</v>
      </c>
      <c r="X66" s="27">
        <f t="shared" si="82"/>
        <v>1.8034912263430947</v>
      </c>
      <c r="Y66" s="27">
        <f t="shared" si="83"/>
        <v>1.0679259927873055</v>
      </c>
      <c r="Z66" s="27">
        <f t="shared" si="84"/>
        <v>4.0551328224830918</v>
      </c>
      <c r="AA66" s="27">
        <f t="shared" si="85"/>
        <v>4.5430277787091455</v>
      </c>
      <c r="AB66" s="27">
        <f t="shared" si="88"/>
        <v>8.5981606011922374</v>
      </c>
    </row>
    <row r="67" spans="1:31" x14ac:dyDescent="0.2">
      <c r="A67" t="str">
        <f>$A$11</f>
        <v>Administrative and secretarial occupations</v>
      </c>
      <c r="B67" s="27">
        <f t="shared" si="77"/>
        <v>-1.905351689558195</v>
      </c>
      <c r="C67" s="27">
        <f t="shared" si="77"/>
        <v>1.3800092072745755</v>
      </c>
      <c r="D67" s="27">
        <f t="shared" si="77"/>
        <v>0.29791514266525354</v>
      </c>
      <c r="E67" s="27">
        <f t="shared" si="77"/>
        <v>-1.5608311081001531</v>
      </c>
      <c r="F67" s="27">
        <f t="shared" si="86"/>
        <v>-1.2629159654348996</v>
      </c>
      <c r="L67" t="str">
        <f>$A$11</f>
        <v>Administrative and secretarial occupations</v>
      </c>
      <c r="M67" s="27">
        <f t="shared" si="78"/>
        <v>-1.0543123118846065</v>
      </c>
      <c r="N67" s="27">
        <f t="shared" si="79"/>
        <v>1.3269688188209923</v>
      </c>
      <c r="O67" s="27">
        <f t="shared" si="80"/>
        <v>0.4650208894172323</v>
      </c>
      <c r="P67" s="27">
        <f t="shared" si="81"/>
        <v>0.73455734055500699</v>
      </c>
      <c r="Q67" s="27">
        <f t="shared" si="87"/>
        <v>1.1995782299722393</v>
      </c>
      <c r="W67" t="str">
        <f>$A$11</f>
        <v>Administrative and secretarial occupations</v>
      </c>
      <c r="X67" s="27">
        <f t="shared" si="82"/>
        <v>-0.85103937767357252</v>
      </c>
      <c r="Y67" s="27">
        <f t="shared" si="83"/>
        <v>5.3040388453641896E-2</v>
      </c>
      <c r="Z67" s="27">
        <f t="shared" si="84"/>
        <v>-0.16710574675204271</v>
      </c>
      <c r="AA67" s="27">
        <f t="shared" si="85"/>
        <v>-2.295388448655121</v>
      </c>
      <c r="AB67" s="27">
        <f t="shared" si="88"/>
        <v>-2.4624941954071637</v>
      </c>
    </row>
    <row r="68" spans="1:31" x14ac:dyDescent="0.2">
      <c r="A68" t="str">
        <f>$A$12</f>
        <v>Skilled trades occupations</v>
      </c>
      <c r="B68" s="27">
        <f t="shared" si="77"/>
        <v>0.28856739726536773</v>
      </c>
      <c r="C68" s="27">
        <f t="shared" si="77"/>
        <v>-4.2182856068417962</v>
      </c>
      <c r="D68" s="27">
        <f t="shared" si="77"/>
        <v>0.76995063989836865</v>
      </c>
      <c r="E68" s="27">
        <f t="shared" si="77"/>
        <v>-0.39243345722138656</v>
      </c>
      <c r="F68" s="27">
        <f t="shared" si="86"/>
        <v>0.37751718267698209</v>
      </c>
      <c r="L68" t="str">
        <f>$A$12</f>
        <v>Skilled trades occupations</v>
      </c>
      <c r="M68" s="27">
        <f t="shared" si="78"/>
        <v>-0.10258543679157128</v>
      </c>
      <c r="N68" s="27">
        <f t="shared" si="79"/>
        <v>-4.4531375391952892</v>
      </c>
      <c r="O68" s="27">
        <f t="shared" si="80"/>
        <v>0.43484153189706376</v>
      </c>
      <c r="P68" s="27">
        <f t="shared" si="81"/>
        <v>-0.79862222585443021</v>
      </c>
      <c r="Q68" s="27">
        <f t="shared" si="87"/>
        <v>-0.36378069395736645</v>
      </c>
      <c r="W68" t="str">
        <f>$A$12</f>
        <v>Skilled trades occupations</v>
      </c>
      <c r="X68" s="27">
        <f t="shared" si="82"/>
        <v>0.39115283405692214</v>
      </c>
      <c r="Y68" s="27">
        <f t="shared" si="83"/>
        <v>0.23485193235351165</v>
      </c>
      <c r="Z68" s="27">
        <f t="shared" si="84"/>
        <v>0.33510910800130578</v>
      </c>
      <c r="AA68" s="27">
        <f t="shared" si="85"/>
        <v>0.40618876863304898</v>
      </c>
      <c r="AB68" s="27">
        <f t="shared" si="88"/>
        <v>0.74129787663435476</v>
      </c>
    </row>
    <row r="69" spans="1:31" x14ac:dyDescent="0.2">
      <c r="A69" t="str">
        <f>$A$13</f>
        <v>Caring, leisure and other service occupations</v>
      </c>
      <c r="B69" s="27">
        <f t="shared" si="77"/>
        <v>-0.21745186160031693</v>
      </c>
      <c r="C69" s="27">
        <f t="shared" si="77"/>
        <v>-2.164799005940754</v>
      </c>
      <c r="D69" s="27">
        <f t="shared" si="77"/>
        <v>1.7516245374075332</v>
      </c>
      <c r="E69" s="27">
        <f t="shared" si="77"/>
        <v>3.8371088980531667</v>
      </c>
      <c r="F69" s="27">
        <f t="shared" si="86"/>
        <v>5.5887334354606999</v>
      </c>
      <c r="L69" t="str">
        <f>$A$13</f>
        <v>Caring, leisure and other service occupations</v>
      </c>
      <c r="M69" s="27">
        <f t="shared" si="78"/>
        <v>9.6876252490529779E-3</v>
      </c>
      <c r="N69" s="27">
        <f t="shared" si="79"/>
        <v>3.0926763617403985E-2</v>
      </c>
      <c r="O69" s="27">
        <f t="shared" si="80"/>
        <v>0.58683583717144927</v>
      </c>
      <c r="P69" s="27">
        <f t="shared" si="81"/>
        <v>1.0215848490955128</v>
      </c>
      <c r="Q69" s="27">
        <f t="shared" si="87"/>
        <v>1.6084206862669621</v>
      </c>
      <c r="W69" t="str">
        <f>$A$13</f>
        <v>Caring, leisure and other service occupations</v>
      </c>
      <c r="X69" s="27">
        <f t="shared" si="82"/>
        <v>-0.22713948684936724</v>
      </c>
      <c r="Y69" s="27">
        <f t="shared" si="83"/>
        <v>-2.1957257695581553</v>
      </c>
      <c r="Z69" s="27">
        <f t="shared" si="84"/>
        <v>1.1647887002360697</v>
      </c>
      <c r="AA69" s="27">
        <f t="shared" si="85"/>
        <v>2.8155240489576592</v>
      </c>
      <c r="AB69" s="27">
        <f t="shared" si="88"/>
        <v>3.9803127491937289</v>
      </c>
    </row>
    <row r="70" spans="1:31" x14ac:dyDescent="0.2">
      <c r="A70" t="str">
        <f>$A$14</f>
        <v>Sales and customer service occupations</v>
      </c>
      <c r="B70" s="27">
        <f t="shared" si="77"/>
        <v>4.1908996293532397E-2</v>
      </c>
      <c r="C70" s="27">
        <f t="shared" si="77"/>
        <v>0.33624231899303325</v>
      </c>
      <c r="D70" s="27">
        <f t="shared" si="77"/>
        <v>0.56733754847832429</v>
      </c>
      <c r="E70" s="27">
        <f t="shared" si="77"/>
        <v>-6.7370289575091391E-2</v>
      </c>
      <c r="F70" s="27">
        <f t="shared" si="86"/>
        <v>0.4999672589032329</v>
      </c>
      <c r="L70" t="str">
        <f>$A$14</f>
        <v>Sales and customer service occupations</v>
      </c>
      <c r="M70" s="27">
        <f t="shared" si="78"/>
        <v>-8.6821362631722465E-2</v>
      </c>
      <c r="N70" s="27">
        <f t="shared" si="79"/>
        <v>0.44134123215165388</v>
      </c>
      <c r="O70" s="27">
        <f t="shared" si="80"/>
        <v>0.55160092962243112</v>
      </c>
      <c r="P70" s="27">
        <f t="shared" si="81"/>
        <v>0.48934416476434883</v>
      </c>
      <c r="Q70" s="27">
        <f t="shared" si="87"/>
        <v>1.04094509438678</v>
      </c>
      <c r="W70" t="str">
        <f>$A$14</f>
        <v>Sales and customer service occupations</v>
      </c>
      <c r="X70" s="27">
        <f t="shared" si="82"/>
        <v>0.12873035892513585</v>
      </c>
      <c r="Y70" s="27">
        <f t="shared" si="83"/>
        <v>-0.10509891315859221</v>
      </c>
      <c r="Z70" s="27">
        <f t="shared" si="84"/>
        <v>1.5736618855896722E-2</v>
      </c>
      <c r="AA70" s="27">
        <f t="shared" si="85"/>
        <v>-0.55671445433943134</v>
      </c>
      <c r="AB70" s="27">
        <f t="shared" si="88"/>
        <v>-0.54097783548353462</v>
      </c>
    </row>
    <row r="71" spans="1:31" x14ac:dyDescent="0.2">
      <c r="A71" t="str">
        <f>$A$15</f>
        <v>Process, plant and machine operatives</v>
      </c>
      <c r="B71" s="27">
        <f t="shared" si="77"/>
        <v>0.16171302739287441</v>
      </c>
      <c r="C71" s="27">
        <f t="shared" si="77"/>
        <v>-2.0782904430518379</v>
      </c>
      <c r="D71" s="27">
        <f t="shared" si="77"/>
        <v>0.49761029292916703</v>
      </c>
      <c r="E71" s="27">
        <f t="shared" si="77"/>
        <v>-0.43892896575576401</v>
      </c>
      <c r="F71" s="27">
        <f t="shared" si="86"/>
        <v>5.868132717340302E-2</v>
      </c>
      <c r="L71" t="str">
        <f>$A$15</f>
        <v>Process, plant and machine operatives</v>
      </c>
      <c r="M71" s="27">
        <f t="shared" si="78"/>
        <v>-8.7016404829721949E-2</v>
      </c>
      <c r="N71" s="27">
        <f t="shared" si="79"/>
        <v>-1.7414418311668651</v>
      </c>
      <c r="O71" s="27">
        <f t="shared" si="80"/>
        <v>2.5506597723410351E-3</v>
      </c>
      <c r="P71" s="27">
        <f t="shared" si="81"/>
        <v>-0.63748177582905186</v>
      </c>
      <c r="Q71" s="27">
        <f t="shared" si="87"/>
        <v>-0.63493111605671082</v>
      </c>
      <c r="W71" t="str">
        <f>$A$15</f>
        <v>Process, plant and machine operatives</v>
      </c>
      <c r="X71" s="27">
        <f t="shared" si="82"/>
        <v>0.24872943222259725</v>
      </c>
      <c r="Y71" s="27">
        <f t="shared" si="83"/>
        <v>-0.33684861188496251</v>
      </c>
      <c r="Z71" s="27">
        <f t="shared" si="84"/>
        <v>0.49505963315681845</v>
      </c>
      <c r="AA71" s="27">
        <f t="shared" si="85"/>
        <v>0.19855281007329673</v>
      </c>
      <c r="AB71" s="27">
        <f t="shared" si="88"/>
        <v>0.69361244323011517</v>
      </c>
    </row>
    <row r="72" spans="1:31" x14ac:dyDescent="0.2">
      <c r="A72" t="str">
        <f>$A$16</f>
        <v>Elementary occupations</v>
      </c>
      <c r="B72" s="27">
        <f t="shared" si="77"/>
        <v>-0.44414889078669972</v>
      </c>
      <c r="C72" s="27">
        <f t="shared" si="77"/>
        <v>-2.6152239146118959</v>
      </c>
      <c r="D72" s="27">
        <f t="shared" si="77"/>
        <v>2.5579223387744747</v>
      </c>
      <c r="E72" s="27">
        <f t="shared" si="77"/>
        <v>-0.27265368933736767</v>
      </c>
      <c r="F72" s="27">
        <f t="shared" si="86"/>
        <v>2.2852686494371071</v>
      </c>
      <c r="L72" t="str">
        <f>$A$16</f>
        <v>Elementary occupations</v>
      </c>
      <c r="M72" s="27">
        <f t="shared" si="78"/>
        <v>-1.9443281559532046</v>
      </c>
      <c r="N72" s="27">
        <f t="shared" si="79"/>
        <v>-0.41747136933049234</v>
      </c>
      <c r="O72" s="27">
        <f t="shared" si="80"/>
        <v>1.3105511568433634</v>
      </c>
      <c r="P72" s="27">
        <f t="shared" si="81"/>
        <v>-0.54784859227361338</v>
      </c>
      <c r="Q72" s="27">
        <f t="shared" si="87"/>
        <v>0.76270256456975005</v>
      </c>
      <c r="W72" t="str">
        <f>$A$16</f>
        <v>Elementary occupations</v>
      </c>
      <c r="X72" s="27">
        <f t="shared" si="82"/>
        <v>1.500179265166544</v>
      </c>
      <c r="Y72" s="27">
        <f t="shared" si="83"/>
        <v>-2.1977525452813857</v>
      </c>
      <c r="Z72" s="27">
        <f t="shared" si="84"/>
        <v>1.2473711819311255</v>
      </c>
      <c r="AA72" s="27">
        <f t="shared" si="85"/>
        <v>0.27519490293618531</v>
      </c>
      <c r="AB72" s="27">
        <f t="shared" si="88"/>
        <v>1.5225660848673108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14.088000000000306</v>
      </c>
      <c r="C74" s="29">
        <f t="shared" ref="C74" si="89">D18-C18</f>
        <v>-3.7650000000003843</v>
      </c>
      <c r="D74" s="29">
        <f>E18-D18</f>
        <v>16.250999999999806</v>
      </c>
      <c r="E74" s="29">
        <f>F18-E18</f>
        <v>22.528000000000418</v>
      </c>
      <c r="F74" s="29">
        <f>F18-D18</f>
        <v>38.779000000000224</v>
      </c>
      <c r="L74" s="24" t="str">
        <f>$A$18</f>
        <v>All occupations</v>
      </c>
      <c r="M74" s="29">
        <f>N18-M18</f>
        <v>4.1287945856393264</v>
      </c>
      <c r="N74" s="29">
        <f t="shared" ref="N74" si="90">O18-N18</f>
        <v>-3.2428997358165077</v>
      </c>
      <c r="O74" s="29">
        <f>P18-O18</f>
        <v>6.8387947765644128</v>
      </c>
      <c r="P74" s="29">
        <f>Q18-P18</f>
        <v>9.0535068532954881</v>
      </c>
      <c r="Q74" s="29">
        <f>Q18-O18</f>
        <v>15.892301629859901</v>
      </c>
      <c r="W74" s="24" t="str">
        <f>$A$18</f>
        <v>All occupations</v>
      </c>
      <c r="X74" s="29">
        <f>Y18-X18</f>
        <v>9.9592054143607243</v>
      </c>
      <c r="Y74" s="29">
        <f t="shared" ref="Y74" si="91">Z18-Y18</f>
        <v>-0.52210026418362077</v>
      </c>
      <c r="Z74" s="29">
        <f>AA18-Z18</f>
        <v>9.4122052234354783</v>
      </c>
      <c r="AA74" s="29">
        <f>AB18-AA18</f>
        <v>13.474493146704845</v>
      </c>
      <c r="AB74" s="29">
        <f>AB18-Z18</f>
        <v>22.886698370140323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33.990513015572169</v>
      </c>
      <c r="C80" s="11">
        <f t="shared" si="92"/>
        <v>39.503806827911539</v>
      </c>
      <c r="D80" s="11">
        <f t="shared" si="92"/>
        <v>40.691754689746432</v>
      </c>
      <c r="E80" s="11">
        <f t="shared" si="92"/>
        <v>39.20113269371388</v>
      </c>
      <c r="F80" s="11">
        <f t="shared" si="92"/>
        <v>43.1937115329942</v>
      </c>
      <c r="H80" s="40">
        <f>IF(D$6-B$6 &lt;&gt; 0,(EXP(LN(D8/B8)/(D$6-B$6))-1)*100,0)</f>
        <v>3.6644241758205576</v>
      </c>
      <c r="I80" s="40">
        <f t="shared" ref="I80:I88" si="93">F46</f>
        <v>0.39858848495615273</v>
      </c>
      <c r="L80" t="str">
        <f t="shared" ref="L80:Q88" si="94">L8</f>
        <v>Managers, directors and senior officials</v>
      </c>
      <c r="M80" s="11">
        <f t="shared" si="94"/>
        <v>23.372553834704998</v>
      </c>
      <c r="N80" s="11">
        <f t="shared" si="94"/>
        <v>26.205736642345975</v>
      </c>
      <c r="O80" s="11">
        <f t="shared" si="94"/>
        <v>26.219706942485271</v>
      </c>
      <c r="P80" s="11">
        <f t="shared" si="94"/>
        <v>25.045643677725607</v>
      </c>
      <c r="Q80" s="11">
        <f t="shared" si="94"/>
        <v>27.095629860317153</v>
      </c>
      <c r="S80" s="40">
        <f t="shared" ref="S80:S88" si="95">IF(O$6-M$6 &lt;&gt; 0,(EXP(LN(O8/M8)/(O$6-M$6))-1)*100,0)</f>
        <v>2.3256077823409882</v>
      </c>
      <c r="T80" s="40">
        <f t="shared" ref="T80:T88" si="96">Q46</f>
        <v>0.21931450127905538</v>
      </c>
      <c r="W80" t="str">
        <f t="shared" ref="W80:AB88" si="97">W8</f>
        <v>Managers, directors and senior officials</v>
      </c>
      <c r="X80" s="11">
        <f t="shared" si="97"/>
        <v>10.617959180867141</v>
      </c>
      <c r="Y80" s="11">
        <f t="shared" si="97"/>
        <v>13.298070185565557</v>
      </c>
      <c r="Z80" s="11">
        <f t="shared" si="97"/>
        <v>14.47204774726119</v>
      </c>
      <c r="AA80" s="11">
        <f t="shared" si="97"/>
        <v>14.155489015988319</v>
      </c>
      <c r="AB80" s="11">
        <f t="shared" si="97"/>
        <v>16.098081672677004</v>
      </c>
      <c r="AD80" s="40">
        <f t="shared" ref="AD80:AD88" si="98">IF(Z$6-X$6 &lt;&gt; 0,(EXP(LN(Z8/X8)/(Z$6-X$6))-1)*100,0)</f>
        <v>6.3892597377981808</v>
      </c>
      <c r="AE80" s="40">
        <f t="shared" ref="AE80:AE88" si="99">AB46</f>
        <v>0.71239935485647443</v>
      </c>
    </row>
    <row r="81" spans="1:31" x14ac:dyDescent="0.2">
      <c r="A81" t="str">
        <f t="shared" si="92"/>
        <v>Professional occupations</v>
      </c>
      <c r="B81" s="11">
        <f t="shared" si="92"/>
        <v>67.123495735987348</v>
      </c>
      <c r="C81" s="11">
        <f t="shared" si="92"/>
        <v>75.226902682155497</v>
      </c>
      <c r="D81" s="11">
        <f t="shared" si="92"/>
        <v>77.879518961781699</v>
      </c>
      <c r="E81" s="11">
        <f t="shared" si="92"/>
        <v>85.450733684991974</v>
      </c>
      <c r="F81" s="11">
        <f t="shared" si="92"/>
        <v>97.070740931387462</v>
      </c>
      <c r="H81" s="40">
        <f t="shared" ref="H81:H88" si="100">IF(D$6-B$6 &lt;&gt; 0,(EXP(LN(D9/B9)/(D$6-B$6))-1)*100,0)</f>
        <v>3.0171993444517931</v>
      </c>
      <c r="I81" s="40">
        <f t="shared" si="93"/>
        <v>1.4793489448627684</v>
      </c>
      <c r="L81" t="str">
        <f t="shared" si="94"/>
        <v>Professional occupations</v>
      </c>
      <c r="M81" s="11">
        <f t="shared" si="94"/>
        <v>36.447534884659987</v>
      </c>
      <c r="N81" s="11">
        <f t="shared" si="94"/>
        <v>40.265951673357122</v>
      </c>
      <c r="O81" s="11">
        <f t="shared" si="94"/>
        <v>41.135038252573992</v>
      </c>
      <c r="P81" s="11">
        <f t="shared" si="94"/>
        <v>46.123581338988203</v>
      </c>
      <c r="Q81" s="11">
        <f t="shared" si="94"/>
        <v>51.598073501682329</v>
      </c>
      <c r="S81" s="40">
        <f t="shared" si="95"/>
        <v>2.4492418922059889</v>
      </c>
      <c r="T81" s="40">
        <f t="shared" si="96"/>
        <v>1.5222977940372528</v>
      </c>
      <c r="W81" t="str">
        <f t="shared" si="97"/>
        <v>Professional occupations</v>
      </c>
      <c r="X81" s="11">
        <f t="shared" si="97"/>
        <v>30.675960851327375</v>
      </c>
      <c r="Y81" s="11">
        <f t="shared" si="97"/>
        <v>34.96095100879834</v>
      </c>
      <c r="Z81" s="11">
        <f t="shared" si="97"/>
        <v>36.744480709207707</v>
      </c>
      <c r="AA81" s="11">
        <f t="shared" si="97"/>
        <v>39.3271523460038</v>
      </c>
      <c r="AB81" s="11">
        <f t="shared" si="97"/>
        <v>45.472667429705183</v>
      </c>
      <c r="AD81" s="40">
        <f t="shared" si="98"/>
        <v>3.6761324517699645</v>
      </c>
      <c r="AE81" s="40">
        <f t="shared" si="99"/>
        <v>1.4309643268482386</v>
      </c>
    </row>
    <row r="82" spans="1:31" x14ac:dyDescent="0.2">
      <c r="A82" t="str">
        <f t="shared" si="92"/>
        <v>Associate professional occupations</v>
      </c>
      <c r="B82" s="11">
        <f t="shared" si="92"/>
        <v>40.513599903587568</v>
      </c>
      <c r="C82" s="11">
        <f t="shared" si="92"/>
        <v>43.059662166073736</v>
      </c>
      <c r="D82" s="11">
        <f t="shared" si="92"/>
        <v>44.814445468790936</v>
      </c>
      <c r="E82" s="11">
        <f t="shared" si="92"/>
        <v>48.542492241459996</v>
      </c>
      <c r="F82" s="11">
        <f t="shared" si="92"/>
        <v>54.353014767721127</v>
      </c>
      <c r="H82" s="40">
        <f t="shared" si="100"/>
        <v>2.0383526119176709</v>
      </c>
      <c r="I82" s="40">
        <f t="shared" si="93"/>
        <v>1.2947742136073082</v>
      </c>
      <c r="L82" t="str">
        <f t="shared" si="94"/>
        <v>Associate professional occupations</v>
      </c>
      <c r="M82" s="11">
        <f t="shared" si="94"/>
        <v>21.717215882950882</v>
      </c>
      <c r="N82" s="11">
        <f t="shared" si="94"/>
        <v>22.459786919093879</v>
      </c>
      <c r="O82" s="11">
        <f t="shared" si="94"/>
        <v>23.146644229023799</v>
      </c>
      <c r="P82" s="11">
        <f t="shared" si="94"/>
        <v>22.819558179209793</v>
      </c>
      <c r="Q82" s="11">
        <f t="shared" si="94"/>
        <v>24.087052926761807</v>
      </c>
      <c r="S82" s="40">
        <f t="shared" si="95"/>
        <v>1.2830515234724338</v>
      </c>
      <c r="T82" s="40">
        <f t="shared" si="96"/>
        <v>0.26585049649532344</v>
      </c>
      <c r="W82" t="str">
        <f t="shared" si="97"/>
        <v>Associate professional occupations</v>
      </c>
      <c r="X82" s="11">
        <f t="shared" si="97"/>
        <v>18.796384020636712</v>
      </c>
      <c r="Y82" s="11">
        <f t="shared" si="97"/>
        <v>20.599875246979806</v>
      </c>
      <c r="Z82" s="11">
        <f t="shared" si="97"/>
        <v>21.667801239767112</v>
      </c>
      <c r="AA82" s="11">
        <f t="shared" si="97"/>
        <v>25.722934062250204</v>
      </c>
      <c r="AB82" s="11">
        <f t="shared" si="97"/>
        <v>30.265961840959349</v>
      </c>
      <c r="AD82" s="40">
        <f t="shared" si="98"/>
        <v>2.8840630224201469</v>
      </c>
      <c r="AE82" s="40">
        <f t="shared" si="99"/>
        <v>2.2529804992669433</v>
      </c>
    </row>
    <row r="83" spans="1:31" x14ac:dyDescent="0.2">
      <c r="A83" t="str">
        <f t="shared" si="92"/>
        <v>Administrative and secretarial occupations</v>
      </c>
      <c r="B83" s="11">
        <f t="shared" si="92"/>
        <v>35.356759041810037</v>
      </c>
      <c r="C83" s="11">
        <f t="shared" si="92"/>
        <v>33.451407352251842</v>
      </c>
      <c r="D83" s="11">
        <f t="shared" si="92"/>
        <v>34.831416559526417</v>
      </c>
      <c r="E83" s="11">
        <f t="shared" si="92"/>
        <v>35.129331702191671</v>
      </c>
      <c r="F83" s="11">
        <f t="shared" si="92"/>
        <v>33.568500594091518</v>
      </c>
      <c r="H83" s="40">
        <f t="shared" si="100"/>
        <v>-0.2989487214941744</v>
      </c>
      <c r="I83" s="40">
        <f t="shared" si="93"/>
        <v>-0.24590787854913421</v>
      </c>
      <c r="L83" t="str">
        <f t="shared" si="94"/>
        <v>Administrative and secretarial occupations</v>
      </c>
      <c r="M83" s="11">
        <f t="shared" si="94"/>
        <v>8.2824975961789811</v>
      </c>
      <c r="N83" s="11">
        <f t="shared" si="94"/>
        <v>7.2281852842943746</v>
      </c>
      <c r="O83" s="11">
        <f t="shared" si="94"/>
        <v>8.5551541031153668</v>
      </c>
      <c r="P83" s="11">
        <f t="shared" si="94"/>
        <v>9.0201749925325991</v>
      </c>
      <c r="Q83" s="11">
        <f t="shared" si="94"/>
        <v>9.7547323330876061</v>
      </c>
      <c r="S83" s="40">
        <f t="shared" si="95"/>
        <v>0.64988978735531777</v>
      </c>
      <c r="T83" s="40">
        <f t="shared" si="96"/>
        <v>0.87862823851727612</v>
      </c>
      <c r="W83" t="str">
        <f t="shared" si="97"/>
        <v>Administrative and secretarial occupations</v>
      </c>
      <c r="X83" s="11">
        <f t="shared" si="97"/>
        <v>27.074261445631031</v>
      </c>
      <c r="Y83" s="11">
        <f t="shared" si="97"/>
        <v>26.223222067957458</v>
      </c>
      <c r="Z83" s="11">
        <f t="shared" si="97"/>
        <v>26.2762624564111</v>
      </c>
      <c r="AA83" s="11">
        <f t="shared" si="97"/>
        <v>26.109156709659057</v>
      </c>
      <c r="AB83" s="11">
        <f t="shared" si="97"/>
        <v>23.813768261003936</v>
      </c>
      <c r="AD83" s="40">
        <f t="shared" si="98"/>
        <v>-0.59656446525960805</v>
      </c>
      <c r="AE83" s="40">
        <f t="shared" si="99"/>
        <v>-0.6538666055561082</v>
      </c>
    </row>
    <row r="84" spans="1:31" x14ac:dyDescent="0.2">
      <c r="A84" t="str">
        <f t="shared" si="92"/>
        <v>Skilled trades occupations</v>
      </c>
      <c r="B84" s="11">
        <f t="shared" si="92"/>
        <v>41.497742263460893</v>
      </c>
      <c r="C84" s="11">
        <f t="shared" si="92"/>
        <v>41.786309660726261</v>
      </c>
      <c r="D84" s="11">
        <f t="shared" si="92"/>
        <v>37.568024053884464</v>
      </c>
      <c r="E84" s="11">
        <f t="shared" si="92"/>
        <v>38.337974693782833</v>
      </c>
      <c r="F84" s="11">
        <f t="shared" si="92"/>
        <v>37.945541236561446</v>
      </c>
      <c r="H84" s="40">
        <f t="shared" si="100"/>
        <v>-1.9700509640789399</v>
      </c>
      <c r="I84" s="40">
        <f t="shared" si="93"/>
        <v>6.6680501469229547E-2</v>
      </c>
      <c r="L84" t="str">
        <f t="shared" si="94"/>
        <v>Skilled trades occupations</v>
      </c>
      <c r="M84" s="11">
        <f t="shared" si="94"/>
        <v>37.838163557715291</v>
      </c>
      <c r="N84" s="11">
        <f t="shared" si="94"/>
        <v>37.735578120923719</v>
      </c>
      <c r="O84" s="11">
        <f t="shared" si="94"/>
        <v>33.28244058172843</v>
      </c>
      <c r="P84" s="11">
        <f t="shared" si="94"/>
        <v>33.717282113625494</v>
      </c>
      <c r="Q84" s="11">
        <f t="shared" si="94"/>
        <v>32.918659887771064</v>
      </c>
      <c r="S84" s="40">
        <f t="shared" si="95"/>
        <v>-2.5331292238566672</v>
      </c>
      <c r="T84" s="40">
        <f t="shared" si="96"/>
        <v>-7.324170662031948E-2</v>
      </c>
      <c r="W84" t="str">
        <f t="shared" si="97"/>
        <v>Skilled trades occupations</v>
      </c>
      <c r="X84" s="11">
        <f t="shared" si="97"/>
        <v>3.6595787057456119</v>
      </c>
      <c r="Y84" s="11">
        <f t="shared" si="97"/>
        <v>4.0507315398025341</v>
      </c>
      <c r="Z84" s="11">
        <f t="shared" si="97"/>
        <v>4.2855834721560457</v>
      </c>
      <c r="AA84" s="11">
        <f t="shared" si="97"/>
        <v>4.6206925801573515</v>
      </c>
      <c r="AB84" s="11">
        <f t="shared" si="97"/>
        <v>5.0268813487904005</v>
      </c>
      <c r="AD84" s="40">
        <f t="shared" si="98"/>
        <v>3.2085729863072121</v>
      </c>
      <c r="AE84" s="40">
        <f t="shared" si="99"/>
        <v>1.0692970349256203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33.496902195951655</v>
      </c>
      <c r="C85" s="11">
        <f t="shared" si="92"/>
        <v>33.279450334351338</v>
      </c>
      <c r="D85" s="11">
        <f t="shared" si="92"/>
        <v>31.114651328410584</v>
      </c>
      <c r="E85" s="11">
        <f t="shared" si="92"/>
        <v>32.866275865818118</v>
      </c>
      <c r="F85" s="11">
        <f t="shared" si="92"/>
        <v>36.703384763871284</v>
      </c>
      <c r="H85" s="40">
        <f t="shared" si="100"/>
        <v>-1.4646511038329701</v>
      </c>
      <c r="I85" s="40">
        <f t="shared" si="93"/>
        <v>1.1073540527882564</v>
      </c>
      <c r="L85" t="str">
        <f t="shared" si="94"/>
        <v>Caring, leisure and other service occupations</v>
      </c>
      <c r="M85" s="11">
        <f t="shared" si="94"/>
        <v>4.8087572292309435</v>
      </c>
      <c r="N85" s="11">
        <f t="shared" si="94"/>
        <v>4.8184448544799965</v>
      </c>
      <c r="O85" s="11">
        <f t="shared" si="94"/>
        <v>4.8493716180974005</v>
      </c>
      <c r="P85" s="11">
        <f t="shared" si="94"/>
        <v>5.4362074552688497</v>
      </c>
      <c r="Q85" s="11">
        <f t="shared" si="94"/>
        <v>6.4577923043643626</v>
      </c>
      <c r="S85" s="40">
        <f t="shared" si="95"/>
        <v>0.16835064773581543</v>
      </c>
      <c r="T85" s="40">
        <f t="shared" si="96"/>
        <v>1.9279384504116814</v>
      </c>
      <c r="W85" t="str">
        <f t="shared" si="97"/>
        <v>Caring, leisure and other service occupations</v>
      </c>
      <c r="X85" s="11">
        <f t="shared" si="97"/>
        <v>28.688144966720717</v>
      </c>
      <c r="Y85" s="11">
        <f t="shared" si="97"/>
        <v>28.46100547987135</v>
      </c>
      <c r="Z85" s="11">
        <f t="shared" si="97"/>
        <v>26.265279710313195</v>
      </c>
      <c r="AA85" s="11">
        <f t="shared" si="97"/>
        <v>27.430068410549264</v>
      </c>
      <c r="AB85" s="11">
        <f t="shared" si="97"/>
        <v>30.245592459506923</v>
      </c>
      <c r="AD85" s="40">
        <f>IF(Z$6-X$6 &lt;&gt; 0,(EXP(LN(Z13/X13)/(Z$6-X$6))-1)*100,0)</f>
        <v>-1.7492413101729443</v>
      </c>
      <c r="AE85" s="40">
        <f t="shared" si="99"/>
        <v>0.9451221101237417</v>
      </c>
    </row>
    <row r="86" spans="1:31" x14ac:dyDescent="0.2">
      <c r="A86" t="str">
        <f t="shared" si="92"/>
        <v>Sales and customer service occupations</v>
      </c>
      <c r="B86" s="11">
        <f t="shared" si="92"/>
        <v>29.269078607979676</v>
      </c>
      <c r="C86" s="11">
        <f t="shared" si="92"/>
        <v>29.310987604273208</v>
      </c>
      <c r="D86" s="11">
        <f t="shared" si="92"/>
        <v>29.647229923266242</v>
      </c>
      <c r="E86" s="11">
        <f t="shared" si="92"/>
        <v>30.214567471744566</v>
      </c>
      <c r="F86" s="11">
        <f t="shared" si="92"/>
        <v>30.147197182169474</v>
      </c>
      <c r="H86" s="40">
        <f t="shared" si="100"/>
        <v>0.2570713445636752</v>
      </c>
      <c r="I86" s="40">
        <f t="shared" si="93"/>
        <v>0.11155057931706569</v>
      </c>
      <c r="L86" t="str">
        <f t="shared" si="94"/>
        <v>Sales and customer service occupations</v>
      </c>
      <c r="M86" s="11">
        <f t="shared" si="94"/>
        <v>11.182777196988514</v>
      </c>
      <c r="N86" s="11">
        <f t="shared" si="94"/>
        <v>11.095955834356792</v>
      </c>
      <c r="O86" s="11">
        <f t="shared" si="94"/>
        <v>11.537297066508446</v>
      </c>
      <c r="P86" s="11">
        <f t="shared" si="94"/>
        <v>12.088897996130877</v>
      </c>
      <c r="Q86" s="11">
        <f t="shared" si="94"/>
        <v>12.578242160895226</v>
      </c>
      <c r="S86" s="40">
        <f t="shared" si="95"/>
        <v>0.62615553191747164</v>
      </c>
      <c r="T86" s="40">
        <f t="shared" si="96"/>
        <v>0.57755142107329682</v>
      </c>
      <c r="W86" t="str">
        <f t="shared" si="97"/>
        <v>Sales and customer service occupations</v>
      </c>
      <c r="X86" s="11">
        <f t="shared" si="97"/>
        <v>18.086301410991229</v>
      </c>
      <c r="Y86" s="11">
        <f t="shared" si="97"/>
        <v>18.215031769916365</v>
      </c>
      <c r="Z86" s="11">
        <f t="shared" si="97"/>
        <v>18.109932856757773</v>
      </c>
      <c r="AA86" s="11">
        <f t="shared" si="97"/>
        <v>18.12566947561367</v>
      </c>
      <c r="AB86" s="11">
        <f t="shared" si="97"/>
        <v>17.568955021274238</v>
      </c>
      <c r="AD86" s="40">
        <f t="shared" si="98"/>
        <v>2.6118225307647513E-2</v>
      </c>
      <c r="AE86" s="40">
        <f t="shared" si="99"/>
        <v>-0.20197667939964026</v>
      </c>
    </row>
    <row r="87" spans="1:31" x14ac:dyDescent="0.2">
      <c r="A87" t="str">
        <f t="shared" si="92"/>
        <v>Process, plant and machine operatives</v>
      </c>
      <c r="B87" s="11">
        <f t="shared" si="92"/>
        <v>19.278278585784591</v>
      </c>
      <c r="C87" s="11">
        <f t="shared" si="92"/>
        <v>19.439991613177465</v>
      </c>
      <c r="D87" s="11">
        <f t="shared" si="92"/>
        <v>17.361701170125627</v>
      </c>
      <c r="E87" s="11">
        <f t="shared" si="92"/>
        <v>17.859311463054794</v>
      </c>
      <c r="F87" s="11">
        <f t="shared" si="92"/>
        <v>17.42038249729903</v>
      </c>
      <c r="H87" s="40">
        <f t="shared" si="100"/>
        <v>-2.072468996637955</v>
      </c>
      <c r="I87" s="40">
        <f t="shared" si="93"/>
        <v>2.2497399927989825E-2</v>
      </c>
      <c r="L87" t="str">
        <f t="shared" si="94"/>
        <v>Process, plant and machine operatives</v>
      </c>
      <c r="M87" s="11">
        <f t="shared" si="94"/>
        <v>16.494937919237099</v>
      </c>
      <c r="N87" s="11">
        <f t="shared" si="94"/>
        <v>16.407921514407377</v>
      </c>
      <c r="O87" s="11">
        <f t="shared" si="94"/>
        <v>14.666479683240512</v>
      </c>
      <c r="P87" s="11">
        <f t="shared" si="94"/>
        <v>14.669030343012853</v>
      </c>
      <c r="Q87" s="11">
        <f t="shared" si="94"/>
        <v>14.031548567183801</v>
      </c>
      <c r="S87" s="40">
        <f t="shared" si="95"/>
        <v>-2.3223865635324192</v>
      </c>
      <c r="T87" s="40">
        <f t="shared" si="96"/>
        <v>-0.2946073972029617</v>
      </c>
      <c r="W87" t="str">
        <f t="shared" si="97"/>
        <v>Process, plant and machine operatives</v>
      </c>
      <c r="X87" s="11">
        <f t="shared" si="97"/>
        <v>2.7833406665474634</v>
      </c>
      <c r="Y87" s="11">
        <f t="shared" si="97"/>
        <v>3.0320700987700606</v>
      </c>
      <c r="Z87" s="11">
        <f t="shared" si="97"/>
        <v>2.6952214868850981</v>
      </c>
      <c r="AA87" s="11">
        <f t="shared" si="97"/>
        <v>3.1902811200419166</v>
      </c>
      <c r="AB87" s="11">
        <f t="shared" si="97"/>
        <v>3.3888339301152133</v>
      </c>
      <c r="AD87" s="40">
        <f t="shared" si="98"/>
        <v>-0.64136441223335838</v>
      </c>
      <c r="AE87" s="40">
        <f t="shared" si="99"/>
        <v>1.5384170069770775</v>
      </c>
    </row>
    <row r="88" spans="1:31" x14ac:dyDescent="0.2">
      <c r="A88" t="str">
        <f t="shared" si="92"/>
        <v>Elementary occupations</v>
      </c>
      <c r="B88" s="11">
        <f t="shared" si="92"/>
        <v>36.543630649865968</v>
      </c>
      <c r="C88" s="11">
        <f t="shared" si="92"/>
        <v>36.099481759079268</v>
      </c>
      <c r="D88" s="11">
        <f t="shared" si="92"/>
        <v>33.484257844467372</v>
      </c>
      <c r="E88" s="11">
        <f t="shared" si="92"/>
        <v>36.042180183241847</v>
      </c>
      <c r="F88" s="11">
        <f t="shared" si="92"/>
        <v>35.769526493904479</v>
      </c>
      <c r="H88" s="40">
        <f t="shared" si="100"/>
        <v>-1.7334300666700386</v>
      </c>
      <c r="I88" s="40">
        <f t="shared" si="93"/>
        <v>0.44110938499670738</v>
      </c>
      <c r="L88" t="str">
        <f t="shared" si="94"/>
        <v>Elementary occupations</v>
      </c>
      <c r="M88" s="11">
        <f t="shared" si="94"/>
        <v>20.097679299407062</v>
      </c>
      <c r="N88" s="11">
        <f t="shared" si="94"/>
        <v>18.153351143453857</v>
      </c>
      <c r="O88" s="11">
        <f t="shared" si="94"/>
        <v>17.735879774123365</v>
      </c>
      <c r="P88" s="11">
        <f t="shared" si="94"/>
        <v>19.046430930966729</v>
      </c>
      <c r="Q88" s="11">
        <f t="shared" si="94"/>
        <v>18.498582338693115</v>
      </c>
      <c r="S88" s="40">
        <f t="shared" si="95"/>
        <v>-2.4692946991469622</v>
      </c>
      <c r="T88" s="40">
        <f t="shared" si="96"/>
        <v>0.28109035452206221</v>
      </c>
      <c r="W88" t="str">
        <f t="shared" si="97"/>
        <v>Elementary occupations</v>
      </c>
      <c r="X88" s="11">
        <f t="shared" si="97"/>
        <v>16.445951350458849</v>
      </c>
      <c r="Y88" s="11">
        <f t="shared" si="97"/>
        <v>17.946130615625393</v>
      </c>
      <c r="Z88" s="11">
        <f t="shared" si="97"/>
        <v>15.748378070344007</v>
      </c>
      <c r="AA88" s="11">
        <f t="shared" si="97"/>
        <v>16.995749252275132</v>
      </c>
      <c r="AB88" s="11">
        <f t="shared" si="97"/>
        <v>17.270944155211318</v>
      </c>
      <c r="AD88" s="40">
        <f t="shared" si="98"/>
        <v>-0.86309274539851932</v>
      </c>
      <c r="AE88" s="40">
        <f t="shared" si="99"/>
        <v>0.61715111569973224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337.06999999999988</v>
      </c>
      <c r="C90" s="34">
        <f t="shared" si="101"/>
        <v>351.15800000000019</v>
      </c>
      <c r="D90" s="34">
        <f t="shared" si="101"/>
        <v>347.3929999999998</v>
      </c>
      <c r="E90" s="34">
        <f t="shared" si="101"/>
        <v>363.64399999999961</v>
      </c>
      <c r="F90" s="34">
        <f t="shared" si="101"/>
        <v>386.17200000000003</v>
      </c>
      <c r="H90" s="43">
        <f>IF(D$6-B$6 &lt;&gt; 0,(EXP(LN(D18/B18)/(D$6-B$6))-1)*100,0)</f>
        <v>0.60514525050419099</v>
      </c>
      <c r="I90" s="43">
        <f>F56</f>
        <v>0.70800231659025048</v>
      </c>
      <c r="L90" s="24" t="str">
        <f t="shared" ref="L90:Q90" si="102">L18</f>
        <v>All occupations</v>
      </c>
      <c r="M90" s="34">
        <f t="shared" si="102"/>
        <v>180.24211740107376</v>
      </c>
      <c r="N90" s="34">
        <f t="shared" si="102"/>
        <v>184.37091198671308</v>
      </c>
      <c r="O90" s="34">
        <f t="shared" si="102"/>
        <v>181.12801225089657</v>
      </c>
      <c r="P90" s="34">
        <f t="shared" si="102"/>
        <v>187.96680702746099</v>
      </c>
      <c r="Q90" s="34">
        <f t="shared" si="102"/>
        <v>197.02031388075648</v>
      </c>
      <c r="S90" s="43">
        <f>IF(O$6-M$6 &lt;&gt; 0,(EXP(LN(O18/M18)/(O$6-M$6))-1)*100,0)</f>
        <v>9.810784542580997E-2</v>
      </c>
      <c r="T90" s="43">
        <f>Q56</f>
        <v>0.56226017087708247</v>
      </c>
      <c r="W90" s="24" t="str">
        <f t="shared" ref="W90:AB90" si="103">W18</f>
        <v>All occupations</v>
      </c>
      <c r="X90" s="34">
        <f t="shared" si="103"/>
        <v>156.82788259892612</v>
      </c>
      <c r="Y90" s="34">
        <f t="shared" si="103"/>
        <v>166.78708801328685</v>
      </c>
      <c r="Z90" s="34">
        <f t="shared" si="103"/>
        <v>166.26498774910323</v>
      </c>
      <c r="AA90" s="34">
        <f t="shared" si="103"/>
        <v>175.67719297253871</v>
      </c>
      <c r="AB90" s="34">
        <f t="shared" si="103"/>
        <v>189.15168611924355</v>
      </c>
      <c r="AD90" s="43">
        <f>IF(Z$6-X$6 &lt;&gt; 0,(EXP(LN(Z18/X18)/(Z$6-X$6))-1)*100,0)</f>
        <v>1.175533976200871</v>
      </c>
      <c r="AE90" s="43">
        <f>AB56</f>
        <v>0.86348294404816617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Gloucestershire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Gloucestershire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Gloucestershire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22.13034852545513</v>
      </c>
      <c r="C8" s="11">
        <v>26.348123018217024</v>
      </c>
      <c r="D8" s="11">
        <v>27.291047674806915</v>
      </c>
      <c r="E8" s="11">
        <v>24.930563956834781</v>
      </c>
      <c r="F8" s="11">
        <v>27.212670163310442</v>
      </c>
      <c r="G8" s="10"/>
      <c r="H8" s="11">
        <f>F8-D8</f>
        <v>-7.8377511496473318E-2</v>
      </c>
      <c r="I8" s="11">
        <f>'RD T1'!E7</f>
        <v>13.191501121776852</v>
      </c>
      <c r="J8" s="11">
        <f>SUM(H8:I8)</f>
        <v>13.113123610280379</v>
      </c>
      <c r="L8" s="10" t="str">
        <f>name!D4</f>
        <v>11 Corporate managers and directors</v>
      </c>
      <c r="M8" s="11">
        <v>16.020272933348135</v>
      </c>
      <c r="N8" s="11">
        <v>18.113613057889449</v>
      </c>
      <c r="O8" s="11">
        <v>18.371760768191546</v>
      </c>
      <c r="P8" s="11">
        <v>16.06262420008083</v>
      </c>
      <c r="Q8" s="11">
        <v>16.82177979728619</v>
      </c>
      <c r="R8" s="10"/>
      <c r="S8" s="11">
        <f>Q8-O8</f>
        <v>-1.5499809709053558</v>
      </c>
      <c r="T8" s="11">
        <f>'RD T1'!T7</f>
        <v>7.6669637734304867</v>
      </c>
      <c r="U8" s="11">
        <f>SUM(S8:T8)</f>
        <v>6.1169828025251309</v>
      </c>
      <c r="W8" s="10" t="str">
        <f>name!D4</f>
        <v>11 Corporate managers and directors</v>
      </c>
      <c r="X8" s="11">
        <v>6.1100755921069618</v>
      </c>
      <c r="Y8" s="11">
        <v>8.2345099603275589</v>
      </c>
      <c r="Z8" s="11">
        <v>8.9192869066153992</v>
      </c>
      <c r="AA8" s="11">
        <v>8.8679397567539802</v>
      </c>
      <c r="AB8" s="11">
        <v>10.390890366024207</v>
      </c>
      <c r="AC8" s="10"/>
      <c r="AD8" s="11">
        <f>AB8-Z8</f>
        <v>1.4716034594088079</v>
      </c>
      <c r="AE8" s="11">
        <f>'RD T1'!T36</f>
        <v>5.5245373483463611</v>
      </c>
      <c r="AF8" s="11">
        <f>SUM(AD8:AE8)</f>
        <v>6.996140807755169</v>
      </c>
    </row>
    <row r="9" spans="1:32" x14ac:dyDescent="0.2">
      <c r="A9" s="10" t="str">
        <f>name!D5</f>
        <v>12 Other managers and proprietors</v>
      </c>
      <c r="B9" s="11">
        <v>11.860164490117041</v>
      </c>
      <c r="C9" s="11">
        <v>13.155683809694514</v>
      </c>
      <c r="D9" s="11">
        <v>13.400707014939519</v>
      </c>
      <c r="E9" s="11">
        <v>14.270568736879101</v>
      </c>
      <c r="F9" s="11">
        <v>15.981041369683757</v>
      </c>
      <c r="H9" s="11">
        <f t="shared" ref="H9:H32" si="2">F9-D9</f>
        <v>2.5803343547442381</v>
      </c>
      <c r="I9" s="11">
        <f>'RD T1'!E8</f>
        <v>8.265436211662232</v>
      </c>
      <c r="J9" s="11">
        <f>SUM(H9:I9)</f>
        <v>10.84577056640647</v>
      </c>
      <c r="L9" s="10" t="str">
        <f>name!D5</f>
        <v>12 Other managers and proprietors</v>
      </c>
      <c r="M9" s="11">
        <v>7.3522809013568633</v>
      </c>
      <c r="N9" s="11">
        <v>8.0921235844565285</v>
      </c>
      <c r="O9" s="11">
        <v>7.8479461742937238</v>
      </c>
      <c r="P9" s="11">
        <v>8.9830194776447776</v>
      </c>
      <c r="Q9" s="11">
        <v>10.273850063030963</v>
      </c>
      <c r="S9" s="11">
        <f t="shared" ref="S9:S32" si="3">Q9-O9</f>
        <v>2.4259038887372393</v>
      </c>
      <c r="T9" s="11">
        <f>'RD T1'!T8</f>
        <v>4.7532506898290503</v>
      </c>
      <c r="U9" s="11">
        <f>SUM(S9:T9)</f>
        <v>7.1791545785662896</v>
      </c>
      <c r="W9" s="10" t="str">
        <f>name!D5</f>
        <v>12 Other managers and proprietors</v>
      </c>
      <c r="X9" s="11">
        <v>4.5078835887601789</v>
      </c>
      <c r="Y9" s="11">
        <v>5.0635602252379988</v>
      </c>
      <c r="Z9" s="11">
        <v>5.5527608406457896</v>
      </c>
      <c r="AA9" s="11">
        <v>5.2875492592343383</v>
      </c>
      <c r="AB9" s="11">
        <v>5.7071913066527964</v>
      </c>
      <c r="AD9" s="11">
        <f t="shared" ref="AD9:AD32" si="4">AB9-Z9</f>
        <v>0.15443046600700683</v>
      </c>
      <c r="AE9" s="11">
        <f>'RD T1'!T37</f>
        <v>3.5121855218331834</v>
      </c>
      <c r="AF9" s="11">
        <f>SUM(AD9:AE9)</f>
        <v>3.6666159878401903</v>
      </c>
    </row>
    <row r="10" spans="1:32" x14ac:dyDescent="0.2">
      <c r="A10" s="10" t="str">
        <f>name!D6</f>
        <v>21 Science, research, engineering and technology professionals</v>
      </c>
      <c r="B10" s="11">
        <v>18.919929848052277</v>
      </c>
      <c r="C10" s="11">
        <v>21.901662480146502</v>
      </c>
      <c r="D10" s="11">
        <v>22.703930134603926</v>
      </c>
      <c r="E10" s="11">
        <v>28.090161058915271</v>
      </c>
      <c r="F10" s="11">
        <v>32.226299612447669</v>
      </c>
      <c r="G10" s="11"/>
      <c r="H10" s="11">
        <f t="shared" si="2"/>
        <v>9.5223694778437427</v>
      </c>
      <c r="I10" s="11">
        <f>'RD T1'!E9</f>
        <v>10.646786922552648</v>
      </c>
      <c r="J10" s="11">
        <f t="shared" ref="J10:J32" si="5">SUM(H10:I10)</f>
        <v>20.169156400396389</v>
      </c>
      <c r="L10" s="10" t="str">
        <f>name!D6</f>
        <v>21 Science, research, engineering and technology professionals</v>
      </c>
      <c r="M10" s="11">
        <v>15.657517107535865</v>
      </c>
      <c r="N10" s="11">
        <v>18.141218855920577</v>
      </c>
      <c r="O10" s="11">
        <v>18.146720478846529</v>
      </c>
      <c r="P10" s="11">
        <v>21.741583762849309</v>
      </c>
      <c r="Q10" s="11">
        <v>24.458444166811265</v>
      </c>
      <c r="R10" s="11"/>
      <c r="S10" s="11">
        <f t="shared" si="3"/>
        <v>6.3117236879647365</v>
      </c>
      <c r="T10" s="11">
        <f>'RD T1'!T9</f>
        <v>7.2544331450051249</v>
      </c>
      <c r="U10" s="11">
        <f t="shared" ref="U10:U32" si="6">SUM(S10:T10)</f>
        <v>13.566156832969861</v>
      </c>
      <c r="W10" s="10" t="str">
        <f>name!D6</f>
        <v>21 Science, research, engineering and technology professionals</v>
      </c>
      <c r="X10" s="11">
        <v>3.2624127405164303</v>
      </c>
      <c r="Y10" s="11">
        <v>3.7604436242259078</v>
      </c>
      <c r="Z10" s="11">
        <v>4.5572096557574264</v>
      </c>
      <c r="AA10" s="11">
        <v>6.3485772960659821</v>
      </c>
      <c r="AB10" s="11">
        <v>7.7678554456364308</v>
      </c>
      <c r="AC10" s="11"/>
      <c r="AD10" s="11">
        <f t="shared" si="4"/>
        <v>3.2106457898790044</v>
      </c>
      <c r="AE10" s="11">
        <f>'RD T1'!T38</f>
        <v>3.3923537775475268</v>
      </c>
      <c r="AF10" s="11">
        <f t="shared" ref="AF10:AF32" si="7">SUM(AD10:AE10)</f>
        <v>6.6029995674265312</v>
      </c>
    </row>
    <row r="11" spans="1:32" x14ac:dyDescent="0.2">
      <c r="A11" s="10" t="str">
        <f>name!D7</f>
        <v>22 Health professionals</v>
      </c>
      <c r="B11" s="11">
        <v>14.415647320717667</v>
      </c>
      <c r="C11" s="11">
        <v>15.711971849731468</v>
      </c>
      <c r="D11" s="11">
        <v>15.537664599241133</v>
      </c>
      <c r="E11" s="11">
        <v>16.214744330582263</v>
      </c>
      <c r="F11" s="11">
        <v>18.993431381986571</v>
      </c>
      <c r="G11" s="11"/>
      <c r="H11" s="11">
        <f t="shared" si="2"/>
        <v>3.4557667827454388</v>
      </c>
      <c r="I11" s="11">
        <f>'RD T1'!E10</f>
        <v>8.9580619923433744</v>
      </c>
      <c r="J11" s="11">
        <f t="shared" si="5"/>
        <v>12.413828775088813</v>
      </c>
      <c r="L11" s="10" t="str">
        <f>name!D7</f>
        <v>22 Health professionals</v>
      </c>
      <c r="M11" s="11">
        <v>3.8786888637027737</v>
      </c>
      <c r="N11" s="11">
        <v>4.0407062159475409</v>
      </c>
      <c r="O11" s="11">
        <v>4.5227360016588207</v>
      </c>
      <c r="P11" s="11">
        <v>4.7717525734164417</v>
      </c>
      <c r="Q11" s="11">
        <v>5.6655183080449918</v>
      </c>
      <c r="R11" s="11"/>
      <c r="S11" s="11">
        <f t="shared" si="3"/>
        <v>1.1427823063861711</v>
      </c>
      <c r="T11" s="11">
        <f>'RD T1'!T10</f>
        <v>1.9275471928286716</v>
      </c>
      <c r="U11" s="11">
        <f t="shared" si="6"/>
        <v>3.0703294992148429</v>
      </c>
      <c r="W11" s="10" t="str">
        <f>name!D7</f>
        <v>22 Health professionals</v>
      </c>
      <c r="X11" s="11">
        <v>10.536958457014897</v>
      </c>
      <c r="Y11" s="11">
        <v>11.671265633783927</v>
      </c>
      <c r="Z11" s="11">
        <v>11.014928597582305</v>
      </c>
      <c r="AA11" s="11">
        <v>11.442991757165817</v>
      </c>
      <c r="AB11" s="11">
        <v>13.327913073941556</v>
      </c>
      <c r="AC11" s="11"/>
      <c r="AD11" s="11">
        <f t="shared" si="4"/>
        <v>2.3129844763592509</v>
      </c>
      <c r="AE11" s="11">
        <f>'RD T1'!T39</f>
        <v>7.0305147995147044</v>
      </c>
      <c r="AF11" s="11">
        <f t="shared" si="7"/>
        <v>9.3434992758739561</v>
      </c>
    </row>
    <row r="12" spans="1:32" x14ac:dyDescent="0.2">
      <c r="A12" s="10" t="str">
        <f>name!D8</f>
        <v>23 Teaching and other educational professionals</v>
      </c>
      <c r="B12" s="11">
        <v>15.16743845985177</v>
      </c>
      <c r="C12" s="11">
        <v>16.237516277627218</v>
      </c>
      <c r="D12" s="11">
        <v>16.337029432635607</v>
      </c>
      <c r="E12" s="11">
        <v>16.288395204956633</v>
      </c>
      <c r="F12" s="11">
        <v>17.911114818216159</v>
      </c>
      <c r="G12" s="11"/>
      <c r="H12" s="11">
        <f t="shared" si="2"/>
        <v>1.5740853855805526</v>
      </c>
      <c r="I12" s="11">
        <f>'RD T1'!E11</f>
        <v>8.5600925944927599</v>
      </c>
      <c r="J12" s="11">
        <f t="shared" si="5"/>
        <v>10.134177980073312</v>
      </c>
      <c r="L12" s="10" t="str">
        <f>name!D8</f>
        <v>23 Teaching and other educational professionals</v>
      </c>
      <c r="M12" s="11">
        <v>5.3964819048903667</v>
      </c>
      <c r="N12" s="11">
        <v>5.5375250073563942</v>
      </c>
      <c r="O12" s="11">
        <v>5.1545104184306334</v>
      </c>
      <c r="P12" s="11">
        <v>5.374720825773136</v>
      </c>
      <c r="Q12" s="11">
        <v>5.8667962702219167</v>
      </c>
      <c r="R12" s="11"/>
      <c r="S12" s="11">
        <f t="shared" si="3"/>
        <v>0.71228585179128334</v>
      </c>
      <c r="T12" s="11">
        <f>'RD T1'!T11</f>
        <v>2.327833136573588</v>
      </c>
      <c r="U12" s="11">
        <f t="shared" si="6"/>
        <v>3.0401189883648714</v>
      </c>
      <c r="W12" s="10" t="str">
        <f>name!D8</f>
        <v>23 Teaching and other educational professionals</v>
      </c>
      <c r="X12" s="11">
        <v>9.7709565549614101</v>
      </c>
      <c r="Y12" s="11">
        <v>10.699991270270818</v>
      </c>
      <c r="Z12" s="11">
        <v>11.182519014204965</v>
      </c>
      <c r="AA12" s="11">
        <v>10.913674379183492</v>
      </c>
      <c r="AB12" s="11">
        <v>12.044318547994262</v>
      </c>
      <c r="AC12" s="11"/>
      <c r="AD12" s="11">
        <f t="shared" si="4"/>
        <v>0.86179953378929675</v>
      </c>
      <c r="AE12" s="11">
        <f>'RD T1'!T40</f>
        <v>6.2322594579191701</v>
      </c>
      <c r="AF12" s="11">
        <f t="shared" si="7"/>
        <v>7.0940589917084669</v>
      </c>
    </row>
    <row r="13" spans="1:32" x14ac:dyDescent="0.2">
      <c r="A13" s="10" t="str">
        <f>name!D9</f>
        <v>24 Business, media and public service professionals</v>
      </c>
      <c r="B13" s="11">
        <v>18.620480107365644</v>
      </c>
      <c r="C13" s="11">
        <v>21.375752074650308</v>
      </c>
      <c r="D13" s="11">
        <v>23.300894795301033</v>
      </c>
      <c r="E13" s="11">
        <v>24.857433090537807</v>
      </c>
      <c r="F13" s="11">
        <v>27.939895118737059</v>
      </c>
      <c r="G13" s="11"/>
      <c r="H13" s="11">
        <f t="shared" si="2"/>
        <v>4.6390003234360258</v>
      </c>
      <c r="I13" s="11">
        <f>'RD T1'!E12</f>
        <v>12.119006829338012</v>
      </c>
      <c r="J13" s="11">
        <f t="shared" si="5"/>
        <v>16.758007152774038</v>
      </c>
      <c r="L13" s="10" t="str">
        <f>name!D9</f>
        <v>24 Business, media and public service professionals</v>
      </c>
      <c r="M13" s="11">
        <v>11.514847008530984</v>
      </c>
      <c r="N13" s="11">
        <v>12.546501594132609</v>
      </c>
      <c r="O13" s="11">
        <v>13.31107135363801</v>
      </c>
      <c r="P13" s="11">
        <v>14.235524176949312</v>
      </c>
      <c r="Q13" s="11">
        <v>15.607314756604154</v>
      </c>
      <c r="R13" s="11"/>
      <c r="S13" s="11">
        <f t="shared" si="3"/>
        <v>2.2962434029661445</v>
      </c>
      <c r="T13" s="11">
        <f>'RD T1'!T12</f>
        <v>6.0611485631044344</v>
      </c>
      <c r="U13" s="11">
        <f t="shared" si="6"/>
        <v>8.3573919660705798</v>
      </c>
      <c r="W13" s="10" t="str">
        <f>name!D9</f>
        <v>24 Business, media and public service professionals</v>
      </c>
      <c r="X13" s="11">
        <v>7.1056330988346357</v>
      </c>
      <c r="Y13" s="11">
        <v>8.8292504805176861</v>
      </c>
      <c r="Z13" s="11">
        <v>9.9898234416630132</v>
      </c>
      <c r="AA13" s="11">
        <v>10.621908913588507</v>
      </c>
      <c r="AB13" s="11">
        <v>12.332580362132932</v>
      </c>
      <c r="AC13" s="11"/>
      <c r="AD13" s="11">
        <f t="shared" si="4"/>
        <v>2.3427569204699186</v>
      </c>
      <c r="AE13" s="11">
        <f>'RD T1'!T41</f>
        <v>6.0578582662335769</v>
      </c>
      <c r="AF13" s="11">
        <f t="shared" si="7"/>
        <v>8.4006151867034955</v>
      </c>
    </row>
    <row r="14" spans="1:32" x14ac:dyDescent="0.2">
      <c r="A14" s="10" t="str">
        <f>name!D10</f>
        <v>31 Science, engineering and technology associate professionals</v>
      </c>
      <c r="B14" s="11">
        <v>5.5967750654393544</v>
      </c>
      <c r="C14" s="11">
        <v>6.5890911720573673</v>
      </c>
      <c r="D14" s="11">
        <v>7.208361208225833</v>
      </c>
      <c r="E14" s="11">
        <v>6.7917332871524065</v>
      </c>
      <c r="F14" s="11">
        <v>7.3163771672876248</v>
      </c>
      <c r="G14" s="11"/>
      <c r="H14" s="11">
        <f t="shared" si="2"/>
        <v>0.10801595906179173</v>
      </c>
      <c r="I14" s="11">
        <f>'RD T1'!E13</f>
        <v>2.8433561766239386</v>
      </c>
      <c r="J14" s="11">
        <f t="shared" si="5"/>
        <v>2.9513721356857303</v>
      </c>
      <c r="L14" s="10" t="str">
        <f>name!D10</f>
        <v>31 Science, engineering and technology associate professionals</v>
      </c>
      <c r="M14" s="11">
        <v>4.1459355867813823</v>
      </c>
      <c r="N14" s="11">
        <v>5.0133801615394935</v>
      </c>
      <c r="O14" s="11">
        <v>5.2602034795403769</v>
      </c>
      <c r="P14" s="11">
        <v>4.7148781729508666</v>
      </c>
      <c r="Q14" s="11">
        <v>4.8753020155562821</v>
      </c>
      <c r="R14" s="11"/>
      <c r="S14" s="11">
        <f t="shared" si="3"/>
        <v>-0.38490146398409486</v>
      </c>
      <c r="T14" s="11">
        <f>'RD T1'!T13</f>
        <v>1.7446729252479696</v>
      </c>
      <c r="U14" s="11">
        <f t="shared" si="6"/>
        <v>1.3597714612638747</v>
      </c>
      <c r="W14" s="10" t="str">
        <f>name!D10</f>
        <v>31 Science, engineering and technology associate professionals</v>
      </c>
      <c r="X14" s="11">
        <v>1.4508394786579748</v>
      </c>
      <c r="Y14" s="11">
        <v>1.5757110105178624</v>
      </c>
      <c r="Z14" s="11">
        <v>1.9481577286854508</v>
      </c>
      <c r="AA14" s="11">
        <v>2.0768551142015492</v>
      </c>
      <c r="AB14" s="11">
        <v>2.441075151731348</v>
      </c>
      <c r="AC14" s="11"/>
      <c r="AD14" s="11">
        <f t="shared" si="4"/>
        <v>0.49291742304589725</v>
      </c>
      <c r="AE14" s="11">
        <f>'RD T1'!T42</f>
        <v>1.0986832513759688</v>
      </c>
      <c r="AF14" s="11">
        <f t="shared" si="7"/>
        <v>1.591600674421866</v>
      </c>
    </row>
    <row r="15" spans="1:32" x14ac:dyDescent="0.2">
      <c r="A15" s="10" t="str">
        <f>name!D11</f>
        <v>32 Health and social care associate professionals</v>
      </c>
      <c r="B15" s="11">
        <v>6.4074624994003795</v>
      </c>
      <c r="C15" s="11">
        <v>6.6594321732087112</v>
      </c>
      <c r="D15" s="11">
        <v>6.6607150403518451</v>
      </c>
      <c r="E15" s="11">
        <v>10.89305540544026</v>
      </c>
      <c r="F15" s="11">
        <v>13.702170975940858</v>
      </c>
      <c r="G15" s="11"/>
      <c r="H15" s="11">
        <f t="shared" si="2"/>
        <v>7.0414559355890125</v>
      </c>
      <c r="I15" s="11">
        <f>'RD T1'!E14</f>
        <v>6.5455514729098043</v>
      </c>
      <c r="J15" s="11">
        <f t="shared" si="5"/>
        <v>13.587007408498817</v>
      </c>
      <c r="L15" s="10" t="str">
        <f>name!D11</f>
        <v>32 Health and social care associate professionals</v>
      </c>
      <c r="M15" s="11">
        <v>1.5195126350711481</v>
      </c>
      <c r="N15" s="11">
        <v>1.3766168708377797</v>
      </c>
      <c r="O15" s="11">
        <v>1.5355914998544278</v>
      </c>
      <c r="P15" s="11">
        <v>2.1501646613990721</v>
      </c>
      <c r="Q15" s="11">
        <v>2.6004726204214434</v>
      </c>
      <c r="R15" s="11"/>
      <c r="S15" s="11">
        <f t="shared" si="3"/>
        <v>1.0648811205670157</v>
      </c>
      <c r="T15" s="11">
        <f>'RD T1'!T14</f>
        <v>1.0881349183252345</v>
      </c>
      <c r="U15" s="11">
        <f t="shared" si="6"/>
        <v>2.1530160388922504</v>
      </c>
      <c r="W15" s="10" t="str">
        <f>name!D11</f>
        <v>32 Health and social care associate professionals</v>
      </c>
      <c r="X15" s="11">
        <v>4.887949864329233</v>
      </c>
      <c r="Y15" s="11">
        <v>5.2828153023709321</v>
      </c>
      <c r="Z15" s="11">
        <v>5.1251235404974151</v>
      </c>
      <c r="AA15" s="11">
        <v>8.7428907440411834</v>
      </c>
      <c r="AB15" s="11">
        <v>11.101698355519417</v>
      </c>
      <c r="AC15" s="11"/>
      <c r="AD15" s="11">
        <f t="shared" si="4"/>
        <v>5.9765748150220022</v>
      </c>
      <c r="AE15" s="11">
        <f>'RD T1'!T43</f>
        <v>5.4574165545845696</v>
      </c>
      <c r="AF15" s="11">
        <f t="shared" si="7"/>
        <v>11.433991369606572</v>
      </c>
    </row>
    <row r="16" spans="1:32" x14ac:dyDescent="0.2">
      <c r="A16" s="10" t="str">
        <f>name!D12</f>
        <v>33 Protective service occupations</v>
      </c>
      <c r="B16" s="11">
        <v>2.6246281196898718</v>
      </c>
      <c r="C16" s="11">
        <v>2.2619067495954122</v>
      </c>
      <c r="D16" s="11">
        <v>2.441604910338349</v>
      </c>
      <c r="E16" s="11">
        <v>2.0548707221317959</v>
      </c>
      <c r="F16" s="11">
        <v>2.2007942143800072</v>
      </c>
      <c r="G16" s="11"/>
      <c r="H16" s="11">
        <f t="shared" si="2"/>
        <v>-0.24081069595834181</v>
      </c>
      <c r="I16" s="11">
        <f>'RD T1'!E15</f>
        <v>0.70127045453829762</v>
      </c>
      <c r="J16" s="11">
        <f t="shared" si="5"/>
        <v>0.4604597585799558</v>
      </c>
      <c r="L16" s="10" t="str">
        <f>name!D12</f>
        <v>33 Protective service occupations</v>
      </c>
      <c r="M16" s="11">
        <v>2.0138978450155385</v>
      </c>
      <c r="N16" s="11">
        <v>1.704777097453692</v>
      </c>
      <c r="O16" s="11">
        <v>1.8246995744953596</v>
      </c>
      <c r="P16" s="11">
        <v>1.509174766468512</v>
      </c>
      <c r="Q16" s="11">
        <v>1.5234511934260142</v>
      </c>
      <c r="R16" s="11"/>
      <c r="S16" s="11">
        <f t="shared" si="3"/>
        <v>-0.30124838106934537</v>
      </c>
      <c r="T16" s="11">
        <f>'RD T1'!T15</f>
        <v>0.42494303962861851</v>
      </c>
      <c r="U16" s="11">
        <f t="shared" si="6"/>
        <v>0.12369465855927314</v>
      </c>
      <c r="W16" s="10" t="str">
        <f>name!D12</f>
        <v>33 Protective service occupations</v>
      </c>
      <c r="X16" s="11">
        <v>0.61073027467433416</v>
      </c>
      <c r="Y16" s="11">
        <v>0.55712965214171772</v>
      </c>
      <c r="Z16" s="11">
        <v>0.61690533584298568</v>
      </c>
      <c r="AA16" s="11">
        <v>0.54569595566328188</v>
      </c>
      <c r="AB16" s="11">
        <v>0.67734302095398458</v>
      </c>
      <c r="AC16" s="11"/>
      <c r="AD16" s="11">
        <f t="shared" si="4"/>
        <v>6.0437685110998896E-2</v>
      </c>
      <c r="AE16" s="11">
        <f>'RD T1'!T44</f>
        <v>0.27632741490967916</v>
      </c>
      <c r="AF16" s="11">
        <f t="shared" si="7"/>
        <v>0.33676510002067805</v>
      </c>
    </row>
    <row r="17" spans="1:32" x14ac:dyDescent="0.2">
      <c r="A17" s="10" t="str">
        <f>name!D13</f>
        <v>34 Culture, media and sports occupations</v>
      </c>
      <c r="B17" s="11">
        <v>6.5996395444980331</v>
      </c>
      <c r="C17" s="11">
        <v>7.2714383133390461</v>
      </c>
      <c r="D17" s="11">
        <v>7.2608584865295374</v>
      </c>
      <c r="E17" s="11">
        <v>7.1182186241060608</v>
      </c>
      <c r="F17" s="11">
        <v>8.1725288670852567</v>
      </c>
      <c r="G17" s="11"/>
      <c r="H17" s="11">
        <f t="shared" si="2"/>
        <v>0.91167038055571936</v>
      </c>
      <c r="I17" s="11">
        <f>'RD T1'!E16</f>
        <v>3.5894863498794618</v>
      </c>
      <c r="J17" s="11">
        <f t="shared" si="5"/>
        <v>4.5011567304351807</v>
      </c>
      <c r="L17" s="10" t="str">
        <f>name!D13</f>
        <v>34 Culture, media and sports occupations</v>
      </c>
      <c r="M17" s="11">
        <v>3.2793369779593582</v>
      </c>
      <c r="N17" s="11">
        <v>3.4152798950405705</v>
      </c>
      <c r="O17" s="11">
        <v>3.1323875815519022</v>
      </c>
      <c r="P17" s="11">
        <v>3.0156739815303486</v>
      </c>
      <c r="Q17" s="11">
        <v>3.4508202768600569</v>
      </c>
      <c r="R17" s="11"/>
      <c r="S17" s="11">
        <f t="shared" si="3"/>
        <v>0.31843269530815466</v>
      </c>
      <c r="T17" s="11">
        <f>'RD T1'!T16</f>
        <v>1.2746081867671606</v>
      </c>
      <c r="U17" s="11">
        <f t="shared" si="6"/>
        <v>1.5930408820753152</v>
      </c>
      <c r="W17" s="10" t="str">
        <f>name!D13</f>
        <v>34 Culture, media and sports occupations</v>
      </c>
      <c r="X17" s="11">
        <v>3.3203025665386705</v>
      </c>
      <c r="Y17" s="11">
        <v>3.8561584182984721</v>
      </c>
      <c r="Z17" s="11">
        <v>4.1284709049776263</v>
      </c>
      <c r="AA17" s="11">
        <v>4.1025446425757055</v>
      </c>
      <c r="AB17" s="11">
        <v>4.7217085902252007</v>
      </c>
      <c r="AC17" s="11"/>
      <c r="AD17" s="11">
        <f t="shared" si="4"/>
        <v>0.59323768524757448</v>
      </c>
      <c r="AE17" s="11">
        <f>'RD T1'!T45</f>
        <v>2.3148781631123012</v>
      </c>
      <c r="AF17" s="11">
        <f t="shared" si="7"/>
        <v>2.9081158483598757</v>
      </c>
    </row>
    <row r="18" spans="1:32" x14ac:dyDescent="0.2">
      <c r="A18" s="10" t="str">
        <f>name!D14</f>
        <v>35 Business and public service associate professionals</v>
      </c>
      <c r="B18" s="11">
        <v>19.285094674559929</v>
      </c>
      <c r="C18" s="11">
        <v>20.277793757873198</v>
      </c>
      <c r="D18" s="11">
        <v>21.242905823345371</v>
      </c>
      <c r="E18" s="11">
        <v>21.684614202629476</v>
      </c>
      <c r="F18" s="11">
        <v>22.961143543027383</v>
      </c>
      <c r="G18" s="11"/>
      <c r="H18" s="11">
        <f t="shared" si="2"/>
        <v>1.718237719682012</v>
      </c>
      <c r="I18" s="11">
        <f>'RD T1'!E17</f>
        <v>10.077923211900574</v>
      </c>
      <c r="J18" s="11">
        <f t="shared" si="5"/>
        <v>11.796160931582586</v>
      </c>
      <c r="L18" s="10" t="str">
        <f>name!D14</f>
        <v>35 Business and public service associate professionals</v>
      </c>
      <c r="M18" s="11">
        <v>10.758532838123456</v>
      </c>
      <c r="N18" s="11">
        <v>10.949732894222345</v>
      </c>
      <c r="O18" s="11">
        <v>11.393762093581733</v>
      </c>
      <c r="P18" s="11">
        <v>11.429666596860994</v>
      </c>
      <c r="Q18" s="11">
        <v>11.637006820498012</v>
      </c>
      <c r="R18" s="11"/>
      <c r="S18" s="11">
        <f t="shared" si="3"/>
        <v>0.24324472691627896</v>
      </c>
      <c r="T18" s="11">
        <f>'RD T1'!T17</f>
        <v>4.3913142172578867</v>
      </c>
      <c r="U18" s="11">
        <f t="shared" si="6"/>
        <v>4.6345589441741657</v>
      </c>
      <c r="W18" s="10" t="str">
        <f>name!D14</f>
        <v>35 Business and public service associate professionals</v>
      </c>
      <c r="X18" s="11">
        <v>8.5265618364364997</v>
      </c>
      <c r="Y18" s="11">
        <v>9.3280608636508227</v>
      </c>
      <c r="Z18" s="11">
        <v>9.8491437297636342</v>
      </c>
      <c r="AA18" s="11">
        <v>10.254947605768482</v>
      </c>
      <c r="AB18" s="11">
        <v>11.324136722529401</v>
      </c>
      <c r="AC18" s="11"/>
      <c r="AD18" s="11">
        <f t="shared" si="4"/>
        <v>1.4749929927657668</v>
      </c>
      <c r="AE18" s="11">
        <f>'RD T1'!T46</f>
        <v>5.6866089946426852</v>
      </c>
      <c r="AF18" s="11">
        <f t="shared" si="7"/>
        <v>7.161601987408452</v>
      </c>
    </row>
    <row r="19" spans="1:32" x14ac:dyDescent="0.2">
      <c r="A19" s="10" t="str">
        <f>name!D15</f>
        <v>41 Administrative occupations</v>
      </c>
      <c r="B19" s="11">
        <v>28.283057088761538</v>
      </c>
      <c r="C19" s="11">
        <v>27.017896694543516</v>
      </c>
      <c r="D19" s="11">
        <v>28.540896482513631</v>
      </c>
      <c r="E19" s="11">
        <v>29.309375283788903</v>
      </c>
      <c r="F19" s="11">
        <v>28.673526071023467</v>
      </c>
      <c r="G19" s="11"/>
      <c r="H19" s="11">
        <f t="shared" si="2"/>
        <v>0.13262958850983608</v>
      </c>
      <c r="I19" s="11">
        <f>'RD T1'!E18</f>
        <v>14.700838666139241</v>
      </c>
      <c r="J19" s="11">
        <f t="shared" si="5"/>
        <v>14.833468254649077</v>
      </c>
      <c r="L19" s="10" t="str">
        <f>name!D15</f>
        <v>41 Administrative occupations</v>
      </c>
      <c r="M19" s="11">
        <v>7.5457217979310514</v>
      </c>
      <c r="N19" s="11">
        <v>6.6784938905833879</v>
      </c>
      <c r="O19" s="11">
        <v>8.0334318534644797</v>
      </c>
      <c r="P19" s="11">
        <v>8.4997391088540297</v>
      </c>
      <c r="Q19" s="11">
        <v>9.1301685743849301</v>
      </c>
      <c r="R19" s="11"/>
      <c r="S19" s="11">
        <f t="shared" si="3"/>
        <v>1.0967367209204504</v>
      </c>
      <c r="T19" s="11">
        <f>'RD T1'!T18</f>
        <v>3.2071052670909785</v>
      </c>
      <c r="U19" s="11">
        <f t="shared" si="6"/>
        <v>4.3038419880114294</v>
      </c>
      <c r="W19" s="10" t="str">
        <f>name!D15</f>
        <v>41 Administrative occupations</v>
      </c>
      <c r="X19" s="11">
        <v>20.737335290830465</v>
      </c>
      <c r="Y19" s="11">
        <v>20.339402803960123</v>
      </c>
      <c r="Z19" s="11">
        <v>20.507464629049203</v>
      </c>
      <c r="AA19" s="11">
        <v>20.809636174934859</v>
      </c>
      <c r="AB19" s="11">
        <v>19.54335749663856</v>
      </c>
      <c r="AC19" s="11"/>
      <c r="AD19" s="11">
        <f t="shared" si="4"/>
        <v>-0.96410713241064272</v>
      </c>
      <c r="AE19" s="11">
        <f>'RD T1'!T47</f>
        <v>11.493733399048264</v>
      </c>
      <c r="AF19" s="11">
        <f t="shared" si="7"/>
        <v>10.529626266637621</v>
      </c>
    </row>
    <row r="20" spans="1:32" x14ac:dyDescent="0.2">
      <c r="A20" s="10" t="str">
        <f>name!D16</f>
        <v>42 Secretarial and related occupations</v>
      </c>
      <c r="B20" s="11">
        <v>7.0737019530484959</v>
      </c>
      <c r="C20" s="11">
        <v>6.4335106577083225</v>
      </c>
      <c r="D20" s="11">
        <v>6.2905200770127836</v>
      </c>
      <c r="E20" s="11">
        <v>5.8199564184027697</v>
      </c>
      <c r="F20" s="11">
        <v>4.8949745230680515</v>
      </c>
      <c r="G20" s="11"/>
      <c r="H20" s="11">
        <f t="shared" si="2"/>
        <v>-1.3955455539447321</v>
      </c>
      <c r="I20" s="11">
        <f>'RD T1'!E19</f>
        <v>2.9192077818962776</v>
      </c>
      <c r="J20" s="11">
        <f t="shared" si="5"/>
        <v>1.5236622279515455</v>
      </c>
      <c r="L20" s="10" t="str">
        <f>name!D16</f>
        <v>42 Secretarial and related occupations</v>
      </c>
      <c r="M20" s="11">
        <v>0.73677579824792938</v>
      </c>
      <c r="N20" s="11">
        <v>0.54969139371098619</v>
      </c>
      <c r="O20" s="11">
        <v>0.52172224965088765</v>
      </c>
      <c r="P20" s="11">
        <v>0.52043588367856852</v>
      </c>
      <c r="Q20" s="11">
        <v>0.62456375870267655</v>
      </c>
      <c r="R20" s="11"/>
      <c r="S20" s="11">
        <f t="shared" si="3"/>
        <v>0.1028415090517889</v>
      </c>
      <c r="T20" s="11">
        <f>'RD T1'!T19</f>
        <v>0.1830279843979967</v>
      </c>
      <c r="U20" s="11">
        <f t="shared" si="6"/>
        <v>0.28586949344978563</v>
      </c>
      <c r="W20" s="10" t="str">
        <f>name!D16</f>
        <v>42 Secretarial and related occupations</v>
      </c>
      <c r="X20" s="11">
        <v>6.3369261548005644</v>
      </c>
      <c r="Y20" s="11">
        <v>5.8838192639973359</v>
      </c>
      <c r="Z20" s="11">
        <v>5.7687978273618974</v>
      </c>
      <c r="AA20" s="11">
        <v>5.2995205347241994</v>
      </c>
      <c r="AB20" s="11">
        <v>4.2704107643653764</v>
      </c>
      <c r="AC20" s="11"/>
      <c r="AD20" s="11">
        <f t="shared" si="4"/>
        <v>-1.498387062996521</v>
      </c>
      <c r="AE20" s="11">
        <f>'RD T1'!T48</f>
        <v>2.7361797974982807</v>
      </c>
      <c r="AF20" s="11">
        <f t="shared" si="7"/>
        <v>1.2377927345017596</v>
      </c>
    </row>
    <row r="21" spans="1:32" x14ac:dyDescent="0.2">
      <c r="A21" s="10" t="str">
        <f>name!D17</f>
        <v>51 Skilled agricultural and related trades</v>
      </c>
      <c r="B21" s="11">
        <v>5.0164188995445596</v>
      </c>
      <c r="C21" s="11">
        <v>4.774458193222693</v>
      </c>
      <c r="D21" s="11">
        <v>5.2699976950239655</v>
      </c>
      <c r="E21" s="11">
        <v>5.1419657089531334</v>
      </c>
      <c r="F21" s="11">
        <v>5.5854586501143402</v>
      </c>
      <c r="G21" s="11"/>
      <c r="H21" s="11">
        <f t="shared" si="2"/>
        <v>0.31546095509037464</v>
      </c>
      <c r="I21" s="11">
        <f>'RD T1'!E20</f>
        <v>2.8091290726241112</v>
      </c>
      <c r="J21" s="11">
        <f t="shared" si="5"/>
        <v>3.1245900277144858</v>
      </c>
      <c r="L21" s="10" t="str">
        <f>name!D17</f>
        <v>51 Skilled agricultural and related trades</v>
      </c>
      <c r="M21" s="11">
        <v>4.527233609018535</v>
      </c>
      <c r="N21" s="11">
        <v>4.1975667729345423</v>
      </c>
      <c r="O21" s="11">
        <v>4.6120721793161676</v>
      </c>
      <c r="P21" s="11">
        <v>4.5392051494365742</v>
      </c>
      <c r="Q21" s="11">
        <v>4.8082571862864167</v>
      </c>
      <c r="R21" s="11"/>
      <c r="S21" s="11">
        <f t="shared" si="3"/>
        <v>0.1961850069702491</v>
      </c>
      <c r="T21" s="11">
        <f>'RD T1'!T20</f>
        <v>2.3412691664561196</v>
      </c>
      <c r="U21" s="11">
        <f t="shared" si="6"/>
        <v>2.5374541734263687</v>
      </c>
      <c r="W21" s="10" t="str">
        <f>name!D17</f>
        <v>51 Skilled agricultural and related trades</v>
      </c>
      <c r="X21" s="11">
        <v>0.48918529052602405</v>
      </c>
      <c r="Y21" s="11">
        <v>0.57689142028814344</v>
      </c>
      <c r="Z21" s="11">
        <v>0.65792551570779079</v>
      </c>
      <c r="AA21" s="11">
        <v>0.60276055951656127</v>
      </c>
      <c r="AB21" s="11">
        <v>0.77720146382792121</v>
      </c>
      <c r="AC21" s="11"/>
      <c r="AD21" s="11">
        <f t="shared" si="4"/>
        <v>0.11927594812013043</v>
      </c>
      <c r="AE21" s="11">
        <f>'RD T1'!T49</f>
        <v>0.46785990616799139</v>
      </c>
      <c r="AF21" s="11">
        <f t="shared" si="7"/>
        <v>0.58713585428812176</v>
      </c>
    </row>
    <row r="22" spans="1:32" x14ac:dyDescent="0.2">
      <c r="A22" s="10" t="str">
        <f>name!D18</f>
        <v>52 Skilled metal, electrical and electronic trades</v>
      </c>
      <c r="B22" s="11">
        <v>15.827040544413668</v>
      </c>
      <c r="C22" s="11">
        <v>15.697915469723906</v>
      </c>
      <c r="D22" s="11">
        <v>13.970107115718085</v>
      </c>
      <c r="E22" s="11">
        <v>13.739610505745354</v>
      </c>
      <c r="F22" s="11">
        <v>13.066905266834477</v>
      </c>
      <c r="G22" s="11"/>
      <c r="H22" s="11">
        <f t="shared" si="2"/>
        <v>-0.90320184888360799</v>
      </c>
      <c r="I22" s="11">
        <f>'RD T1'!E21</f>
        <v>5.185523468508844</v>
      </c>
      <c r="J22" s="11">
        <f t="shared" si="5"/>
        <v>4.2823216196252361</v>
      </c>
      <c r="L22" s="10" t="str">
        <f>name!D18</f>
        <v>52 Skilled metal, electrical and electronic trades</v>
      </c>
      <c r="M22" s="11">
        <v>15.509334674293722</v>
      </c>
      <c r="N22" s="11">
        <v>15.151815122703017</v>
      </c>
      <c r="O22" s="11">
        <v>13.542606753784082</v>
      </c>
      <c r="P22" s="11">
        <v>12.998811658572469</v>
      </c>
      <c r="Q22" s="11">
        <v>12.094931255781475</v>
      </c>
      <c r="R22" s="11"/>
      <c r="S22" s="11">
        <f t="shared" si="3"/>
        <v>-1.4476754980026065</v>
      </c>
      <c r="T22" s="11">
        <f>'RD T1'!T21</f>
        <v>4.7309400613941106</v>
      </c>
      <c r="U22" s="11">
        <f t="shared" si="6"/>
        <v>3.2832645633915041</v>
      </c>
      <c r="W22" s="10" t="str">
        <f>name!D18</f>
        <v>52 Skilled metal, electrical and electronic trades</v>
      </c>
      <c r="X22" s="11">
        <v>0.31770587011995716</v>
      </c>
      <c r="Y22" s="11">
        <v>0.54610034702088295</v>
      </c>
      <c r="Z22" s="11">
        <v>0.42750036193401331</v>
      </c>
      <c r="AA22" s="11">
        <v>0.74079884717287936</v>
      </c>
      <c r="AB22" s="11">
        <v>0.97197401105300429</v>
      </c>
      <c r="AC22" s="11"/>
      <c r="AD22" s="11">
        <f t="shared" si="4"/>
        <v>0.54447364911899099</v>
      </c>
      <c r="AE22" s="11">
        <f>'RD T1'!T50</f>
        <v>0.45458340711473344</v>
      </c>
      <c r="AF22" s="11">
        <f t="shared" si="7"/>
        <v>0.99905705623372443</v>
      </c>
    </row>
    <row r="23" spans="1:32" x14ac:dyDescent="0.2">
      <c r="A23" s="10" t="str">
        <f>name!D19</f>
        <v>53 Skilled construction and building trades</v>
      </c>
      <c r="B23" s="11">
        <v>13.780435527666219</v>
      </c>
      <c r="C23" s="11">
        <v>14.613760767639313</v>
      </c>
      <c r="D23" s="11">
        <v>11.853455951786858</v>
      </c>
      <c r="E23" s="11">
        <v>12.478704764181776</v>
      </c>
      <c r="F23" s="11">
        <v>12.476694727491088</v>
      </c>
      <c r="G23" s="11"/>
      <c r="H23" s="11">
        <f t="shared" si="2"/>
        <v>0.62323877570423036</v>
      </c>
      <c r="I23" s="11">
        <f>'RD T1'!E22</f>
        <v>5.2559461444532509</v>
      </c>
      <c r="J23" s="11">
        <f t="shared" si="5"/>
        <v>5.8791849201574813</v>
      </c>
      <c r="L23" s="10" t="str">
        <f>name!D19</f>
        <v>53 Skilled construction and building trades</v>
      </c>
      <c r="M23" s="11">
        <v>13.593759983973341</v>
      </c>
      <c r="N23" s="11">
        <v>14.372051619967607</v>
      </c>
      <c r="O23" s="11">
        <v>11.5526779805505</v>
      </c>
      <c r="P23" s="11">
        <v>12.287011686928647</v>
      </c>
      <c r="Q23" s="11">
        <v>12.268299700289658</v>
      </c>
      <c r="R23" s="11"/>
      <c r="S23" s="11">
        <f t="shared" si="3"/>
        <v>0.71562171973915767</v>
      </c>
      <c r="T23" s="11">
        <f>'RD T1'!T22</f>
        <v>5.1485496951070262</v>
      </c>
      <c r="U23" s="11">
        <f t="shared" si="6"/>
        <v>5.8641714148461839</v>
      </c>
      <c r="W23" s="10" t="str">
        <f>name!D19</f>
        <v>53 Skilled construction and building trades</v>
      </c>
      <c r="X23" s="11">
        <v>0.18667554369286712</v>
      </c>
      <c r="Y23" s="11">
        <v>0.24170914767170312</v>
      </c>
      <c r="Z23" s="11">
        <v>0.3007779712363593</v>
      </c>
      <c r="AA23" s="11">
        <v>0.19169307725314197</v>
      </c>
      <c r="AB23" s="11">
        <v>0.20839502720143149</v>
      </c>
      <c r="AC23" s="11"/>
      <c r="AD23" s="11">
        <f t="shared" si="4"/>
        <v>-9.2382944034927805E-2</v>
      </c>
      <c r="AE23" s="11">
        <f>'RD T1'!T51</f>
        <v>0.10739644934622525</v>
      </c>
      <c r="AF23" s="11">
        <f t="shared" si="7"/>
        <v>1.5013505311297443E-2</v>
      </c>
    </row>
    <row r="24" spans="1:32" x14ac:dyDescent="0.2">
      <c r="A24" s="10" t="str">
        <f>name!D20</f>
        <v>54 Textiles, printing and other skilled trades</v>
      </c>
      <c r="B24" s="11">
        <v>6.8738472918364462</v>
      </c>
      <c r="C24" s="11">
        <v>6.7001752301403439</v>
      </c>
      <c r="D24" s="11">
        <v>6.4744632913555575</v>
      </c>
      <c r="E24" s="11">
        <v>6.977693714902574</v>
      </c>
      <c r="F24" s="11">
        <v>6.8164825921215479</v>
      </c>
      <c r="G24" s="11"/>
      <c r="H24" s="11">
        <f t="shared" si="2"/>
        <v>0.34201930076599041</v>
      </c>
      <c r="I24" s="11">
        <f>'RD T1'!E23</f>
        <v>2.9929721585751334</v>
      </c>
      <c r="J24" s="11">
        <f t="shared" si="5"/>
        <v>3.3349914593411238</v>
      </c>
      <c r="L24" s="10" t="str">
        <f>name!D20</f>
        <v>54 Textiles, printing and other skilled trades</v>
      </c>
      <c r="M24" s="11">
        <v>4.2078352904296885</v>
      </c>
      <c r="N24" s="11">
        <v>4.0141446053185454</v>
      </c>
      <c r="O24" s="11">
        <v>3.5750836680776832</v>
      </c>
      <c r="P24" s="11">
        <v>3.8922536186878025</v>
      </c>
      <c r="Q24" s="11">
        <v>3.7471717454135112</v>
      </c>
      <c r="R24" s="11"/>
      <c r="S24" s="11">
        <f t="shared" si="3"/>
        <v>0.17208807733582798</v>
      </c>
      <c r="T24" s="11">
        <f>'RD T1'!T23</f>
        <v>1.2071797905877639</v>
      </c>
      <c r="U24" s="11">
        <f t="shared" si="6"/>
        <v>1.3792678679235919</v>
      </c>
      <c r="W24" s="10" t="str">
        <f>name!D20</f>
        <v>54 Textiles, printing and other skilled trades</v>
      </c>
      <c r="X24" s="11">
        <v>2.6660120014067639</v>
      </c>
      <c r="Y24" s="11">
        <v>2.6860306248218047</v>
      </c>
      <c r="Z24" s="11">
        <v>2.8993796232778823</v>
      </c>
      <c r="AA24" s="11">
        <v>3.0854400962147683</v>
      </c>
      <c r="AB24" s="11">
        <v>3.0693108467080434</v>
      </c>
      <c r="AC24" s="11"/>
      <c r="AD24" s="11">
        <f t="shared" si="4"/>
        <v>0.16993122343016109</v>
      </c>
      <c r="AE24" s="11">
        <f>'RD T1'!T52</f>
        <v>1.7857923679873693</v>
      </c>
      <c r="AF24" s="11">
        <f t="shared" si="7"/>
        <v>1.9557235914175304</v>
      </c>
    </row>
    <row r="25" spans="1:32" x14ac:dyDescent="0.2">
      <c r="A25" s="10" t="str">
        <f>name!D21</f>
        <v>61 Caring personal service occupations</v>
      </c>
      <c r="B25" s="11">
        <v>26.272802068235965</v>
      </c>
      <c r="C25" s="11">
        <v>25.378868390446581</v>
      </c>
      <c r="D25" s="11">
        <v>24.03347968807299</v>
      </c>
      <c r="E25" s="11">
        <v>25.740131100438511</v>
      </c>
      <c r="F25" s="11">
        <v>28.958434585201946</v>
      </c>
      <c r="G25" s="11"/>
      <c r="H25" s="11">
        <f t="shared" si="2"/>
        <v>4.9249548971289556</v>
      </c>
      <c r="I25" s="11">
        <f>'RD T1'!E24</f>
        <v>14.912566915443589</v>
      </c>
      <c r="J25" s="11">
        <f t="shared" si="5"/>
        <v>19.837521812572547</v>
      </c>
      <c r="L25" s="10" t="str">
        <f>name!D21</f>
        <v>61 Caring personal service occupations</v>
      </c>
      <c r="M25" s="11">
        <v>2.7324375830905288</v>
      </c>
      <c r="N25" s="11">
        <v>2.5263137082738938</v>
      </c>
      <c r="O25" s="11">
        <v>2.5018043152593563</v>
      </c>
      <c r="P25" s="11">
        <v>3.1460794704016628</v>
      </c>
      <c r="Q25" s="11">
        <v>3.8627602944584658</v>
      </c>
      <c r="R25" s="11"/>
      <c r="S25" s="11">
        <f t="shared" si="3"/>
        <v>1.3609559791991095</v>
      </c>
      <c r="T25" s="11">
        <f>'RD T1'!T24</f>
        <v>1.4587428994495091</v>
      </c>
      <c r="U25" s="11">
        <f t="shared" si="6"/>
        <v>2.8196988786486186</v>
      </c>
      <c r="W25" s="10" t="str">
        <f>name!D21</f>
        <v>61 Caring personal service occupations</v>
      </c>
      <c r="X25" s="11">
        <v>23.540364485145439</v>
      </c>
      <c r="Y25" s="11">
        <v>22.852554682172684</v>
      </c>
      <c r="Z25" s="11">
        <v>21.531675372813638</v>
      </c>
      <c r="AA25" s="11">
        <v>22.594051630036848</v>
      </c>
      <c r="AB25" s="11">
        <v>25.095674290743478</v>
      </c>
      <c r="AC25" s="11"/>
      <c r="AD25" s="11">
        <f t="shared" si="4"/>
        <v>3.5639989179298404</v>
      </c>
      <c r="AE25" s="11">
        <f>'RD T1'!T53</f>
        <v>13.453824015994082</v>
      </c>
      <c r="AF25" s="11">
        <f t="shared" si="7"/>
        <v>17.017822933923924</v>
      </c>
    </row>
    <row r="26" spans="1:32" x14ac:dyDescent="0.2">
      <c r="A26" s="10" t="str">
        <f>name!D22</f>
        <v>62 Leisure, travel and related personal service occupations</v>
      </c>
      <c r="B26" s="11">
        <v>6.9358324538479073</v>
      </c>
      <c r="C26" s="11">
        <v>7.6842509268594803</v>
      </c>
      <c r="D26" s="11">
        <v>6.7934556629706009</v>
      </c>
      <c r="E26" s="11">
        <v>6.9341391670248269</v>
      </c>
      <c r="F26" s="11">
        <v>7.5403459293724673</v>
      </c>
      <c r="G26" s="11"/>
      <c r="H26" s="11">
        <f t="shared" si="2"/>
        <v>0.7468902664018664</v>
      </c>
      <c r="I26" s="11">
        <f>'RD T1'!E25</f>
        <v>3.6421393949707213</v>
      </c>
      <c r="J26" s="11">
        <f t="shared" si="5"/>
        <v>4.3890296613725877</v>
      </c>
      <c r="L26" s="10" t="str">
        <f>name!D22</f>
        <v>62 Leisure, travel and related personal service occupations</v>
      </c>
      <c r="M26" s="11">
        <v>1.851403192544735</v>
      </c>
      <c r="N26" s="11">
        <v>2.1414339573747241</v>
      </c>
      <c r="O26" s="11">
        <v>2.1155039227123003</v>
      </c>
      <c r="P26" s="11">
        <v>2.1711672629967773</v>
      </c>
      <c r="Q26" s="11">
        <v>2.4599902565748537</v>
      </c>
      <c r="R26" s="11"/>
      <c r="S26" s="11">
        <f t="shared" si="3"/>
        <v>0.34448633386255345</v>
      </c>
      <c r="T26" s="11">
        <f>'RD T1'!T25</f>
        <v>0.98448666302928456</v>
      </c>
      <c r="U26" s="11">
        <f t="shared" si="6"/>
        <v>1.328972996891838</v>
      </c>
      <c r="W26" s="10" t="str">
        <f>name!D22</f>
        <v>62 Leisure, travel and related personal service occupations</v>
      </c>
      <c r="X26" s="11">
        <v>5.0844292613031739</v>
      </c>
      <c r="Y26" s="11">
        <v>5.5428169694847629</v>
      </c>
      <c r="Z26" s="11">
        <v>4.6779517402583073</v>
      </c>
      <c r="AA26" s="11">
        <v>4.7629719040280465</v>
      </c>
      <c r="AB26" s="11">
        <v>5.0803556727976167</v>
      </c>
      <c r="AC26" s="11"/>
      <c r="AD26" s="11">
        <f t="shared" si="4"/>
        <v>0.40240393253930939</v>
      </c>
      <c r="AE26" s="11">
        <f>'RD T1'!T54</f>
        <v>2.6576527319414369</v>
      </c>
      <c r="AF26" s="11">
        <f t="shared" si="7"/>
        <v>3.0600566644807463</v>
      </c>
    </row>
    <row r="27" spans="1:32" x14ac:dyDescent="0.2">
      <c r="A27" s="10" t="str">
        <f>name!D23</f>
        <v>63 Community and civil enforcement occupations</v>
      </c>
      <c r="B27" s="11">
        <v>0.28826767386778418</v>
      </c>
      <c r="C27" s="11">
        <v>0.21633101704527885</v>
      </c>
      <c r="D27" s="11">
        <v>0.28771597736699395</v>
      </c>
      <c r="E27" s="11">
        <v>0.19200559835477934</v>
      </c>
      <c r="F27" s="11">
        <v>0.20460424929687346</v>
      </c>
      <c r="G27" s="11"/>
      <c r="H27" s="11">
        <f t="shared" si="2"/>
        <v>-8.3111728070120489E-2</v>
      </c>
      <c r="I27" s="11">
        <f>'RD T1'!E26</f>
        <v>9.4753545729664226E-2</v>
      </c>
      <c r="J27" s="11">
        <f t="shared" si="5"/>
        <v>1.1641817659543738E-2</v>
      </c>
      <c r="L27" s="10" t="str">
        <f>name!D23</f>
        <v>63 Community and civil enforcement occupations</v>
      </c>
      <c r="M27" s="11">
        <v>0.22491645359567949</v>
      </c>
      <c r="N27" s="11">
        <v>0.1506971888313787</v>
      </c>
      <c r="O27" s="11">
        <v>0.23206338012574421</v>
      </c>
      <c r="P27" s="11">
        <v>0.1189607218704104</v>
      </c>
      <c r="Q27" s="11">
        <v>0.13504175333104346</v>
      </c>
      <c r="R27" s="11"/>
      <c r="S27" s="11">
        <f t="shared" si="3"/>
        <v>-9.7021626794700749E-2</v>
      </c>
      <c r="T27" s="11">
        <f>'RD T1'!T26</f>
        <v>5.2090258106814148E-2</v>
      </c>
      <c r="U27" s="11">
        <f t="shared" si="6"/>
        <v>-4.4931368687886601E-2</v>
      </c>
      <c r="W27" s="10" t="str">
        <f>name!D23</f>
        <v>63 Community and civil enforcement occupations</v>
      </c>
      <c r="X27" s="11">
        <v>6.3351220272104325E-2</v>
      </c>
      <c r="Y27" s="11">
        <v>6.5633828213900444E-2</v>
      </c>
      <c r="Z27" s="11">
        <v>5.565259724124972E-2</v>
      </c>
      <c r="AA27" s="11">
        <v>7.3044876484369012E-2</v>
      </c>
      <c r="AB27" s="11">
        <v>6.9562495965830196E-2</v>
      </c>
      <c r="AC27" s="11"/>
      <c r="AD27" s="11">
        <f t="shared" si="4"/>
        <v>1.3909898724580476E-2</v>
      </c>
      <c r="AE27" s="11">
        <f>'RD T1'!T55</f>
        <v>4.2663287622850099E-2</v>
      </c>
      <c r="AF27" s="11">
        <f t="shared" si="7"/>
        <v>5.6573186347430575E-2</v>
      </c>
    </row>
    <row r="28" spans="1:32" x14ac:dyDescent="0.2">
      <c r="A28" s="10" t="str">
        <f>name!D24</f>
        <v>71 Sales occupations</v>
      </c>
      <c r="B28" s="11">
        <v>24.188456415460653</v>
      </c>
      <c r="C28" s="11">
        <v>23.783834972848663</v>
      </c>
      <c r="D28" s="11">
        <v>23.818141565443064</v>
      </c>
      <c r="E28" s="11">
        <v>23.729397071482705</v>
      </c>
      <c r="F28" s="11">
        <v>22.94275092149671</v>
      </c>
      <c r="G28" s="11"/>
      <c r="H28" s="11">
        <f t="shared" si="2"/>
        <v>-0.87539064394635346</v>
      </c>
      <c r="I28" s="11">
        <f>'RD T1'!E27</f>
        <v>10.904140182734873</v>
      </c>
      <c r="J28" s="11">
        <f t="shared" si="5"/>
        <v>10.028749538788519</v>
      </c>
      <c r="L28" s="10" t="str">
        <f>name!D24</f>
        <v>71 Sales occupations</v>
      </c>
      <c r="M28" s="11">
        <v>9.2032210218226425</v>
      </c>
      <c r="N28" s="11">
        <v>9.2834952843020115</v>
      </c>
      <c r="O28" s="11">
        <v>9.3668867073765654</v>
      </c>
      <c r="P28" s="11">
        <v>9.4043611926908621</v>
      </c>
      <c r="Q28" s="11">
        <v>9.4447653347056413</v>
      </c>
      <c r="R28" s="11"/>
      <c r="S28" s="11">
        <f t="shared" si="3"/>
        <v>7.7878627329075911E-2</v>
      </c>
      <c r="T28" s="11">
        <f>'RD T1'!T27</f>
        <v>3.1544854798813158</v>
      </c>
      <c r="U28" s="11">
        <f t="shared" si="6"/>
        <v>3.2323641072103917</v>
      </c>
      <c r="W28" s="10" t="str">
        <f>name!D24</f>
        <v>71 Sales occupations</v>
      </c>
      <c r="X28" s="11">
        <v>14.985235393638082</v>
      </c>
      <c r="Y28" s="11">
        <v>14.500339688546598</v>
      </c>
      <c r="Z28" s="11">
        <v>14.451254858066468</v>
      </c>
      <c r="AA28" s="11">
        <v>14.325035878791832</v>
      </c>
      <c r="AB28" s="11">
        <v>13.497985586791051</v>
      </c>
      <c r="AC28" s="11"/>
      <c r="AD28" s="11">
        <f t="shared" si="4"/>
        <v>-0.95326927127541694</v>
      </c>
      <c r="AE28" s="11">
        <f>'RD T1'!T56</f>
        <v>7.7496547028535581</v>
      </c>
      <c r="AF28" s="11">
        <f t="shared" si="7"/>
        <v>6.7963854315781411</v>
      </c>
    </row>
    <row r="29" spans="1:32" x14ac:dyDescent="0.2">
      <c r="A29" s="10" t="str">
        <f>name!D25</f>
        <v>72 Customer service occupations</v>
      </c>
      <c r="B29" s="11">
        <v>5.0806221925190238</v>
      </c>
      <c r="C29" s="11">
        <v>5.5271526314245447</v>
      </c>
      <c r="D29" s="11">
        <v>5.8290883578231787</v>
      </c>
      <c r="E29" s="11">
        <v>6.485170400261862</v>
      </c>
      <c r="F29" s="11">
        <v>7.2044462606727651</v>
      </c>
      <c r="G29" s="11"/>
      <c r="H29" s="11">
        <f t="shared" si="2"/>
        <v>1.3753579028495864</v>
      </c>
      <c r="I29" s="11">
        <f>'RD T1'!E28</f>
        <v>3.0212693802317583</v>
      </c>
      <c r="J29" s="11">
        <f t="shared" si="5"/>
        <v>4.3966272830813447</v>
      </c>
      <c r="L29" s="10" t="str">
        <f>name!D25</f>
        <v>72 Customer service occupations</v>
      </c>
      <c r="M29" s="11">
        <v>1.9795561751658719</v>
      </c>
      <c r="N29" s="11">
        <v>1.8124605500547797</v>
      </c>
      <c r="O29" s="11">
        <v>2.1704103591318802</v>
      </c>
      <c r="P29" s="11">
        <v>2.6845368034400146</v>
      </c>
      <c r="Q29" s="11">
        <v>3.1334768261895838</v>
      </c>
      <c r="R29" s="11"/>
      <c r="S29" s="11">
        <f t="shared" si="3"/>
        <v>0.9630664670577036</v>
      </c>
      <c r="T29" s="11">
        <f>'RD T1'!T28</f>
        <v>0.95878078741455464</v>
      </c>
      <c r="U29" s="11">
        <f t="shared" si="6"/>
        <v>1.9218472544722582</v>
      </c>
      <c r="W29" s="10" t="str">
        <f>name!D25</f>
        <v>72 Customer service occupations</v>
      </c>
      <c r="X29" s="11">
        <v>3.1010660173531464</v>
      </c>
      <c r="Y29" s="11">
        <v>3.7146920813697681</v>
      </c>
      <c r="Z29" s="11">
        <v>3.6586779986913029</v>
      </c>
      <c r="AA29" s="11">
        <v>3.800633596821839</v>
      </c>
      <c r="AB29" s="11">
        <v>4.0709694344831879</v>
      </c>
      <c r="AC29" s="11"/>
      <c r="AD29" s="11">
        <f t="shared" si="4"/>
        <v>0.41229143579188499</v>
      </c>
      <c r="AE29" s="11">
        <f>'RD T1'!T57</f>
        <v>2.0624885928172034</v>
      </c>
      <c r="AF29" s="11">
        <f t="shared" si="7"/>
        <v>2.4747800286090884</v>
      </c>
    </row>
    <row r="30" spans="1:32" x14ac:dyDescent="0.2">
      <c r="A30" s="10" t="str">
        <f>name!D26</f>
        <v>81 Process, plant and machine operatives</v>
      </c>
      <c r="B30" s="11">
        <v>9.7727897014878895</v>
      </c>
      <c r="C30" s="11">
        <v>9.4100767607124958</v>
      </c>
      <c r="D30" s="11">
        <v>8.3265315241437996</v>
      </c>
      <c r="E30" s="11">
        <v>8.6842921714088437</v>
      </c>
      <c r="F30" s="11">
        <v>8.1484892473244219</v>
      </c>
      <c r="G30" s="11"/>
      <c r="H30" s="11">
        <f t="shared" si="2"/>
        <v>-0.17804227681937768</v>
      </c>
      <c r="I30" s="11">
        <f>'RD T1'!E29</f>
        <v>3.2767197882595815</v>
      </c>
      <c r="J30" s="11">
        <f t="shared" si="5"/>
        <v>3.0986775114402039</v>
      </c>
      <c r="L30" s="10" t="str">
        <f>name!D26</f>
        <v>81 Process, plant and machine operatives</v>
      </c>
      <c r="M30" s="11">
        <v>7.755848859996811</v>
      </c>
      <c r="N30" s="11">
        <v>7.2803635379098672</v>
      </c>
      <c r="O30" s="11">
        <v>6.4524068059287085</v>
      </c>
      <c r="P30" s="11">
        <v>6.4645585702004293</v>
      </c>
      <c r="Q30" s="11">
        <v>5.8361328025821457</v>
      </c>
      <c r="R30" s="11"/>
      <c r="S30" s="11">
        <f t="shared" si="3"/>
        <v>-0.61627400334656279</v>
      </c>
      <c r="T30" s="11">
        <f>'RD T1'!T29</f>
        <v>2.2006498065690518</v>
      </c>
      <c r="U30" s="11">
        <f t="shared" si="6"/>
        <v>1.5843758032224891</v>
      </c>
      <c r="W30" s="10" t="str">
        <f>name!D26</f>
        <v>81 Process, plant and machine operatives</v>
      </c>
      <c r="X30" s="11">
        <v>2.0169408414910506</v>
      </c>
      <c r="Y30" s="11">
        <v>2.1297132228026201</v>
      </c>
      <c r="Z30" s="11">
        <v>1.87412471821508</v>
      </c>
      <c r="AA30" s="11">
        <v>2.2197336012083921</v>
      </c>
      <c r="AB30" s="11">
        <v>2.3123564447422718</v>
      </c>
      <c r="AC30" s="11"/>
      <c r="AD30" s="11">
        <f t="shared" si="4"/>
        <v>0.43823172652719178</v>
      </c>
      <c r="AE30" s="11">
        <f>'RD T1'!T58</f>
        <v>1.0760699816905295</v>
      </c>
      <c r="AF30" s="11">
        <f t="shared" si="7"/>
        <v>1.5143017082177213</v>
      </c>
    </row>
    <row r="31" spans="1:32" x14ac:dyDescent="0.2">
      <c r="A31" s="10" t="str">
        <f>name!D27</f>
        <v>82 Transport and mobile machine drivers and operatives</v>
      </c>
      <c r="B31" s="11">
        <v>9.5054888842967014</v>
      </c>
      <c r="C31" s="11">
        <v>10.029914852464969</v>
      </c>
      <c r="D31" s="11">
        <v>9.0351696459818296</v>
      </c>
      <c r="E31" s="11">
        <v>9.1750192916459525</v>
      </c>
      <c r="F31" s="11">
        <v>9.2718932499746085</v>
      </c>
      <c r="G31" s="11"/>
      <c r="H31" s="11">
        <f t="shared" si="2"/>
        <v>0.23672360399277892</v>
      </c>
      <c r="I31" s="11">
        <f>'RD T1'!E30</f>
        <v>4.8720336002447784</v>
      </c>
      <c r="J31" s="11">
        <f t="shared" si="5"/>
        <v>5.1087572042375573</v>
      </c>
      <c r="L31" s="10" t="str">
        <f>name!D27</f>
        <v>82 Transport and mobile machine drivers and operatives</v>
      </c>
      <c r="M31" s="11">
        <v>8.7390890592402872</v>
      </c>
      <c r="N31" s="11">
        <v>9.1275579764975117</v>
      </c>
      <c r="O31" s="11">
        <v>8.2140728773118035</v>
      </c>
      <c r="P31" s="11">
        <v>8.2044717728124237</v>
      </c>
      <c r="Q31" s="11">
        <v>8.1954157646016554</v>
      </c>
      <c r="R31" s="11"/>
      <c r="S31" s="11">
        <f t="shared" si="3"/>
        <v>-1.8657112710148027E-2</v>
      </c>
      <c r="T31" s="11">
        <f>'RD T1'!T30</f>
        <v>4.244703099959203</v>
      </c>
      <c r="U31" s="11">
        <f t="shared" si="6"/>
        <v>4.226045987249055</v>
      </c>
      <c r="W31" s="10" t="str">
        <f>name!D27</f>
        <v>82 Transport and mobile machine drivers and operatives</v>
      </c>
      <c r="X31" s="11">
        <v>0.7663998250564128</v>
      </c>
      <c r="Y31" s="11">
        <v>0.9023568759674403</v>
      </c>
      <c r="Z31" s="11">
        <v>0.82109676867001824</v>
      </c>
      <c r="AA31" s="11">
        <v>0.9705475188335243</v>
      </c>
      <c r="AB31" s="11">
        <v>1.0764774853729413</v>
      </c>
      <c r="AC31" s="11"/>
      <c r="AD31" s="11">
        <f t="shared" si="4"/>
        <v>0.25538071670292306</v>
      </c>
      <c r="AE31" s="11">
        <f>'RD T1'!T59</f>
        <v>0.62733050028557602</v>
      </c>
      <c r="AF31" s="11">
        <f t="shared" si="7"/>
        <v>0.88271121698849908</v>
      </c>
    </row>
    <row r="32" spans="1:32" x14ac:dyDescent="0.2">
      <c r="A32" s="10" t="str">
        <f>name!D28</f>
        <v>91 Elementary trades and related occupations</v>
      </c>
      <c r="B32" s="11">
        <v>6.1858391787442377</v>
      </c>
      <c r="C32" s="11">
        <v>5.4875523245793492</v>
      </c>
      <c r="D32" s="11">
        <v>4.9339630470468672</v>
      </c>
      <c r="E32" s="11">
        <v>9.5981211703263778</v>
      </c>
      <c r="F32" s="11">
        <v>11.135598476866807</v>
      </c>
      <c r="G32" s="11"/>
      <c r="H32" s="11">
        <f t="shared" si="2"/>
        <v>6.2016354298199401</v>
      </c>
      <c r="I32" s="11">
        <f>'RD T1'!E31</f>
        <v>4.483083646891429</v>
      </c>
      <c r="J32" s="11">
        <f t="shared" si="5"/>
        <v>10.684719076711369</v>
      </c>
      <c r="L32" s="10" t="str">
        <f>name!D28</f>
        <v>91 Elementary trades and related occupations</v>
      </c>
      <c r="M32" s="11">
        <v>4.6077355132646813</v>
      </c>
      <c r="N32" s="11">
        <v>4.0866502437424481</v>
      </c>
      <c r="O32" s="11">
        <v>3.7147159073154521</v>
      </c>
      <c r="P32" s="11">
        <v>5.0559659055361514</v>
      </c>
      <c r="Q32" s="11">
        <v>5.6031858965938062</v>
      </c>
      <c r="R32" s="11"/>
      <c r="S32" s="11">
        <f t="shared" si="3"/>
        <v>1.8884699892783541</v>
      </c>
      <c r="T32" s="11">
        <f>'RD T1'!T31</f>
        <v>1.6596420944285677</v>
      </c>
      <c r="U32" s="11">
        <f t="shared" si="6"/>
        <v>3.548112083706922</v>
      </c>
      <c r="W32" s="10" t="str">
        <f>name!D28</f>
        <v>91 Elementary trades and related occupations</v>
      </c>
      <c r="X32" s="11">
        <v>1.5781036654795559</v>
      </c>
      <c r="Y32" s="11">
        <v>1.400902080836897</v>
      </c>
      <c r="Z32" s="11">
        <v>1.219247139731418</v>
      </c>
      <c r="AA32" s="11">
        <v>4.5421552647902335</v>
      </c>
      <c r="AB32" s="11">
        <v>5.5324125802729904</v>
      </c>
      <c r="AC32" s="11"/>
      <c r="AD32" s="11">
        <f t="shared" si="4"/>
        <v>4.3131654405415727</v>
      </c>
      <c r="AE32" s="11">
        <f>'RD T1'!T60</f>
        <v>2.8234415524628615</v>
      </c>
      <c r="AF32" s="11">
        <f t="shared" si="7"/>
        <v>7.1366069930044347</v>
      </c>
    </row>
    <row r="33" spans="1:32" x14ac:dyDescent="0.2">
      <c r="A33" s="10" t="str">
        <f>name!D29</f>
        <v>92 Elementary administration and service occupations</v>
      </c>
      <c r="B33" s="11">
        <v>30.357791471121729</v>
      </c>
      <c r="C33" s="11">
        <v>30.611929434499917</v>
      </c>
      <c r="D33" s="11">
        <v>28.550294797420502</v>
      </c>
      <c r="E33" s="11">
        <v>26.444059012915467</v>
      </c>
      <c r="F33" s="11">
        <v>24.633928017037672</v>
      </c>
      <c r="G33" s="11"/>
      <c r="H33" s="11">
        <f t="shared" ref="H33" si="8">F33-D33</f>
        <v>-3.9163667803828304</v>
      </c>
      <c r="I33" s="11">
        <f>'RD T1'!E32</f>
        <v>12.311116847260758</v>
      </c>
      <c r="J33" s="11">
        <f>SUM(H33:I33)</f>
        <v>8.3947500668779274</v>
      </c>
      <c r="L33" s="10" t="str">
        <f>name!D29</f>
        <v>92 Elementary administration and service occupations</v>
      </c>
      <c r="M33" s="11">
        <v>15.48994378614238</v>
      </c>
      <c r="N33" s="11">
        <v>14.06670089971141</v>
      </c>
      <c r="O33" s="11">
        <v>14.021163866807912</v>
      </c>
      <c r="P33" s="11">
        <v>13.990465025430575</v>
      </c>
      <c r="Q33" s="11">
        <v>12.89539644209931</v>
      </c>
      <c r="R33" s="11"/>
      <c r="S33" s="11">
        <f t="shared" ref="S33" si="9">Q33-O33</f>
        <v>-1.1257674247086022</v>
      </c>
      <c r="T33" s="11">
        <f>'RD T1'!T32</f>
        <v>5.3103458845897915</v>
      </c>
      <c r="U33" s="11">
        <f t="shared" ref="U33" si="10">SUM(S33:T33)</f>
        <v>4.1845784598811893</v>
      </c>
      <c r="W33" s="10" t="str">
        <f>name!D29</f>
        <v>92 Elementary administration and service occupations</v>
      </c>
      <c r="X33" s="11">
        <v>14.867847684979292</v>
      </c>
      <c r="Y33" s="11">
        <v>16.545228534788496</v>
      </c>
      <c r="Z33" s="11">
        <v>14.529130930612588</v>
      </c>
      <c r="AA33" s="11">
        <v>12.453593987484897</v>
      </c>
      <c r="AB33" s="11">
        <v>11.738531574938328</v>
      </c>
      <c r="AC33" s="11"/>
      <c r="AD33" s="11">
        <f t="shared" ref="AD33" si="11">AB33-Z33</f>
        <v>-2.7905993556742601</v>
      </c>
      <c r="AE33" s="11">
        <f>'RD T1'!T61</f>
        <v>7.000770962670968</v>
      </c>
      <c r="AF33" s="11">
        <f t="shared" ref="AF33" si="12">SUM(AD33:AE33)</f>
        <v>4.2101716069967079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337.07</v>
      </c>
      <c r="C35" s="34">
        <f>SUM(C8:C33)</f>
        <v>351.15800000000013</v>
      </c>
      <c r="D35" s="34">
        <f>SUM(D8:D33)</f>
        <v>347.3929999999998</v>
      </c>
      <c r="E35" s="34">
        <f>SUM(E8:E33)</f>
        <v>363.64399999999966</v>
      </c>
      <c r="F35" s="34">
        <f>SUM(F8:F33)</f>
        <v>386.17199999999991</v>
      </c>
      <c r="G35" s="11"/>
      <c r="H35" s="34">
        <f>F35-D35</f>
        <v>38.77900000000011</v>
      </c>
      <c r="I35" s="34">
        <f>SUM(I8:I33)</f>
        <v>176.87991393198197</v>
      </c>
      <c r="J35" s="34">
        <f>SUM(J8:J33)</f>
        <v>215.65891393198226</v>
      </c>
      <c r="L35" s="231" t="str">
        <f>name!D3</f>
        <v>All occupations</v>
      </c>
      <c r="M35" s="34">
        <f>SUM(M8:M33)</f>
        <v>180.24211740107376</v>
      </c>
      <c r="N35" s="34">
        <f>SUM(N8:N33)</f>
        <v>184.37091198671303</v>
      </c>
      <c r="O35" s="34">
        <f>SUM(O8:O33)</f>
        <v>181.1280122508966</v>
      </c>
      <c r="P35" s="34">
        <f>SUM(P8:P33)</f>
        <v>187.96680702746102</v>
      </c>
      <c r="Q35" s="34">
        <f>SUM(Q8:Q33)</f>
        <v>197.02031388075645</v>
      </c>
      <c r="R35" s="11"/>
      <c r="S35" s="34">
        <f>Q35-O35</f>
        <v>15.892301629859844</v>
      </c>
      <c r="T35" s="34">
        <f>SUM(T8:T33)</f>
        <v>75.756848726460305</v>
      </c>
      <c r="U35" s="34">
        <f>SUM(U8:U33)</f>
        <v>91.649150356320192</v>
      </c>
      <c r="W35" s="231" t="str">
        <f>name!D3</f>
        <v>All occupations</v>
      </c>
      <c r="X35" s="34">
        <f>SUM(X8:X33)</f>
        <v>156.82788259892612</v>
      </c>
      <c r="Y35" s="34">
        <f>SUM(Y8:Y33)</f>
        <v>166.78708801328685</v>
      </c>
      <c r="Z35" s="34">
        <f>SUM(Z8:Z33)</f>
        <v>166.26498774910323</v>
      </c>
      <c r="AA35" s="34">
        <f>SUM(AA8:AA33)</f>
        <v>175.67719297253871</v>
      </c>
      <c r="AB35" s="34">
        <f>SUM(AB8:AB33)</f>
        <v>189.15168611924361</v>
      </c>
      <c r="AC35" s="11"/>
      <c r="AD35" s="34">
        <f t="shared" ref="AD35" si="13">AB35-Z35</f>
        <v>22.88669837014038</v>
      </c>
      <c r="AE35" s="34">
        <f>SUM(AE8:AE33)</f>
        <v>101.12306520552167</v>
      </c>
      <c r="AF35" s="34">
        <f>SUM(AF8:AF33)</f>
        <v>124.00976357566201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Gloucestershire (Continued)</v>
      </c>
      <c r="L38" s="19" t="str">
        <f>CONCATENATE(L$1," (Continued)")</f>
        <v>Occupation Table 2.1  Males: Employment Change by Occupation (SOC 2020) and Replacement Demand, 2015-2035, Gloucestershire (Continued)</v>
      </c>
      <c r="W38" s="19" t="str">
        <f>CONCATENATE(W$1," (Continued)")</f>
        <v>Occupation Table 2.2  Females: Employment Change by Occupation (SOC 2020) and Replacement Demand, 2015-2035, Gloucestershire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6.5655052438529484</v>
      </c>
      <c r="C45" s="173">
        <f t="shared" si="20"/>
        <v>7.5032102410359487</v>
      </c>
      <c r="D45" s="173">
        <f t="shared" si="20"/>
        <v>7.855957856032485</v>
      </c>
      <c r="E45" s="173">
        <f t="shared" si="20"/>
        <v>6.8557611171461117</v>
      </c>
      <c r="F45" s="173">
        <f t="shared" si="20"/>
        <v>7.0467745365563665</v>
      </c>
      <c r="H45" s="68">
        <f t="shared" ref="H45:H70" si="21">IF(D8&gt;0,(H8/D8)*100,0)</f>
        <v>-0.28719128862475174</v>
      </c>
      <c r="I45" s="69">
        <f t="shared" ref="I45:I70" si="22">IF(D8&gt;0,I8/D8*100,0)</f>
        <v>48.336367584577097</v>
      </c>
      <c r="J45" s="69">
        <f t="shared" ref="J45:J70" si="23">IF(D8&gt;0,(J8/D8)*100,0)</f>
        <v>48.04917629595235</v>
      </c>
      <c r="L45" t="str">
        <f t="shared" ref="L45:L70" si="24">L8</f>
        <v>11 Corporate managers and directors</v>
      </c>
      <c r="M45" s="173">
        <f t="shared" ref="M45:Q45" si="25">M8/M$35*100</f>
        <v>8.8881961465753943</v>
      </c>
      <c r="N45" s="173">
        <f t="shared" si="25"/>
        <v>9.8245503386102655</v>
      </c>
      <c r="O45" s="173">
        <f t="shared" si="25"/>
        <v>10.142970454919572</v>
      </c>
      <c r="P45" s="173">
        <f t="shared" si="25"/>
        <v>8.5454578146524351</v>
      </c>
      <c r="Q45" s="173">
        <f t="shared" si="25"/>
        <v>8.5380941010312856</v>
      </c>
      <c r="S45" s="68">
        <f t="shared" ref="S45:S70" si="26">IF(O8&gt;0,(S8/O8)*100,0)</f>
        <v>-8.4367578614944634</v>
      </c>
      <c r="T45" s="69">
        <f t="shared" ref="T45:T70" si="27">IF(O8&gt;0,T8/O8*100,0)</f>
        <v>41.73232968886083</v>
      </c>
      <c r="U45" s="69">
        <f t="shared" ref="U45:U70" si="28">IF(O8&gt;0,(U8/O8)*100,0)</f>
        <v>33.295571827366366</v>
      </c>
      <c r="W45" t="str">
        <f t="shared" ref="W45:W70" si="29">W8</f>
        <v>11 Corporate managers and directors</v>
      </c>
      <c r="X45" s="173">
        <f t="shared" ref="X45:AB45" si="30">X8/X$35*100</f>
        <v>3.8960390785438053</v>
      </c>
      <c r="Y45" s="173">
        <f t="shared" si="30"/>
        <v>4.9371387548127039</v>
      </c>
      <c r="Z45" s="173">
        <f t="shared" si="30"/>
        <v>5.3645009856643782</v>
      </c>
      <c r="AA45" s="173">
        <f t="shared" si="30"/>
        <v>5.0478605712582096</v>
      </c>
      <c r="AB45" s="173">
        <f t="shared" si="30"/>
        <v>5.4934167277122015</v>
      </c>
      <c r="AD45" s="68">
        <f t="shared" ref="AD45:AD70" si="31">IF(Z8&gt;0,(AD8/Z8)*100,0)</f>
        <v>16.499115622318701</v>
      </c>
      <c r="AE45" s="69">
        <f t="shared" ref="AE45:AE70" si="32">IF(Z8&gt;0,AE8/Z8*100,0)</f>
        <v>61.939226825956617</v>
      </c>
      <c r="AF45" s="69">
        <f t="shared" ref="AF45:AF70" si="33">IF(Z8&gt;0,(AF8/Z8)*100,0)</f>
        <v>78.438342448275307</v>
      </c>
    </row>
    <row r="46" spans="1:32" x14ac:dyDescent="0.2">
      <c r="A46" t="str">
        <f t="shared" si="19"/>
        <v>12 Other managers and proprietors</v>
      </c>
      <c r="B46" s="173">
        <f t="shared" si="20"/>
        <v>3.5186057762829805</v>
      </c>
      <c r="C46" s="173">
        <f t="shared" si="20"/>
        <v>3.74637166451982</v>
      </c>
      <c r="D46" s="173">
        <f t="shared" si="20"/>
        <v>3.8575063443821627</v>
      </c>
      <c r="E46" s="173">
        <f t="shared" si="20"/>
        <v>3.9243239918379276</v>
      </c>
      <c r="F46" s="173">
        <f t="shared" si="20"/>
        <v>4.1383221387577978</v>
      </c>
      <c r="H46" s="68">
        <f t="shared" si="21"/>
        <v>19.255210578573223</v>
      </c>
      <c r="I46" s="69">
        <f t="shared" si="22"/>
        <v>61.679105456508154</v>
      </c>
      <c r="J46" s="69">
        <f t="shared" si="23"/>
        <v>80.93431603508138</v>
      </c>
      <c r="L46" t="str">
        <f t="shared" si="24"/>
        <v>12 Other managers and proprietors</v>
      </c>
      <c r="M46" s="173">
        <f t="shared" ref="M46:Q46" si="34">M9/M$35*100</f>
        <v>4.0791136984906853</v>
      </c>
      <c r="N46" s="173">
        <f t="shared" si="34"/>
        <v>4.3890456999202234</v>
      </c>
      <c r="O46" s="173">
        <f t="shared" si="34"/>
        <v>4.3328174790671428</v>
      </c>
      <c r="P46" s="173">
        <f t="shared" si="34"/>
        <v>4.779045630291737</v>
      </c>
      <c r="Q46" s="173">
        <f t="shared" si="34"/>
        <v>5.2146146052985456</v>
      </c>
      <c r="S46" s="68">
        <f t="shared" si="26"/>
        <v>30.911321699470733</v>
      </c>
      <c r="T46" s="69">
        <f t="shared" si="27"/>
        <v>60.56681052933979</v>
      </c>
      <c r="U46" s="69">
        <f t="shared" si="28"/>
        <v>91.478132228810523</v>
      </c>
      <c r="W46" t="str">
        <f t="shared" si="29"/>
        <v>12 Other managers and proprietors</v>
      </c>
      <c r="X46" s="173">
        <f t="shared" ref="X46:AB46" si="35">X9/X$35*100</f>
        <v>2.8744146219768236</v>
      </c>
      <c r="Y46" s="173">
        <f t="shared" si="35"/>
        <v>3.0359425813793317</v>
      </c>
      <c r="Z46" s="173">
        <f t="shared" si="35"/>
        <v>3.3397054399841553</v>
      </c>
      <c r="AA46" s="173">
        <f t="shared" si="35"/>
        <v>3.0098097366918144</v>
      </c>
      <c r="AB46" s="173">
        <f t="shared" si="35"/>
        <v>3.0172563743655507</v>
      </c>
      <c r="AD46" s="68">
        <f t="shared" si="31"/>
        <v>2.7811474406854964</v>
      </c>
      <c r="AE46" s="69">
        <f t="shared" si="32"/>
        <v>63.251157804677106</v>
      </c>
      <c r="AF46" s="69">
        <f t="shared" si="33"/>
        <v>66.032305245362593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5.6130565900413201</v>
      </c>
      <c r="C47" s="173">
        <f t="shared" si="20"/>
        <v>6.2369823498671515</v>
      </c>
      <c r="D47" s="173">
        <f t="shared" si="20"/>
        <v>6.5355174498633941</v>
      </c>
      <c r="E47" s="173">
        <f t="shared" si="20"/>
        <v>7.7246320739281549</v>
      </c>
      <c r="F47" s="173">
        <f t="shared" si="20"/>
        <v>8.3450637571982629</v>
      </c>
      <c r="H47" s="68">
        <f t="shared" si="21"/>
        <v>41.941502732737604</v>
      </c>
      <c r="I47" s="69">
        <f t="shared" si="22"/>
        <v>46.894026097822923</v>
      </c>
      <c r="J47" s="69">
        <f t="shared" si="23"/>
        <v>88.83552883056052</v>
      </c>
      <c r="L47" t="str">
        <f t="shared" si="24"/>
        <v>21 Science, research, engineering and technology professionals</v>
      </c>
      <c r="M47" s="173">
        <f t="shared" ref="M47:Q47" si="36">M10/M$35*100</f>
        <v>8.6869358467948121</v>
      </c>
      <c r="N47" s="173">
        <f t="shared" si="36"/>
        <v>9.8395233068153143</v>
      </c>
      <c r="O47" s="173">
        <f t="shared" si="36"/>
        <v>10.018726674761872</v>
      </c>
      <c r="P47" s="173">
        <f t="shared" si="36"/>
        <v>11.566714414462002</v>
      </c>
      <c r="Q47" s="173">
        <f t="shared" si="36"/>
        <v>12.414173790025716</v>
      </c>
      <c r="S47" s="68">
        <f t="shared" si="26"/>
        <v>34.781621810520839</v>
      </c>
      <c r="T47" s="69">
        <f t="shared" si="27"/>
        <v>39.976551980626766</v>
      </c>
      <c r="U47" s="69">
        <f t="shared" si="28"/>
        <v>74.758173791147613</v>
      </c>
      <c r="W47" t="str">
        <f t="shared" si="29"/>
        <v>21 Science, research, engineering and technology professionals</v>
      </c>
      <c r="X47" s="173">
        <f t="shared" ref="X47:AB47" si="37">X10/X$35*100</f>
        <v>2.0802504544805793</v>
      </c>
      <c r="Y47" s="173">
        <f t="shared" si="37"/>
        <v>2.2546371358952784</v>
      </c>
      <c r="Z47" s="173">
        <f t="shared" si="37"/>
        <v>2.7409316401805146</v>
      </c>
      <c r="AA47" s="173">
        <f t="shared" si="37"/>
        <v>3.6137743258786994</v>
      </c>
      <c r="AB47" s="173">
        <f t="shared" si="37"/>
        <v>4.1066805192206832</v>
      </c>
      <c r="AD47" s="68">
        <f t="shared" si="31"/>
        <v>70.45200972535423</v>
      </c>
      <c r="AE47" s="69">
        <f t="shared" si="32"/>
        <v>74.439273893439164</v>
      </c>
      <c r="AF47" s="69">
        <f t="shared" si="33"/>
        <v>144.89128361879341</v>
      </c>
    </row>
    <row r="48" spans="1:32" x14ac:dyDescent="0.2">
      <c r="A48" t="str">
        <f t="shared" si="19"/>
        <v>22 Health professionals</v>
      </c>
      <c r="B48" s="173">
        <f t="shared" si="20"/>
        <v>4.2767518084426577</v>
      </c>
      <c r="C48" s="173">
        <f t="shared" si="20"/>
        <v>4.4743311699381652</v>
      </c>
      <c r="D48" s="173">
        <f t="shared" si="20"/>
        <v>4.4726475775968835</v>
      </c>
      <c r="E48" s="173">
        <f t="shared" si="20"/>
        <v>4.4589610527280197</v>
      </c>
      <c r="F48" s="173">
        <f t="shared" si="20"/>
        <v>4.9183864656128815</v>
      </c>
      <c r="H48" s="68">
        <f t="shared" si="21"/>
        <v>22.241223966915982</v>
      </c>
      <c r="I48" s="69">
        <f t="shared" si="22"/>
        <v>57.653850970504863</v>
      </c>
      <c r="J48" s="69">
        <f t="shared" si="23"/>
        <v>79.895074937420844</v>
      </c>
      <c r="L48" t="str">
        <f t="shared" si="24"/>
        <v>22 Health professionals</v>
      </c>
      <c r="M48" s="173">
        <f t="shared" ref="M48:Q48" si="38">M11/M$35*100</f>
        <v>2.1519325891361656</v>
      </c>
      <c r="N48" s="173">
        <f t="shared" si="38"/>
        <v>2.1916180662157494</v>
      </c>
      <c r="O48" s="173">
        <f t="shared" si="38"/>
        <v>2.4969831808201897</v>
      </c>
      <c r="P48" s="173">
        <f t="shared" si="38"/>
        <v>2.5386144760757214</v>
      </c>
      <c r="Q48" s="173">
        <f t="shared" si="38"/>
        <v>2.8756010973944344</v>
      </c>
      <c r="S48" s="68">
        <f t="shared" si="26"/>
        <v>25.267499716256452</v>
      </c>
      <c r="T48" s="69">
        <f t="shared" si="27"/>
        <v>42.619051656380073</v>
      </c>
      <c r="U48" s="69">
        <f t="shared" si="28"/>
        <v>67.886551372636532</v>
      </c>
      <c r="W48" t="str">
        <f t="shared" si="29"/>
        <v>22 Health professionals</v>
      </c>
      <c r="X48" s="173">
        <f t="shared" ref="X48:AB48" si="39">X11/X$35*100</f>
        <v>6.7188042600576745</v>
      </c>
      <c r="Y48" s="173">
        <f t="shared" si="39"/>
        <v>6.9977033431114002</v>
      </c>
      <c r="Z48" s="173">
        <f t="shared" si="39"/>
        <v>6.624923711662027</v>
      </c>
      <c r="AA48" s="173">
        <f t="shared" si="39"/>
        <v>6.5136467423830879</v>
      </c>
      <c r="AB48" s="173">
        <f t="shared" si="39"/>
        <v>7.0461508154568975</v>
      </c>
      <c r="AD48" s="68">
        <f t="shared" si="31"/>
        <v>20.998633407999883</v>
      </c>
      <c r="AE48" s="69">
        <f t="shared" si="32"/>
        <v>63.827148194658747</v>
      </c>
      <c r="AF48" s="69">
        <f t="shared" si="33"/>
        <v>84.825781602658651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4.4997889043379029</v>
      </c>
      <c r="C49" s="173">
        <f t="shared" si="20"/>
        <v>4.6239915586793447</v>
      </c>
      <c r="D49" s="173">
        <f t="shared" si="20"/>
        <v>4.7027514753134394</v>
      </c>
      <c r="E49" s="173">
        <f t="shared" si="20"/>
        <v>4.479214617856103</v>
      </c>
      <c r="F49" s="173">
        <f t="shared" si="20"/>
        <v>4.6381184597060798</v>
      </c>
      <c r="H49" s="68">
        <f t="shared" si="21"/>
        <v>9.6350771238502322</v>
      </c>
      <c r="I49" s="69">
        <f t="shared" si="22"/>
        <v>52.396873187929273</v>
      </c>
      <c r="J49" s="69">
        <f t="shared" si="23"/>
        <v>62.031950311779504</v>
      </c>
      <c r="L49" t="str">
        <f t="shared" si="24"/>
        <v>23 Teaching and other educational professionals</v>
      </c>
      <c r="M49" s="173">
        <f t="shared" ref="M49:Q49" si="40">M12/M$35*100</f>
        <v>2.9940182587192674</v>
      </c>
      <c r="N49" s="173">
        <f t="shared" si="40"/>
        <v>3.0034699875843023</v>
      </c>
      <c r="O49" s="173">
        <f t="shared" si="40"/>
        <v>2.8457831311540374</v>
      </c>
      <c r="P49" s="173">
        <f t="shared" si="40"/>
        <v>2.859398907056987</v>
      </c>
      <c r="Q49" s="173">
        <f t="shared" si="40"/>
        <v>2.9777621173483189</v>
      </c>
      <c r="S49" s="68">
        <f t="shared" si="26"/>
        <v>13.818690699400104</v>
      </c>
      <c r="T49" s="69">
        <f t="shared" si="27"/>
        <v>45.161090920490004</v>
      </c>
      <c r="U49" s="69">
        <f t="shared" si="28"/>
        <v>58.979781619890105</v>
      </c>
      <c r="W49" t="str">
        <f t="shared" si="29"/>
        <v>23 Teaching and other educational professionals</v>
      </c>
      <c r="X49" s="173">
        <f t="shared" ref="X49:AB49" si="41">X12/X$35*100</f>
        <v>6.2303694936376806</v>
      </c>
      <c r="Y49" s="173">
        <f t="shared" si="41"/>
        <v>6.4153594847932229</v>
      </c>
      <c r="Z49" s="173">
        <f t="shared" si="41"/>
        <v>6.7257208902451442</v>
      </c>
      <c r="AA49" s="173">
        <f t="shared" si="41"/>
        <v>6.2123456064609837</v>
      </c>
      <c r="AB49" s="173">
        <f t="shared" si="41"/>
        <v>6.3675449027725675</v>
      </c>
      <c r="AD49" s="68">
        <f t="shared" si="31"/>
        <v>7.70666727858515</v>
      </c>
      <c r="AE49" s="69">
        <f t="shared" si="32"/>
        <v>55.732160616069024</v>
      </c>
      <c r="AF49" s="69">
        <f t="shared" si="33"/>
        <v>63.438827894654182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5.5242175534356797</v>
      </c>
      <c r="C50" s="173">
        <f t="shared" si="20"/>
        <v>6.0872177409172794</v>
      </c>
      <c r="D50" s="173">
        <f t="shared" si="20"/>
        <v>6.7073587537172727</v>
      </c>
      <c r="E50" s="173">
        <f t="shared" si="20"/>
        <v>6.835650551236327</v>
      </c>
      <c r="F50" s="173">
        <f t="shared" si="20"/>
        <v>7.2350908710981292</v>
      </c>
      <c r="H50" s="68">
        <f t="shared" si="21"/>
        <v>19.909108058680854</v>
      </c>
      <c r="I50" s="69">
        <f t="shared" si="22"/>
        <v>52.010907460008738</v>
      </c>
      <c r="J50" s="69">
        <f t="shared" si="23"/>
        <v>71.920015518689581</v>
      </c>
      <c r="L50" t="str">
        <f t="shared" si="24"/>
        <v>24 Business, media and public service professionals</v>
      </c>
      <c r="M50" s="173">
        <f t="shared" ref="M50:Q50" si="42">M13/M$35*100</f>
        <v>6.3885440176605401</v>
      </c>
      <c r="N50" s="173">
        <f t="shared" si="42"/>
        <v>6.8050331036149521</v>
      </c>
      <c r="O50" s="173">
        <f t="shared" si="42"/>
        <v>7.348985498278231</v>
      </c>
      <c r="P50" s="173">
        <f t="shared" si="42"/>
        <v>7.5734244796048342</v>
      </c>
      <c r="Q50" s="173">
        <f t="shared" si="42"/>
        <v>7.92167794740711</v>
      </c>
      <c r="S50" s="68">
        <f t="shared" si="26"/>
        <v>17.250628007027888</v>
      </c>
      <c r="T50" s="69">
        <f t="shared" si="27"/>
        <v>45.534641067398979</v>
      </c>
      <c r="U50" s="69">
        <f t="shared" si="28"/>
        <v>62.785269074426878</v>
      </c>
      <c r="W50" t="str">
        <f t="shared" si="29"/>
        <v>24 Business, media and public service professionals</v>
      </c>
      <c r="X50" s="173">
        <f t="shared" ref="X50:AB50" si="43">X13/X$35*100</f>
        <v>4.5308480743865447</v>
      </c>
      <c r="Y50" s="173">
        <f t="shared" si="43"/>
        <v>5.2937254230461273</v>
      </c>
      <c r="Z50" s="173">
        <f t="shared" si="43"/>
        <v>6.0083746896477273</v>
      </c>
      <c r="AA50" s="173">
        <f t="shared" si="43"/>
        <v>6.0462651604690034</v>
      </c>
      <c r="AB50" s="173">
        <f t="shared" si="43"/>
        <v>6.5199420714432952</v>
      </c>
      <c r="AD50" s="68">
        <f t="shared" si="31"/>
        <v>23.451434694024162</v>
      </c>
      <c r="AE50" s="69">
        <f t="shared" si="32"/>
        <v>60.64029361088609</v>
      </c>
      <c r="AF50" s="69">
        <f t="shared" si="33"/>
        <v>84.091728304910248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1.6604192201736596</v>
      </c>
      <c r="C51" s="173">
        <f t="shared" si="20"/>
        <v>1.8763893096718185</v>
      </c>
      <c r="D51" s="173">
        <f t="shared" si="20"/>
        <v>2.074987466133698</v>
      </c>
      <c r="E51" s="173">
        <f t="shared" si="20"/>
        <v>1.8676874325308304</v>
      </c>
      <c r="F51" s="173">
        <f t="shared" si="20"/>
        <v>1.8945902777227832</v>
      </c>
      <c r="H51" s="68">
        <f t="shared" si="21"/>
        <v>1.4984814986592119</v>
      </c>
      <c r="I51" s="69">
        <f t="shared" si="22"/>
        <v>39.44525107009396</v>
      </c>
      <c r="J51" s="69">
        <f t="shared" si="23"/>
        <v>40.943732568753177</v>
      </c>
      <c r="L51" t="str">
        <f t="shared" si="24"/>
        <v>31 Science, engineering and technology associate professionals</v>
      </c>
      <c r="M51" s="173">
        <f t="shared" ref="M51:Q51" si="44">M14/M$35*100</f>
        <v>2.3002035520676167</v>
      </c>
      <c r="N51" s="173">
        <f t="shared" si="44"/>
        <v>2.7191817339932616</v>
      </c>
      <c r="O51" s="173">
        <f t="shared" si="44"/>
        <v>2.9041358176304608</v>
      </c>
      <c r="P51" s="173">
        <f t="shared" si="44"/>
        <v>2.5083567931555311</v>
      </c>
      <c r="Q51" s="173">
        <f t="shared" si="44"/>
        <v>2.4745174340281402</v>
      </c>
      <c r="S51" s="68">
        <f t="shared" si="26"/>
        <v>-7.3172352643994412</v>
      </c>
      <c r="T51" s="69">
        <f t="shared" si="27"/>
        <v>33.167403733218599</v>
      </c>
      <c r="U51" s="69">
        <f t="shared" si="28"/>
        <v>25.850168468819156</v>
      </c>
      <c r="W51" t="str">
        <f t="shared" si="29"/>
        <v>31 Science, engineering and technology associate professionals</v>
      </c>
      <c r="X51" s="173">
        <f t="shared" ref="X51:AB51" si="45">X14/X$35*100</f>
        <v>0.92511577317432292</v>
      </c>
      <c r="Y51" s="173">
        <f t="shared" si="45"/>
        <v>0.94474400224095023</v>
      </c>
      <c r="Z51" s="173">
        <f t="shared" si="45"/>
        <v>1.1717185650807342</v>
      </c>
      <c r="AA51" s="173">
        <f t="shared" si="45"/>
        <v>1.1821996236735162</v>
      </c>
      <c r="AB51" s="173">
        <f t="shared" si="45"/>
        <v>1.2905384042902286</v>
      </c>
      <c r="AD51" s="68">
        <f t="shared" si="31"/>
        <v>25.301720481251834</v>
      </c>
      <c r="AE51" s="69">
        <f t="shared" si="32"/>
        <v>56.396011226325193</v>
      </c>
      <c r="AF51" s="69">
        <f t="shared" si="33"/>
        <v>81.69773170757702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1.9009293320083009</v>
      </c>
      <c r="C52" s="173">
        <f t="shared" si="20"/>
        <v>1.896420464067089</v>
      </c>
      <c r="D52" s="173">
        <f t="shared" si="20"/>
        <v>1.9173429056865996</v>
      </c>
      <c r="E52" s="173">
        <f t="shared" si="20"/>
        <v>2.9955273304221355</v>
      </c>
      <c r="F52" s="173">
        <f t="shared" si="20"/>
        <v>3.5482041618607409</v>
      </c>
      <c r="H52" s="68">
        <f t="shared" si="21"/>
        <v>105.71621654628022</v>
      </c>
      <c r="I52" s="69">
        <f t="shared" si="22"/>
        <v>98.271002936706367</v>
      </c>
      <c r="J52" s="69">
        <f t="shared" si="23"/>
        <v>203.9872194829866</v>
      </c>
      <c r="L52" t="str">
        <f t="shared" si="24"/>
        <v>32 Health and social care associate professionals</v>
      </c>
      <c r="M52" s="173">
        <f t="shared" ref="M52:Q52" si="46">M15/M$35*100</f>
        <v>0.84303971623343565</v>
      </c>
      <c r="N52" s="173">
        <f t="shared" si="46"/>
        <v>0.74665621382671676</v>
      </c>
      <c r="O52" s="173">
        <f t="shared" si="46"/>
        <v>0.84779349189088582</v>
      </c>
      <c r="P52" s="173">
        <f t="shared" si="46"/>
        <v>1.1439065734009854</v>
      </c>
      <c r="Q52" s="173">
        <f t="shared" si="46"/>
        <v>1.3199007600786485</v>
      </c>
      <c r="S52" s="68">
        <f t="shared" si="26"/>
        <v>69.346640735375601</v>
      </c>
      <c r="T52" s="69">
        <f t="shared" si="27"/>
        <v>70.860962595090456</v>
      </c>
      <c r="U52" s="69">
        <f t="shared" si="28"/>
        <v>140.20760333046604</v>
      </c>
      <c r="W52" t="str">
        <f t="shared" si="29"/>
        <v>32 Health and social care associate professionals</v>
      </c>
      <c r="X52" s="173">
        <f t="shared" ref="X52:AB52" si="47">X15/X$35*100</f>
        <v>3.1167607336953886</v>
      </c>
      <c r="Y52" s="173">
        <f t="shared" si="47"/>
        <v>3.1674006455164467</v>
      </c>
      <c r="Z52" s="173">
        <f t="shared" si="47"/>
        <v>3.0825031835513781</v>
      </c>
      <c r="AA52" s="173">
        <f t="shared" si="47"/>
        <v>4.9766794403459329</v>
      </c>
      <c r="AB52" s="173">
        <f t="shared" si="47"/>
        <v>5.8692040146661801</v>
      </c>
      <c r="AD52" s="68">
        <f t="shared" si="31"/>
        <v>116.61328293448221</v>
      </c>
      <c r="AE52" s="69">
        <f t="shared" si="32"/>
        <v>106.48360983811335</v>
      </c>
      <c r="AF52" s="69">
        <f t="shared" si="33"/>
        <v>223.09689277259554</v>
      </c>
    </row>
    <row r="53" spans="1:32" x14ac:dyDescent="0.2">
      <c r="A53" t="str">
        <f t="shared" si="19"/>
        <v>33 Protective service occupations</v>
      </c>
      <c r="B53" s="173">
        <f t="shared" si="20"/>
        <v>0.77865966110596363</v>
      </c>
      <c r="C53" s="173">
        <f t="shared" si="20"/>
        <v>0.64412792805387076</v>
      </c>
      <c r="D53" s="173">
        <f t="shared" si="20"/>
        <v>0.70283653105800936</v>
      </c>
      <c r="E53" s="173">
        <f t="shared" si="20"/>
        <v>0.56507758195702329</v>
      </c>
      <c r="F53" s="173">
        <f t="shared" si="20"/>
        <v>0.56989999647307621</v>
      </c>
      <c r="H53" s="68">
        <f t="shared" si="21"/>
        <v>-9.8628035575571946</v>
      </c>
      <c r="I53" s="69">
        <f t="shared" si="22"/>
        <v>28.721700696494668</v>
      </c>
      <c r="J53" s="69">
        <f t="shared" si="23"/>
        <v>18.858897138937476</v>
      </c>
      <c r="L53" t="str">
        <f t="shared" si="24"/>
        <v>33 Protective service occupations</v>
      </c>
      <c r="M53" s="173">
        <f t="shared" ref="M53:Q53" si="48">M16/M$35*100</f>
        <v>1.1173292203032792</v>
      </c>
      <c r="N53" s="173">
        <f t="shared" si="48"/>
        <v>0.92464536790735696</v>
      </c>
      <c r="O53" s="173">
        <f t="shared" si="48"/>
        <v>1.0074088219815525</v>
      </c>
      <c r="P53" s="173">
        <f t="shared" si="48"/>
        <v>0.8028942930588957</v>
      </c>
      <c r="Q53" s="173">
        <f t="shared" si="48"/>
        <v>0.77324574477536356</v>
      </c>
      <c r="S53" s="68">
        <f t="shared" si="26"/>
        <v>-16.509478342628476</v>
      </c>
      <c r="T53" s="69">
        <f t="shared" si="27"/>
        <v>23.288383773868151</v>
      </c>
      <c r="U53" s="69">
        <f t="shared" si="28"/>
        <v>6.7789054312396733</v>
      </c>
      <c r="W53" t="str">
        <f t="shared" si="29"/>
        <v>33 Protective service occupations</v>
      </c>
      <c r="X53" s="173">
        <f t="shared" ref="X53:AB53" si="49">X16/X$35*100</f>
        <v>0.38942709966710737</v>
      </c>
      <c r="Y53" s="173">
        <f t="shared" si="49"/>
        <v>0.33403644057706361</v>
      </c>
      <c r="Z53" s="173">
        <f t="shared" si="49"/>
        <v>0.37103742898288761</v>
      </c>
      <c r="AA53" s="173">
        <f t="shared" si="49"/>
        <v>0.31062424577138098</v>
      </c>
      <c r="AB53" s="173">
        <f t="shared" si="49"/>
        <v>0.35809515360438238</v>
      </c>
      <c r="AD53" s="68">
        <f t="shared" si="31"/>
        <v>9.7969139833119314</v>
      </c>
      <c r="AE53" s="69">
        <f t="shared" si="32"/>
        <v>44.79251497024007</v>
      </c>
      <c r="AF53" s="69">
        <f t="shared" si="33"/>
        <v>54.589428953552002</v>
      </c>
    </row>
    <row r="54" spans="1:32" x14ac:dyDescent="0.2">
      <c r="A54" t="str">
        <f t="shared" si="19"/>
        <v>34 Culture, media and sports occupations</v>
      </c>
      <c r="B54" s="173">
        <f t="shared" si="20"/>
        <v>1.9579433187462643</v>
      </c>
      <c r="C54" s="173">
        <f t="shared" si="20"/>
        <v>2.0707027359020849</v>
      </c>
      <c r="D54" s="173">
        <f t="shared" si="20"/>
        <v>2.0900992497055326</v>
      </c>
      <c r="E54" s="173">
        <f t="shared" si="20"/>
        <v>1.9574690147798581</v>
      </c>
      <c r="F54" s="173">
        <f t="shared" si="20"/>
        <v>2.1162924466520772</v>
      </c>
      <c r="H54" s="68">
        <f t="shared" si="21"/>
        <v>12.555958530896383</v>
      </c>
      <c r="I54" s="69">
        <f t="shared" si="22"/>
        <v>49.436114979223674</v>
      </c>
      <c r="J54" s="69">
        <f t="shared" si="23"/>
        <v>61.992073510120051</v>
      </c>
      <c r="L54" t="str">
        <f t="shared" si="24"/>
        <v>34 Culture, media and sports occupations</v>
      </c>
      <c r="M54" s="173">
        <f t="shared" ref="M54:Q54" si="50">M17/M$35*100</f>
        <v>1.8194065988817671</v>
      </c>
      <c r="N54" s="173">
        <f t="shared" si="50"/>
        <v>1.852396269150471</v>
      </c>
      <c r="O54" s="173">
        <f t="shared" si="50"/>
        <v>1.7293777713482288</v>
      </c>
      <c r="P54" s="173">
        <f t="shared" si="50"/>
        <v>1.6043651691597729</v>
      </c>
      <c r="Q54" s="173">
        <f t="shared" si="50"/>
        <v>1.7515048113001248</v>
      </c>
      <c r="S54" s="68">
        <f t="shared" si="26"/>
        <v>10.165814000271038</v>
      </c>
      <c r="T54" s="69">
        <f t="shared" si="27"/>
        <v>40.691266760024376</v>
      </c>
      <c r="U54" s="69">
        <f t="shared" si="28"/>
        <v>50.857080760295418</v>
      </c>
      <c r="W54" t="str">
        <f t="shared" si="29"/>
        <v>34 Culture, media and sports occupations</v>
      </c>
      <c r="X54" s="173">
        <f t="shared" ref="X54:AB54" si="51">X17/X$35*100</f>
        <v>2.1171634224189968</v>
      </c>
      <c r="Y54" s="173">
        <f t="shared" si="51"/>
        <v>2.312024548321916</v>
      </c>
      <c r="Z54" s="173">
        <f t="shared" si="51"/>
        <v>2.4830669167747819</v>
      </c>
      <c r="AA54" s="173">
        <f t="shared" si="51"/>
        <v>2.335274473116725</v>
      </c>
      <c r="AB54" s="173">
        <f t="shared" si="51"/>
        <v>2.4962550887590691</v>
      </c>
      <c r="AD54" s="68">
        <f t="shared" si="31"/>
        <v>14.369428752236523</v>
      </c>
      <c r="AE54" s="69">
        <f t="shared" si="32"/>
        <v>56.071078527434757</v>
      </c>
      <c r="AF54" s="69">
        <f t="shared" si="33"/>
        <v>70.44050727967128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5.7213916025039095</v>
      </c>
      <c r="C55" s="173">
        <f t="shared" si="52"/>
        <v>5.7745498487499045</v>
      </c>
      <c r="D55" s="173">
        <f t="shared" si="52"/>
        <v>6.1149493004595321</v>
      </c>
      <c r="E55" s="173">
        <f t="shared" si="52"/>
        <v>5.963143679705837</v>
      </c>
      <c r="F55" s="173">
        <f t="shared" si="52"/>
        <v>5.9458333444753606</v>
      </c>
      <c r="H55" s="68">
        <f t="shared" si="21"/>
        <v>8.0885248655281217</v>
      </c>
      <c r="I55" s="69">
        <f t="shared" si="22"/>
        <v>47.441358991599031</v>
      </c>
      <c r="J55" s="69">
        <f t="shared" si="23"/>
        <v>55.52988385712716</v>
      </c>
      <c r="L55" t="str">
        <f t="shared" si="24"/>
        <v>35 Business and public service associate professionals</v>
      </c>
      <c r="M55" s="173">
        <f t="shared" ref="M55:Q55" si="53">M18/M$35*100</f>
        <v>5.9689338947254091</v>
      </c>
      <c r="N55" s="173">
        <f t="shared" si="53"/>
        <v>5.9389698603928665</v>
      </c>
      <c r="O55" s="173">
        <f t="shared" si="53"/>
        <v>6.2904472654396582</v>
      </c>
      <c r="P55" s="173">
        <f t="shared" si="53"/>
        <v>6.0806834874793481</v>
      </c>
      <c r="Q55" s="173">
        <f t="shared" si="53"/>
        <v>5.9065010055466329</v>
      </c>
      <c r="S55" s="68">
        <f t="shared" si="26"/>
        <v>2.1348938561153754</v>
      </c>
      <c r="T55" s="69">
        <f t="shared" si="27"/>
        <v>38.54138941282244</v>
      </c>
      <c r="U55" s="69">
        <f t="shared" si="28"/>
        <v>40.676283268937816</v>
      </c>
      <c r="W55" t="str">
        <f t="shared" si="29"/>
        <v>35 Business and public service associate professionals</v>
      </c>
      <c r="X55" s="173">
        <f t="shared" ref="X55:AB55" si="54">X18/X$35*100</f>
        <v>5.4368915113407805</v>
      </c>
      <c r="Y55" s="173">
        <f t="shared" si="54"/>
        <v>5.5927955663496665</v>
      </c>
      <c r="Z55" s="173">
        <f t="shared" si="54"/>
        <v>5.9237629419767943</v>
      </c>
      <c r="AA55" s="173">
        <f t="shared" si="54"/>
        <v>5.8373812970540246</v>
      </c>
      <c r="AB55" s="173">
        <f t="shared" si="54"/>
        <v>5.9868018915731591</v>
      </c>
      <c r="AD55" s="68">
        <f t="shared" si="31"/>
        <v>14.975850015351178</v>
      </c>
      <c r="AE55" s="69">
        <f t="shared" si="32"/>
        <v>57.737090153918956</v>
      </c>
      <c r="AF55" s="69">
        <f t="shared" si="33"/>
        <v>72.712940169270141</v>
      </c>
    </row>
    <row r="56" spans="1:32" x14ac:dyDescent="0.2">
      <c r="A56" t="str">
        <f t="shared" si="19"/>
        <v>41 Administrative occupations</v>
      </c>
      <c r="B56" s="173">
        <f t="shared" si="52"/>
        <v>8.3908556349605536</v>
      </c>
      <c r="C56" s="173">
        <f t="shared" si="52"/>
        <v>7.6939430952857419</v>
      </c>
      <c r="D56" s="173">
        <f t="shared" si="52"/>
        <v>8.2157373587014266</v>
      </c>
      <c r="E56" s="173">
        <f t="shared" si="52"/>
        <v>8.0599089449541115</v>
      </c>
      <c r="F56" s="173">
        <f t="shared" si="52"/>
        <v>7.4250660511439133</v>
      </c>
      <c r="H56" s="68">
        <f t="shared" si="21"/>
        <v>0.46470014910391921</v>
      </c>
      <c r="I56" s="69">
        <f t="shared" si="22"/>
        <v>51.507977947175263</v>
      </c>
      <c r="J56" s="69">
        <f t="shared" si="23"/>
        <v>51.972678096279182</v>
      </c>
      <c r="L56" t="str">
        <f t="shared" si="24"/>
        <v>41 Administrative occupations</v>
      </c>
      <c r="M56" s="173">
        <f t="shared" ref="M56:Q56" si="55">M19/M$35*100</f>
        <v>4.1864365037059308</v>
      </c>
      <c r="N56" s="173">
        <f t="shared" si="55"/>
        <v>3.6223142895039127</v>
      </c>
      <c r="O56" s="173">
        <f t="shared" si="55"/>
        <v>4.4352233283147031</v>
      </c>
      <c r="P56" s="173">
        <f t="shared" si="55"/>
        <v>4.5219362095203648</v>
      </c>
      <c r="Q56" s="173">
        <f t="shared" si="55"/>
        <v>4.6341254840913644</v>
      </c>
      <c r="S56" s="68">
        <f t="shared" si="26"/>
        <v>13.652156897895065</v>
      </c>
      <c r="T56" s="69">
        <f t="shared" si="27"/>
        <v>39.921982604581245</v>
      </c>
      <c r="U56" s="69">
        <f t="shared" si="28"/>
        <v>53.574139502476314</v>
      </c>
      <c r="W56" t="str">
        <f t="shared" si="29"/>
        <v>41 Administrative occupations</v>
      </c>
      <c r="X56" s="173">
        <f t="shared" ref="X56:AB56" si="56">X19/X$35*100</f>
        <v>13.222990036704394</v>
      </c>
      <c r="Y56" s="173">
        <f t="shared" si="56"/>
        <v>12.194830574858297</v>
      </c>
      <c r="Z56" s="173">
        <f t="shared" si="56"/>
        <v>12.334205118395296</v>
      </c>
      <c r="AA56" s="173">
        <f t="shared" si="56"/>
        <v>11.845382899638974</v>
      </c>
      <c r="AB56" s="173">
        <f t="shared" si="56"/>
        <v>10.332108530250258</v>
      </c>
      <c r="AD56" s="68">
        <f t="shared" si="31"/>
        <v>-4.7012497636834505</v>
      </c>
      <c r="AE56" s="69">
        <f t="shared" si="32"/>
        <v>56.046584046119378</v>
      </c>
      <c r="AF56" s="69">
        <f t="shared" si="33"/>
        <v>51.345334282435914</v>
      </c>
    </row>
    <row r="57" spans="1:32" x14ac:dyDescent="0.2">
      <c r="A57" t="str">
        <f t="shared" si="19"/>
        <v>42 Secretarial and related occupations</v>
      </c>
      <c r="B57" s="173">
        <f t="shared" si="52"/>
        <v>2.0985854430974267</v>
      </c>
      <c r="C57" s="173">
        <f t="shared" si="52"/>
        <v>1.832084320365283</v>
      </c>
      <c r="D57" s="173">
        <f t="shared" si="52"/>
        <v>1.8107791685534214</v>
      </c>
      <c r="E57" s="173">
        <f t="shared" si="52"/>
        <v>1.6004544055182472</v>
      </c>
      <c r="F57" s="173">
        <f t="shared" si="52"/>
        <v>1.2675632938348851</v>
      </c>
      <c r="H57" s="68">
        <f t="shared" si="21"/>
        <v>-22.184899449640465</v>
      </c>
      <c r="I57" s="69">
        <f t="shared" si="22"/>
        <v>46.406461566887472</v>
      </c>
      <c r="J57" s="69">
        <f t="shared" si="23"/>
        <v>24.221562117247007</v>
      </c>
      <c r="L57" t="str">
        <f t="shared" si="24"/>
        <v>42 Secretarial and related occupations</v>
      </c>
      <c r="M57" s="173">
        <f t="shared" ref="M57:Q57" si="57">M20/M$35*100</f>
        <v>0.40877005267778777</v>
      </c>
      <c r="N57" s="173">
        <f t="shared" si="57"/>
        <v>0.29814431560147653</v>
      </c>
      <c r="O57" s="173">
        <f t="shared" si="57"/>
        <v>0.28804062009370673</v>
      </c>
      <c r="P57" s="173">
        <f t="shared" si="57"/>
        <v>0.27687648256031472</v>
      </c>
      <c r="Q57" s="173">
        <f t="shared" si="57"/>
        <v>0.31700475265747685</v>
      </c>
      <c r="S57" s="68">
        <f t="shared" si="26"/>
        <v>19.711927011087926</v>
      </c>
      <c r="T57" s="69">
        <f t="shared" si="27"/>
        <v>35.081498732413756</v>
      </c>
      <c r="U57" s="69">
        <f t="shared" si="28"/>
        <v>54.793425743501686</v>
      </c>
      <c r="W57" t="str">
        <f t="shared" si="29"/>
        <v>42 Secretarial and related occupations</v>
      </c>
      <c r="X57" s="173">
        <f t="shared" ref="X57:AB57" si="58">X20/X$35*100</f>
        <v>4.0406884603592523</v>
      </c>
      <c r="Y57" s="173">
        <f t="shared" si="58"/>
        <v>3.5277426652647179</v>
      </c>
      <c r="Z57" s="173">
        <f t="shared" si="58"/>
        <v>3.4696407857480578</v>
      </c>
      <c r="AA57" s="173">
        <f t="shared" si="58"/>
        <v>3.0166240961924999</v>
      </c>
      <c r="AB57" s="173">
        <f t="shared" si="58"/>
        <v>2.2576646563294478</v>
      </c>
      <c r="AD57" s="68">
        <f t="shared" si="31"/>
        <v>-25.97399159820689</v>
      </c>
      <c r="AE57" s="69">
        <f t="shared" si="32"/>
        <v>47.430675842379983</v>
      </c>
      <c r="AF57" s="69">
        <f t="shared" si="33"/>
        <v>21.45668424417309</v>
      </c>
    </row>
    <row r="58" spans="1:32" x14ac:dyDescent="0.2">
      <c r="A58" t="str">
        <f t="shared" si="19"/>
        <v>51 Skilled agricultural and related trades</v>
      </c>
      <c r="B58" s="173">
        <f t="shared" si="52"/>
        <v>1.4882424717549945</v>
      </c>
      <c r="C58" s="173">
        <f t="shared" si="52"/>
        <v>1.3596324712017642</v>
      </c>
      <c r="D58" s="173">
        <f t="shared" si="52"/>
        <v>1.5170132083904881</v>
      </c>
      <c r="E58" s="173">
        <f t="shared" si="52"/>
        <v>1.4140108757337226</v>
      </c>
      <c r="F58" s="173">
        <f t="shared" si="52"/>
        <v>1.4463655185032425</v>
      </c>
      <c r="H58" s="68">
        <f t="shared" si="21"/>
        <v>5.9859789955551408</v>
      </c>
      <c r="I58" s="69">
        <f t="shared" si="22"/>
        <v>53.304180289804407</v>
      </c>
      <c r="J58" s="69">
        <f t="shared" si="23"/>
        <v>59.290159285359543</v>
      </c>
      <c r="L58" t="str">
        <f t="shared" si="24"/>
        <v>51 Skilled agricultural and related trades</v>
      </c>
      <c r="M58" s="173">
        <f t="shared" ref="M58:Q58" si="59">M21/M$35*100</f>
        <v>2.5117512345599891</v>
      </c>
      <c r="N58" s="173">
        <f t="shared" si="59"/>
        <v>2.2766968648704444</v>
      </c>
      <c r="O58" s="173">
        <f t="shared" si="59"/>
        <v>2.546305301980333</v>
      </c>
      <c r="P58" s="173">
        <f t="shared" si="59"/>
        <v>2.4148971944676481</v>
      </c>
      <c r="Q58" s="173">
        <f t="shared" si="59"/>
        <v>2.4404880347498286</v>
      </c>
      <c r="S58" s="68">
        <f t="shared" si="26"/>
        <v>4.2537280281536587</v>
      </c>
      <c r="T58" s="69">
        <f t="shared" si="27"/>
        <v>50.763931600117751</v>
      </c>
      <c r="U58" s="69">
        <f t="shared" si="28"/>
        <v>55.01765962827141</v>
      </c>
      <c r="W58" t="str">
        <f t="shared" si="29"/>
        <v>51 Skilled agricultural and related trades</v>
      </c>
      <c r="X58" s="173">
        <f t="shared" ref="X58:AB58" si="60">X21/X$35*100</f>
        <v>0.31192494754078492</v>
      </c>
      <c r="Y58" s="173">
        <f t="shared" si="60"/>
        <v>0.34588494059095648</v>
      </c>
      <c r="Z58" s="173">
        <f t="shared" si="60"/>
        <v>0.39570899719465402</v>
      </c>
      <c r="AA58" s="173">
        <f t="shared" si="60"/>
        <v>0.34310689356858226</v>
      </c>
      <c r="AB58" s="173">
        <f t="shared" si="60"/>
        <v>0.41088793854999717</v>
      </c>
      <c r="AD58" s="68">
        <f t="shared" si="31"/>
        <v>18.129095964885074</v>
      </c>
      <c r="AE58" s="69">
        <f t="shared" si="32"/>
        <v>71.111378871614605</v>
      </c>
      <c r="AF58" s="69">
        <f t="shared" si="33"/>
        <v>89.240474836499672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4.6954758787236086</v>
      </c>
      <c r="C59" s="173">
        <f t="shared" si="52"/>
        <v>4.4703283051287173</v>
      </c>
      <c r="D59" s="173">
        <f t="shared" si="52"/>
        <v>4.0214129575777555</v>
      </c>
      <c r="E59" s="173">
        <f t="shared" si="52"/>
        <v>3.7783135444955414</v>
      </c>
      <c r="F59" s="173">
        <f t="shared" si="52"/>
        <v>3.3837008552754932</v>
      </c>
      <c r="H59" s="68">
        <f t="shared" si="21"/>
        <v>-6.4652464107980618</v>
      </c>
      <c r="I59" s="69">
        <f t="shared" si="22"/>
        <v>37.118709438344204</v>
      </c>
      <c r="J59" s="69">
        <f t="shared" si="23"/>
        <v>30.653463027546145</v>
      </c>
      <c r="L59" t="str">
        <f t="shared" si="24"/>
        <v>52 Skilled metal, electrical and electronic trades</v>
      </c>
      <c r="M59" s="173">
        <f t="shared" ref="M59:Q59" si="61">M22/M$35*100</f>
        <v>8.6047228571901631</v>
      </c>
      <c r="N59" s="173">
        <f t="shared" si="61"/>
        <v>8.2181158402009515</v>
      </c>
      <c r="O59" s="173">
        <f t="shared" si="61"/>
        <v>7.4768152012980771</v>
      </c>
      <c r="P59" s="173">
        <f t="shared" si="61"/>
        <v>6.9154825067988774</v>
      </c>
      <c r="Q59" s="173">
        <f t="shared" si="61"/>
        <v>6.1389259906984757</v>
      </c>
      <c r="S59" s="68">
        <f t="shared" si="26"/>
        <v>-10.689784650197396</v>
      </c>
      <c r="T59" s="69">
        <f t="shared" si="27"/>
        <v>34.933747596799925</v>
      </c>
      <c r="U59" s="69">
        <f t="shared" si="28"/>
        <v>24.243962946602526</v>
      </c>
      <c r="W59" t="str">
        <f t="shared" si="29"/>
        <v>52 Skilled metal, electrical and electronic trades</v>
      </c>
      <c r="X59" s="173">
        <f t="shared" ref="X59:AB59" si="62">X22/X$35*100</f>
        <v>0.20258251584793929</v>
      </c>
      <c r="Y59" s="173">
        <f t="shared" si="62"/>
        <v>0.32742363544195857</v>
      </c>
      <c r="Z59" s="173">
        <f t="shared" si="62"/>
        <v>0.25711989500707078</v>
      </c>
      <c r="AA59" s="173">
        <f t="shared" si="62"/>
        <v>0.42168185558877791</v>
      </c>
      <c r="AB59" s="173">
        <f t="shared" si="62"/>
        <v>0.51385955419940565</v>
      </c>
      <c r="AD59" s="68">
        <f t="shared" si="31"/>
        <v>127.36214927533396</v>
      </c>
      <c r="AE59" s="69">
        <f t="shared" si="32"/>
        <v>106.33520988337794</v>
      </c>
      <c r="AF59" s="69">
        <f t="shared" si="33"/>
        <v>233.69735915871192</v>
      </c>
    </row>
    <row r="60" spans="1:32" x14ac:dyDescent="0.2">
      <c r="A60" t="str">
        <f t="shared" si="19"/>
        <v>53 Skilled construction and building trades</v>
      </c>
      <c r="B60" s="173">
        <f t="shared" si="52"/>
        <v>4.0883008062616719</v>
      </c>
      <c r="C60" s="173">
        <f t="shared" si="52"/>
        <v>4.1615912972620039</v>
      </c>
      <c r="D60" s="173">
        <f t="shared" si="52"/>
        <v>3.4121170984409197</v>
      </c>
      <c r="E60" s="173">
        <f t="shared" si="52"/>
        <v>3.4315717471433014</v>
      </c>
      <c r="F60" s="173">
        <f t="shared" si="52"/>
        <v>3.230864673640526</v>
      </c>
      <c r="H60" s="68">
        <f t="shared" si="21"/>
        <v>5.2578655392926121</v>
      </c>
      <c r="I60" s="69">
        <f t="shared" si="22"/>
        <v>44.341044213868614</v>
      </c>
      <c r="J60" s="69">
        <f t="shared" si="23"/>
        <v>49.598909753161223</v>
      </c>
      <c r="L60" t="str">
        <f t="shared" si="24"/>
        <v>53 Skilled construction and building trades</v>
      </c>
      <c r="M60" s="173">
        <f t="shared" ref="M60:Q60" si="63">M23/M$35*100</f>
        <v>7.5419442358883204</v>
      </c>
      <c r="N60" s="173">
        <f t="shared" si="63"/>
        <v>7.7951838850823449</v>
      </c>
      <c r="O60" s="173">
        <f t="shared" si="63"/>
        <v>6.3781840461804737</v>
      </c>
      <c r="P60" s="173">
        <f t="shared" si="63"/>
        <v>6.536798640801285</v>
      </c>
      <c r="Q60" s="173">
        <f t="shared" si="63"/>
        <v>6.2269212035236432</v>
      </c>
      <c r="S60" s="68">
        <f t="shared" si="26"/>
        <v>6.1944228078021562</v>
      </c>
      <c r="T60" s="69">
        <f t="shared" si="27"/>
        <v>44.565854806780401</v>
      </c>
      <c r="U60" s="69">
        <f t="shared" si="28"/>
        <v>50.760277614582563</v>
      </c>
      <c r="W60" t="str">
        <f t="shared" si="29"/>
        <v>53 Skilled construction and building trades</v>
      </c>
      <c r="X60" s="173">
        <f t="shared" ref="X60:AB60" si="64">X23/X$35*100</f>
        <v>0.11903211380483524</v>
      </c>
      <c r="Y60" s="173">
        <f t="shared" si="64"/>
        <v>0.14492077927066377</v>
      </c>
      <c r="Z60" s="173">
        <f t="shared" si="64"/>
        <v>0.18090277171898544</v>
      </c>
      <c r="AA60" s="173">
        <f t="shared" si="64"/>
        <v>0.10911665538913</v>
      </c>
      <c r="AB60" s="173">
        <f t="shared" si="64"/>
        <v>0.11017349698382105</v>
      </c>
      <c r="AD60" s="68">
        <f t="shared" si="31"/>
        <v>-30.714664260545476</v>
      </c>
      <c r="AE60" s="69">
        <f t="shared" si="32"/>
        <v>35.706221737173124</v>
      </c>
      <c r="AF60" s="69">
        <f t="shared" si="33"/>
        <v>4.991557476627646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2.0392937051165769</v>
      </c>
      <c r="C61" s="173">
        <f t="shared" si="52"/>
        <v>1.9080229498232539</v>
      </c>
      <c r="D61" s="173">
        <f t="shared" si="52"/>
        <v>1.8637287715514019</v>
      </c>
      <c r="E61" s="173">
        <f t="shared" si="52"/>
        <v>1.918825476263208</v>
      </c>
      <c r="F61" s="173">
        <f t="shared" si="52"/>
        <v>1.7651415928968308</v>
      </c>
      <c r="H61" s="68">
        <f t="shared" si="21"/>
        <v>5.2825892336534022</v>
      </c>
      <c r="I61" s="69">
        <f t="shared" si="22"/>
        <v>46.227339995443778</v>
      </c>
      <c r="J61" s="69">
        <f t="shared" si="23"/>
        <v>51.509929229097182</v>
      </c>
      <c r="L61" t="str">
        <f t="shared" si="24"/>
        <v>54 Textiles, printing and other skilled trades</v>
      </c>
      <c r="M61" s="173">
        <f t="shared" ref="M61:Q61" si="65">M24/M$35*100</f>
        <v>2.3345460822935387</v>
      </c>
      <c r="N61" s="173">
        <f t="shared" si="65"/>
        <v>2.1772114494979724</v>
      </c>
      <c r="O61" s="173">
        <f t="shared" si="65"/>
        <v>1.9737883851590636</v>
      </c>
      <c r="P61" s="173">
        <f t="shared" si="65"/>
        <v>2.0707132712634539</v>
      </c>
      <c r="Q61" s="173">
        <f t="shared" si="65"/>
        <v>1.9019215184488185</v>
      </c>
      <c r="S61" s="68">
        <f t="shared" si="26"/>
        <v>4.8135398584492286</v>
      </c>
      <c r="T61" s="69">
        <f t="shared" si="27"/>
        <v>33.766476610514196</v>
      </c>
      <c r="U61" s="69">
        <f t="shared" si="28"/>
        <v>38.580016468963422</v>
      </c>
      <c r="W61" t="str">
        <f t="shared" si="29"/>
        <v>54 Textiles, printing and other skilled trades</v>
      </c>
      <c r="X61" s="173">
        <f t="shared" ref="X61:AB61" si="66">X24/X$35*100</f>
        <v>1.6999604644442348</v>
      </c>
      <c r="Y61" s="173">
        <f t="shared" si="66"/>
        <v>1.6104547760962324</v>
      </c>
      <c r="Z61" s="173">
        <f t="shared" si="66"/>
        <v>1.7438305337339552</v>
      </c>
      <c r="AA61" s="173">
        <f t="shared" si="66"/>
        <v>1.7563122702541556</v>
      </c>
      <c r="AB61" s="173">
        <f t="shared" si="66"/>
        <v>1.622671682013509</v>
      </c>
      <c r="AD61" s="68">
        <f t="shared" si="31"/>
        <v>5.8609511519587079</v>
      </c>
      <c r="AE61" s="69">
        <f t="shared" si="32"/>
        <v>61.592223165604253</v>
      </c>
      <c r="AF61" s="69">
        <f t="shared" si="33"/>
        <v>67.453174317562969</v>
      </c>
    </row>
    <row r="62" spans="1:32" x14ac:dyDescent="0.2">
      <c r="A62" t="str">
        <f t="shared" si="19"/>
        <v>61 Caring personal service occupations</v>
      </c>
      <c r="B62" s="173">
        <f t="shared" si="52"/>
        <v>7.7944646715032384</v>
      </c>
      <c r="C62" s="173">
        <f t="shared" si="52"/>
        <v>7.2271935682645907</v>
      </c>
      <c r="D62" s="173">
        <f t="shared" si="52"/>
        <v>6.9182394832575795</v>
      </c>
      <c r="E62" s="173">
        <f t="shared" si="52"/>
        <v>7.0783874064850609</v>
      </c>
      <c r="F62" s="173">
        <f t="shared" si="52"/>
        <v>7.4988436720430149</v>
      </c>
      <c r="H62" s="68">
        <f t="shared" si="21"/>
        <v>20.49205924838693</v>
      </c>
      <c r="I62" s="69">
        <f t="shared" si="22"/>
        <v>62.049137740317292</v>
      </c>
      <c r="J62" s="69">
        <f t="shared" si="23"/>
        <v>82.541196988704229</v>
      </c>
      <c r="L62" t="str">
        <f t="shared" si="24"/>
        <v>61 Caring personal service occupations</v>
      </c>
      <c r="M62" s="173">
        <f t="shared" ref="M62:Q62" si="67">M25/M$35*100</f>
        <v>1.5159817375038509</v>
      </c>
      <c r="N62" s="173">
        <f t="shared" si="67"/>
        <v>1.370234426380641</v>
      </c>
      <c r="O62" s="173">
        <f t="shared" si="67"/>
        <v>1.3812354500936517</v>
      </c>
      <c r="P62" s="173">
        <f t="shared" si="67"/>
        <v>1.673742039966682</v>
      </c>
      <c r="Q62" s="173">
        <f t="shared" si="67"/>
        <v>1.9605898591737818</v>
      </c>
      <c r="S62" s="68">
        <f t="shared" si="26"/>
        <v>54.398978005520881</v>
      </c>
      <c r="T62" s="69">
        <f t="shared" si="27"/>
        <v>58.307633836593034</v>
      </c>
      <c r="U62" s="69">
        <f t="shared" si="28"/>
        <v>112.7066118421139</v>
      </c>
      <c r="W62" t="str">
        <f t="shared" si="29"/>
        <v>61 Caring personal service occupations</v>
      </c>
      <c r="X62" s="173">
        <f t="shared" ref="X62:AB62" si="68">X25/X$35*100</f>
        <v>15.010318379001458</v>
      </c>
      <c r="Y62" s="173">
        <f t="shared" si="68"/>
        <v>13.701632994726886</v>
      </c>
      <c r="Z62" s="173">
        <f t="shared" si="68"/>
        <v>12.950216196632638</v>
      </c>
      <c r="AA62" s="173">
        <f t="shared" si="68"/>
        <v>12.861118308947866</v>
      </c>
      <c r="AB62" s="173">
        <f t="shared" si="68"/>
        <v>13.267486431457371</v>
      </c>
      <c r="AD62" s="68">
        <f t="shared" si="31"/>
        <v>16.55235301582627</v>
      </c>
      <c r="AE62" s="69">
        <f t="shared" si="32"/>
        <v>62.48386984777401</v>
      </c>
      <c r="AF62" s="69">
        <f t="shared" si="33"/>
        <v>79.036222863600287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2.0576831085079976</v>
      </c>
      <c r="C63" s="173">
        <f t="shared" si="52"/>
        <v>2.188260249477294</v>
      </c>
      <c r="D63" s="173">
        <f t="shared" si="52"/>
        <v>1.9555534115455995</v>
      </c>
      <c r="E63" s="173">
        <f t="shared" si="52"/>
        <v>1.9068482271190597</v>
      </c>
      <c r="F63" s="173">
        <f t="shared" si="52"/>
        <v>1.9525874297909918</v>
      </c>
      <c r="H63" s="68">
        <f t="shared" si="21"/>
        <v>10.994261292864179</v>
      </c>
      <c r="I63" s="69">
        <f t="shared" si="22"/>
        <v>53.612470231065124</v>
      </c>
      <c r="J63" s="69">
        <f t="shared" si="23"/>
        <v>64.606731523929312</v>
      </c>
      <c r="L63" t="str">
        <f t="shared" si="24"/>
        <v>62 Leisure, travel and related personal service occupations</v>
      </c>
      <c r="M63" s="173">
        <f t="shared" ref="M63:Q63" si="69">M26/M$35*100</f>
        <v>1.0271756786040207</v>
      </c>
      <c r="N63" s="173">
        <f t="shared" si="69"/>
        <v>1.1614814583815964</v>
      </c>
      <c r="O63" s="173">
        <f t="shared" si="69"/>
        <v>1.1679606574503378</v>
      </c>
      <c r="P63" s="173">
        <f t="shared" si="69"/>
        <v>1.155080142782646</v>
      </c>
      <c r="Q63" s="173">
        <f t="shared" si="69"/>
        <v>1.2485972680277657</v>
      </c>
      <c r="S63" s="68">
        <f t="shared" si="26"/>
        <v>16.283890101271258</v>
      </c>
      <c r="T63" s="69">
        <f t="shared" si="27"/>
        <v>46.536744860631991</v>
      </c>
      <c r="U63" s="69">
        <f t="shared" si="28"/>
        <v>62.820634961903252</v>
      </c>
      <c r="W63" t="str">
        <f t="shared" si="29"/>
        <v>62 Leisure, travel and related personal service occupations</v>
      </c>
      <c r="X63" s="173">
        <f t="shared" ref="X63:AB63" si="70">X26/X$35*100</f>
        <v>3.2420441933187139</v>
      </c>
      <c r="Y63" s="173">
        <f t="shared" si="70"/>
        <v>3.3232890120626144</v>
      </c>
      <c r="Z63" s="173">
        <f t="shared" si="70"/>
        <v>2.8135519110718716</v>
      </c>
      <c r="AA63" s="173">
        <f t="shared" si="70"/>
        <v>2.7112067442770322</v>
      </c>
      <c r="AB63" s="173">
        <f t="shared" si="70"/>
        <v>2.6858632756754259</v>
      </c>
      <c r="AD63" s="68">
        <f t="shared" si="31"/>
        <v>8.6021394593756426</v>
      </c>
      <c r="AE63" s="69">
        <f t="shared" si="32"/>
        <v>56.812316148321074</v>
      </c>
      <c r="AF63" s="69">
        <f t="shared" si="33"/>
        <v>65.414455607696709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8.5521604968636838E-2</v>
      </c>
      <c r="C64" s="173">
        <f t="shared" si="52"/>
        <v>6.1605037346516033E-2</v>
      </c>
      <c r="D64" s="173">
        <f t="shared" si="52"/>
        <v>8.2821466571575741E-2</v>
      </c>
      <c r="E64" s="173">
        <f t="shared" si="52"/>
        <v>5.280043073851886E-2</v>
      </c>
      <c r="F64" s="173">
        <f t="shared" si="52"/>
        <v>5.2982673341638836E-2</v>
      </c>
      <c r="H64" s="68">
        <f t="shared" si="21"/>
        <v>-28.886726705520406</v>
      </c>
      <c r="I64" s="69">
        <f t="shared" si="22"/>
        <v>32.933014911716931</v>
      </c>
      <c r="J64" s="69">
        <f t="shared" si="23"/>
        <v>4.0462882061965244</v>
      </c>
      <c r="L64" t="str">
        <f t="shared" si="24"/>
        <v>63 Community and civil enforcement occupations</v>
      </c>
      <c r="M64" s="173">
        <f t="shared" ref="M64:Q64" si="71">M27/M$35*100</f>
        <v>0.12478573645203948</v>
      </c>
      <c r="N64" s="173">
        <f t="shared" si="71"/>
        <v>8.1735880789177276E-2</v>
      </c>
      <c r="O64" s="173">
        <f t="shared" si="71"/>
        <v>0.12812119850589013</v>
      </c>
      <c r="P64" s="173">
        <f t="shared" si="71"/>
        <v>6.3288153771229844E-2</v>
      </c>
      <c r="Q64" s="173">
        <f t="shared" si="71"/>
        <v>6.8542045574435245E-2</v>
      </c>
      <c r="S64" s="68">
        <f t="shared" si="26"/>
        <v>-41.808245119126205</v>
      </c>
      <c r="T64" s="69">
        <f t="shared" si="27"/>
        <v>22.446565278239458</v>
      </c>
      <c r="U64" s="69">
        <f t="shared" si="28"/>
        <v>-19.361679840886747</v>
      </c>
      <c r="W64" t="str">
        <f t="shared" si="29"/>
        <v>63 Community and civil enforcement occupations</v>
      </c>
      <c r="X64" s="173">
        <f t="shared" ref="X64:AB64" si="72">X27/X$35*100</f>
        <v>4.0395380733488341E-2</v>
      </c>
      <c r="Y64" s="173">
        <f t="shared" si="72"/>
        <v>3.9351864101537536E-2</v>
      </c>
      <c r="Z64" s="173">
        <f t="shared" si="72"/>
        <v>3.347222887673168E-2</v>
      </c>
      <c r="AA64" s="173">
        <f t="shared" si="72"/>
        <v>4.1579032114764693E-2</v>
      </c>
      <c r="AB64" s="173">
        <f t="shared" si="72"/>
        <v>3.6776038000516223E-2</v>
      </c>
      <c r="AD64" s="68">
        <f t="shared" si="31"/>
        <v>24.994159148192377</v>
      </c>
      <c r="AE64" s="69">
        <f t="shared" si="32"/>
        <v>76.660011819229268</v>
      </c>
      <c r="AF64" s="69">
        <f t="shared" si="33"/>
        <v>101.65417096742163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7.1760929229716828</v>
      </c>
      <c r="C65" s="173">
        <f t="shared" si="73"/>
        <v>6.7729725573242403</v>
      </c>
      <c r="D65" s="173">
        <f t="shared" si="73"/>
        <v>6.8562525915729671</v>
      </c>
      <c r="E65" s="173">
        <f t="shared" si="73"/>
        <v>6.5254471602673831</v>
      </c>
      <c r="F65" s="173">
        <f t="shared" si="73"/>
        <v>5.9410705389040936</v>
      </c>
      <c r="H65" s="68">
        <f t="shared" si="21"/>
        <v>-3.6753104415855358</v>
      </c>
      <c r="I65" s="69">
        <f t="shared" si="22"/>
        <v>45.78081859482824</v>
      </c>
      <c r="J65" s="69">
        <f t="shared" si="23"/>
        <v>42.105508153242702</v>
      </c>
      <c r="L65" t="str">
        <f t="shared" si="24"/>
        <v>71 Sales occupations</v>
      </c>
      <c r="M65" s="173">
        <f t="shared" ref="M65:Q65" si="74">M28/M$35*100</f>
        <v>5.1060324604064027</v>
      </c>
      <c r="N65" s="173">
        <f t="shared" si="74"/>
        <v>5.0352277288572731</v>
      </c>
      <c r="O65" s="173">
        <f t="shared" si="74"/>
        <v>5.171418043500446</v>
      </c>
      <c r="P65" s="173">
        <f t="shared" si="74"/>
        <v>5.0032031407103341</v>
      </c>
      <c r="Q65" s="173">
        <f t="shared" si="74"/>
        <v>4.7938028057461839</v>
      </c>
      <c r="S65" s="68">
        <f t="shared" si="26"/>
        <v>0.83142488814074489</v>
      </c>
      <c r="T65" s="69">
        <f t="shared" si="27"/>
        <v>33.676989787835382</v>
      </c>
      <c r="U65" s="69">
        <f t="shared" si="28"/>
        <v>34.508414675976127</v>
      </c>
      <c r="W65" t="str">
        <f t="shared" si="29"/>
        <v>71 Sales occupations</v>
      </c>
      <c r="X65" s="173">
        <f t="shared" ref="X65:AB65" si="75">X28/X$35*100</f>
        <v>9.5552111941481339</v>
      </c>
      <c r="Y65" s="173">
        <f t="shared" si="75"/>
        <v>8.6939222102081732</v>
      </c>
      <c r="Z65" s="173">
        <f t="shared" si="75"/>
        <v>8.691700552057096</v>
      </c>
      <c r="AA65" s="173">
        <f t="shared" si="75"/>
        <v>8.1541807655311729</v>
      </c>
      <c r="AB65" s="173">
        <f t="shared" si="75"/>
        <v>7.1360641100929714</v>
      </c>
      <c r="AD65" s="68">
        <f t="shared" si="31"/>
        <v>-6.5964463338165871</v>
      </c>
      <c r="AE65" s="69">
        <f t="shared" si="32"/>
        <v>53.626171422254174</v>
      </c>
      <c r="AF65" s="69">
        <f t="shared" si="33"/>
        <v>47.029725088437587</v>
      </c>
    </row>
    <row r="66" spans="1:32" x14ac:dyDescent="0.2">
      <c r="A66" t="str">
        <f t="shared" si="19"/>
        <v>72 Customer service occupations</v>
      </c>
      <c r="B66" s="173">
        <f t="shared" si="73"/>
        <v>1.5072899375557078</v>
      </c>
      <c r="C66" s="173">
        <f t="shared" si="73"/>
        <v>1.5739788446865921</v>
      </c>
      <c r="D66" s="173">
        <f t="shared" si="73"/>
        <v>1.6779521630611964</v>
      </c>
      <c r="E66" s="173">
        <f t="shared" si="73"/>
        <v>1.7833844089994246</v>
      </c>
      <c r="F66" s="173">
        <f t="shared" si="73"/>
        <v>1.8656055489970187</v>
      </c>
      <c r="H66" s="68">
        <f t="shared" si="21"/>
        <v>23.594734174919964</v>
      </c>
      <c r="I66" s="69">
        <f t="shared" si="22"/>
        <v>51.830907249448941</v>
      </c>
      <c r="J66" s="69">
        <f t="shared" si="23"/>
        <v>75.425641424368905</v>
      </c>
      <c r="L66" t="str">
        <f t="shared" si="24"/>
        <v>72 Customer service occupations</v>
      </c>
      <c r="M66" s="173">
        <f t="shared" ref="M66:Q66" si="76">M29/M$35*100</f>
        <v>1.0982761430620427</v>
      </c>
      <c r="N66" s="173">
        <f t="shared" si="76"/>
        <v>0.98305124736021121</v>
      </c>
      <c r="O66" s="173">
        <f t="shared" si="76"/>
        <v>1.1982742658962386</v>
      </c>
      <c r="P66" s="173">
        <f t="shared" si="76"/>
        <v>1.4281972683867621</v>
      </c>
      <c r="Q66" s="173">
        <f t="shared" si="76"/>
        <v>1.5904333743403096</v>
      </c>
      <c r="S66" s="68">
        <f t="shared" si="26"/>
        <v>44.372552084708552</v>
      </c>
      <c r="T66" s="69">
        <f t="shared" si="27"/>
        <v>44.175092667639468</v>
      </c>
      <c r="U66" s="69">
        <f t="shared" si="28"/>
        <v>88.54764475234802</v>
      </c>
      <c r="W66" t="str">
        <f t="shared" si="29"/>
        <v>72 Customer service occupations</v>
      </c>
      <c r="X66" s="173">
        <f t="shared" ref="X66:AB66" si="77">X29/X$35*100</f>
        <v>1.9773690532338926</v>
      </c>
      <c r="Y66" s="173">
        <f t="shared" si="77"/>
        <v>2.2272060299259153</v>
      </c>
      <c r="Z66" s="173">
        <f t="shared" si="77"/>
        <v>2.200510190523282</v>
      </c>
      <c r="AA66" s="173">
        <f t="shared" si="77"/>
        <v>2.163418900605921</v>
      </c>
      <c r="AB66" s="173">
        <f t="shared" si="77"/>
        <v>2.1522247662739824</v>
      </c>
      <c r="AD66" s="68">
        <f t="shared" si="31"/>
        <v>11.268863669865462</v>
      </c>
      <c r="AE66" s="69">
        <f t="shared" si="32"/>
        <v>56.372509238444835</v>
      </c>
      <c r="AF66" s="69">
        <f t="shared" si="33"/>
        <v>67.641372908310288</v>
      </c>
    </row>
    <row r="67" spans="1:32" x14ac:dyDescent="0.2">
      <c r="A67" t="str">
        <f t="shared" si="19"/>
        <v>81 Process, plant and machine operatives</v>
      </c>
      <c r="B67" s="173">
        <f t="shared" si="73"/>
        <v>2.8993353610490074</v>
      </c>
      <c r="C67" s="173">
        <f t="shared" si="73"/>
        <v>2.6797272910520311</v>
      </c>
      <c r="D67" s="173">
        <f t="shared" si="73"/>
        <v>2.3968622062458955</v>
      </c>
      <c r="E67" s="173">
        <f t="shared" si="73"/>
        <v>2.3881301964033099</v>
      </c>
      <c r="F67" s="173">
        <f t="shared" si="73"/>
        <v>2.1100673397668457</v>
      </c>
      <c r="H67" s="68">
        <f t="shared" si="21"/>
        <v>-2.1382526001747815</v>
      </c>
      <c r="I67" s="69">
        <f t="shared" si="22"/>
        <v>39.352757853114831</v>
      </c>
      <c r="J67" s="69">
        <f t="shared" si="23"/>
        <v>37.214505252940057</v>
      </c>
      <c r="L67" t="str">
        <f t="shared" si="24"/>
        <v>81 Process, plant and machine operatives</v>
      </c>
      <c r="M67" s="173">
        <f t="shared" ref="M67:Q67" si="78">M30/M$35*100</f>
        <v>4.3030169484408232</v>
      </c>
      <c r="N67" s="173">
        <f t="shared" si="78"/>
        <v>3.9487593023538001</v>
      </c>
      <c r="O67" s="173">
        <f t="shared" si="78"/>
        <v>3.5623461692887695</v>
      </c>
      <c r="P67" s="173">
        <f t="shared" si="78"/>
        <v>3.4392022040657366</v>
      </c>
      <c r="Q67" s="173">
        <f t="shared" si="78"/>
        <v>2.9621985102076209</v>
      </c>
      <c r="S67" s="68">
        <f t="shared" si="26"/>
        <v>-9.5510717455121945</v>
      </c>
      <c r="T67" s="69">
        <f t="shared" si="27"/>
        <v>34.105875106123406</v>
      </c>
      <c r="U67" s="69">
        <f t="shared" si="28"/>
        <v>24.55480336061121</v>
      </c>
      <c r="W67" t="str">
        <f t="shared" si="29"/>
        <v>81 Process, plant and machine operatives</v>
      </c>
      <c r="X67" s="173">
        <f t="shared" ref="X67:AB67" si="79">X30/X$35*100</f>
        <v>1.2860856169621342</v>
      </c>
      <c r="Y67" s="173">
        <f t="shared" si="79"/>
        <v>1.2769053337228118</v>
      </c>
      <c r="Z67" s="173">
        <f t="shared" si="79"/>
        <v>1.1271914451665355</v>
      </c>
      <c r="AA67" s="173">
        <f t="shared" si="79"/>
        <v>1.2635297522970859</v>
      </c>
      <c r="AB67" s="173">
        <f t="shared" si="79"/>
        <v>1.2224878837635806</v>
      </c>
      <c r="AD67" s="68">
        <f t="shared" si="31"/>
        <v>23.383274457025706</v>
      </c>
      <c r="AE67" s="69">
        <f t="shared" si="32"/>
        <v>57.417202346884402</v>
      </c>
      <c r="AF67" s="69">
        <f t="shared" si="33"/>
        <v>80.800476803910101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2.8200340832161572</v>
      </c>
      <c r="C68" s="173">
        <f t="shared" si="73"/>
        <v>2.8562398841732115</v>
      </c>
      <c r="D68" s="173">
        <f t="shared" si="73"/>
        <v>2.6008496561478887</v>
      </c>
      <c r="E68" s="173">
        <f t="shared" si="73"/>
        <v>2.5230773205789072</v>
      </c>
      <c r="F68" s="173">
        <f t="shared" si="73"/>
        <v>2.400975018896919</v>
      </c>
      <c r="H68" s="68">
        <f t="shared" si="21"/>
        <v>2.6200238984782751</v>
      </c>
      <c r="I68" s="69">
        <f t="shared" si="22"/>
        <v>53.922989729489977</v>
      </c>
      <c r="J68" s="69">
        <f t="shared" si="23"/>
        <v>56.54301362796825</v>
      </c>
      <c r="L68" t="str">
        <f t="shared" si="24"/>
        <v>82 Transport and mobile machine drivers and operatives</v>
      </c>
      <c r="M68" s="173">
        <f t="shared" ref="M68:Q68" si="80">M31/M$35*100</f>
        <v>4.8485277388270545</v>
      </c>
      <c r="N68" s="173">
        <f t="shared" si="80"/>
        <v>4.9506496866248089</v>
      </c>
      <c r="O68" s="173">
        <f t="shared" si="80"/>
        <v>4.5349544641023041</v>
      </c>
      <c r="P68" s="173">
        <f t="shared" si="80"/>
        <v>4.3648513812408334</v>
      </c>
      <c r="Q68" s="173">
        <f t="shared" si="80"/>
        <v>4.1596805949470808</v>
      </c>
      <c r="S68" s="68">
        <f t="shared" si="26"/>
        <v>-0.22713595300184247</v>
      </c>
      <c r="T68" s="69">
        <f t="shared" si="27"/>
        <v>51.675985389459498</v>
      </c>
      <c r="U68" s="69">
        <f t="shared" si="28"/>
        <v>51.448849436457657</v>
      </c>
      <c r="W68" t="str">
        <f t="shared" si="29"/>
        <v>82 Transport and mobile machine drivers and operatives</v>
      </c>
      <c r="X68" s="173">
        <f t="shared" ref="X68:AB68" si="81">X31/X$35*100</f>
        <v>0.48868849872596615</v>
      </c>
      <c r="Y68" s="173">
        <f t="shared" si="81"/>
        <v>0.54102322111143009</v>
      </c>
      <c r="Z68" s="173">
        <f t="shared" si="81"/>
        <v>0.49384827183764485</v>
      </c>
      <c r="AA68" s="173">
        <f t="shared" si="81"/>
        <v>0.55246073916108007</v>
      </c>
      <c r="AB68" s="173">
        <f t="shared" si="81"/>
        <v>0.56910805685037158</v>
      </c>
      <c r="AD68" s="68">
        <f t="shared" si="31"/>
        <v>31.102389687463898</v>
      </c>
      <c r="AE68" s="69">
        <f t="shared" si="32"/>
        <v>76.401530760095724</v>
      </c>
      <c r="AF68" s="69">
        <f t="shared" si="33"/>
        <v>107.50392044755964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1.835179392631868</v>
      </c>
      <c r="C69" s="173">
        <f t="shared" si="73"/>
        <v>1.5627017822687643</v>
      </c>
      <c r="D69" s="173">
        <f t="shared" si="73"/>
        <v>1.4202828056543655</v>
      </c>
      <c r="E69" s="173">
        <f t="shared" si="73"/>
        <v>2.6394278938539855</v>
      </c>
      <c r="F69" s="173">
        <f t="shared" si="73"/>
        <v>2.8835851581333731</v>
      </c>
      <c r="H69" s="68">
        <f t="shared" si="21"/>
        <v>125.69278226621124</v>
      </c>
      <c r="I69" s="69">
        <f t="shared" si="22"/>
        <v>90.861719152410274</v>
      </c>
      <c r="J69" s="69">
        <f t="shared" si="23"/>
        <v>216.55450141862153</v>
      </c>
      <c r="L69" t="str">
        <f t="shared" si="24"/>
        <v>91 Elementary trades and related occupations</v>
      </c>
      <c r="M69" s="173">
        <f t="shared" ref="M69:Q70" si="82">M32/M$35*100</f>
        <v>2.5564144383699032</v>
      </c>
      <c r="N69" s="173">
        <f t="shared" si="82"/>
        <v>2.2165374134706015</v>
      </c>
      <c r="O69" s="173">
        <f t="shared" si="82"/>
        <v>2.0508787465573612</v>
      </c>
      <c r="P69" s="173">
        <f t="shared" si="82"/>
        <v>2.6898184767257871</v>
      </c>
      <c r="Q69" s="173">
        <f t="shared" si="82"/>
        <v>2.843963541741716</v>
      </c>
      <c r="S69" s="68">
        <f t="shared" si="26"/>
        <v>50.837534723970649</v>
      </c>
      <c r="T69" s="69">
        <f t="shared" si="27"/>
        <v>44.677497171727367</v>
      </c>
      <c r="U69" s="69">
        <f t="shared" si="28"/>
        <v>95.515031895698016</v>
      </c>
      <c r="W69" t="str">
        <f t="shared" si="29"/>
        <v>91 Elementary trades and related occupations</v>
      </c>
      <c r="X69" s="173">
        <f t="shared" ref="X69:AB70" si="83">X32/X$35*100</f>
        <v>1.006264727500926</v>
      </c>
      <c r="Y69" s="173">
        <f t="shared" si="83"/>
        <v>0.83993437233300472</v>
      </c>
      <c r="Z69" s="173">
        <f t="shared" si="83"/>
        <v>0.73331562840595355</v>
      </c>
      <c r="AA69" s="173">
        <f t="shared" si="83"/>
        <v>2.5855122044784995</v>
      </c>
      <c r="AB69" s="173">
        <f t="shared" si="83"/>
        <v>2.924855016510552</v>
      </c>
      <c r="AD69" s="68">
        <f t="shared" si="31"/>
        <v>353.75645346944992</v>
      </c>
      <c r="AE69" s="69">
        <f t="shared" si="32"/>
        <v>231.57253853265743</v>
      </c>
      <c r="AF69" s="69">
        <f t="shared" si="33"/>
        <v>585.32899200210738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9.0063759667492604</v>
      </c>
      <c r="C70" s="173">
        <f t="shared" si="73"/>
        <v>8.7174233349375232</v>
      </c>
      <c r="D70" s="173">
        <f t="shared" si="73"/>
        <v>8.2184427427785014</v>
      </c>
      <c r="E70" s="173">
        <f t="shared" si="73"/>
        <v>7.2719635173178965</v>
      </c>
      <c r="F70" s="173">
        <f t="shared" si="73"/>
        <v>6.3790041787176897</v>
      </c>
      <c r="H70" s="68">
        <f t="shared" si="21"/>
        <v>-13.717430268834461</v>
      </c>
      <c r="I70" s="69">
        <f t="shared" si="22"/>
        <v>43.120804652332552</v>
      </c>
      <c r="J70" s="69">
        <f t="shared" si="23"/>
        <v>29.403374383498086</v>
      </c>
      <c r="L70" t="str">
        <f t="shared" si="24"/>
        <v>92 Elementary administration and service occupations</v>
      </c>
      <c r="M70" s="173">
        <f t="shared" si="82"/>
        <v>8.59396461242976</v>
      </c>
      <c r="N70" s="173">
        <f t="shared" si="82"/>
        <v>7.6295662629933449</v>
      </c>
      <c r="O70" s="173">
        <f t="shared" si="82"/>
        <v>7.7410245342868027</v>
      </c>
      <c r="P70" s="173">
        <f t="shared" si="82"/>
        <v>7.4430508485397837</v>
      </c>
      <c r="Q70" s="173">
        <f t="shared" si="82"/>
        <v>6.5452116018371846</v>
      </c>
      <c r="S70" s="68">
        <f t="shared" si="26"/>
        <v>-8.029058324991226</v>
      </c>
      <c r="T70" s="69">
        <f t="shared" si="27"/>
        <v>37.873788046660614</v>
      </c>
      <c r="U70" s="69">
        <f t="shared" si="28"/>
        <v>29.844729721669381</v>
      </c>
      <c r="W70" t="str">
        <f t="shared" si="29"/>
        <v>92 Elementary administration and service occupations</v>
      </c>
      <c r="X70" s="173">
        <f t="shared" si="83"/>
        <v>9.4803598942941409</v>
      </c>
      <c r="Y70" s="173">
        <f t="shared" si="83"/>
        <v>9.9199696642407016</v>
      </c>
      <c r="Z70" s="173">
        <f t="shared" si="83"/>
        <v>8.7385390798797058</v>
      </c>
      <c r="AA70" s="173">
        <f t="shared" si="83"/>
        <v>7.0889076588510864</v>
      </c>
      <c r="AB70" s="173">
        <f t="shared" si="83"/>
        <v>6.2058825991845561</v>
      </c>
      <c r="AD70" s="68">
        <f t="shared" si="31"/>
        <v>-19.206925513999764</v>
      </c>
      <c r="AE70" s="69">
        <f t="shared" si="32"/>
        <v>48.184375212150393</v>
      </c>
      <c r="AF70" s="69">
        <f t="shared" si="33"/>
        <v>28.977449698150636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11.162861658122107</v>
      </c>
      <c r="I72" s="67">
        <f>IF(D35&gt;0,I35/D35*100,0)</f>
        <v>50.916372503758588</v>
      </c>
      <c r="J72" s="67">
        <f>IF(D35&gt;0,(J35/D35)*100,0)</f>
        <v>62.079234161880748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8.7740716813288913</v>
      </c>
      <c r="T72" s="67">
        <f t="shared" ref="T72" si="85">IF(O35&gt;0,T35/O35*100,0)</f>
        <v>41.825031802106196</v>
      </c>
      <c r="U72" s="67">
        <f t="shared" ref="U72" si="86">IF(O35&gt;0,(U35/O35)*100,0)</f>
        <v>50.599103483435101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13.765194151805915</v>
      </c>
      <c r="AE72" s="67">
        <f t="shared" ref="AE72" si="88">IF(Z35&gt;0,AE35/Z35*100,0)</f>
        <v>60.820420808088684</v>
      </c>
      <c r="AF72" s="67">
        <f t="shared" ref="AF72" si="89">IF(Z35&gt;0,(AF35/Z35)*100,0)</f>
        <v>74.585614959894571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Gloucestershire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Gloucestershire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Gloucestershire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4.457675496336666</v>
      </c>
      <c r="C82" s="18">
        <f t="shared" ref="B82:E107" si="96">IF(AND(D$6-C$6 &lt;&gt; 0,C8&lt;&gt;0,D8&lt;&gt;0),(EXP(LN(D8/C8)/(D$6-C$6))-1)*100,0)</f>
        <v>3.5787166165041739</v>
      </c>
      <c r="D82" s="18">
        <f t="shared" si="96"/>
        <v>-1.7930148323294981</v>
      </c>
      <c r="E82" s="18">
        <f t="shared" si="96"/>
        <v>0.8797286744475441</v>
      </c>
      <c r="F82" s="18">
        <f t="shared" ref="F82:F107" si="97">IF(AND(F$6-D$6 &lt;&gt; 0,D8&lt;&gt;0,F8&lt;&gt;0),(EXP(LN(F8/D8)/(F$6-D$6))-1)*100,0)</f>
        <v>-1.9171793582339891E-2</v>
      </c>
      <c r="H82" s="18">
        <f t="shared" ref="H82:H107" si="98">IF($F$6-$D$6 &lt;&gt; 0,(EXP(LN(1+(H45/100))/($F$6-$D$6))-1)*100,0)</f>
        <v>-1.9171793582339891E-2</v>
      </c>
      <c r="I82" s="18">
        <f t="shared" ref="I82:I107" si="99">IF(D8&gt;0,((1+(I8/D8))^(1/($F$6-$D$6))-1)*100,0)</f>
        <v>2.663604769110739</v>
      </c>
      <c r="J82" s="18">
        <f t="shared" ref="J82:J107" si="100">IF($F$6-$D$6 &lt;&gt; 0,(EXP(LN(1+(J45/100))/($F$6-$D$6))-1)*100,0)</f>
        <v>2.6503417751331471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3.1178368003510037</v>
      </c>
      <c r="N82" s="18">
        <f t="shared" si="102"/>
        <v>1.4251585781206666</v>
      </c>
      <c r="O82" s="18">
        <f t="shared" si="102"/>
        <v>-2.6506304182363771</v>
      </c>
      <c r="P82" s="18">
        <f t="shared" si="102"/>
        <v>0.46286159390347414</v>
      </c>
      <c r="Q82" s="18">
        <f t="shared" ref="Q82:Q107" si="103">IF(AND(Q$6-O$6 &lt;&gt; 0,O8&lt;&gt;0,Q8&lt;&gt;0),(EXP(LN(Q8/O8)/(Q$6-O$6))-1)*100,0)</f>
        <v>-0.58587887357361979</v>
      </c>
      <c r="S82" s="18">
        <f t="shared" ref="S82:S107" si="104">IF($F$6-$D$6 &lt;&gt; 0,(EXP(LN(1+(S45/100))/($F$6-$D$6))-1)*100,0)</f>
        <v>-0.58587887357361979</v>
      </c>
      <c r="T82" s="18">
        <f t="shared" ref="T82:T107" si="105">IF(O8&gt;0,((1+(T8/O8))^(1/($F$6-$D$6))-1)*100,0)</f>
        <v>2.3523759039287828</v>
      </c>
      <c r="U82" s="18">
        <f t="shared" ref="U82:U107" si="106">IF($F$6-$D$6 &lt;&gt; 0,(EXP(LN(1+(U45/100))/($F$6-$D$6))-1)*100,0)</f>
        <v>1.9344650609982361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7.7451658497257325</v>
      </c>
      <c r="Y82" s="18">
        <f t="shared" si="108"/>
        <v>8.315940469888039</v>
      </c>
      <c r="Z82" s="18">
        <f t="shared" si="108"/>
        <v>-0.11540339481174167</v>
      </c>
      <c r="AA82" s="18">
        <f t="shared" si="108"/>
        <v>1.5974956517387673</v>
      </c>
      <c r="AB82" s="18">
        <f t="shared" ref="AB82:AB107" si="109">IF(AND(AB$6-Z$6 &lt;&gt; 0,Z8&lt;&gt;0,AB8&lt;&gt;0),(EXP(LN(AB8/Z8)/(AB$6-Z$6))-1)*100,0)</f>
        <v>1.0232901401958205</v>
      </c>
      <c r="AD82" s="18">
        <f t="shared" ref="AD82:AD107" si="110">IF($F$6-$D$6 &lt;&gt; 0,(EXP(LN(1+(AD45/100))/($F$6-$D$6))-1)*100,0)</f>
        <v>1.0232901401958205</v>
      </c>
      <c r="AE82" s="18">
        <f t="shared" ref="AE82:AE107" si="111">IF(Z8&gt;0,((1+(AE8/Z8))^(1/($F$6-$D$6))-1)*100,0)</f>
        <v>3.2658690098729792</v>
      </c>
      <c r="AF82" s="18">
        <f t="shared" ref="AF82:AF107" si="112">IF($F$6-$D$6 &lt;&gt; 0,(EXP(LN(1+(AF45/100))/($F$6-$D$6))-1)*100,0)</f>
        <v>3.9359712335428343</v>
      </c>
    </row>
    <row r="83" spans="1:32" x14ac:dyDescent="0.2">
      <c r="A83" t="str">
        <f t="shared" si="95"/>
        <v>12 Other managers and proprietors</v>
      </c>
      <c r="B83" s="18">
        <f t="shared" si="96"/>
        <v>2.6255927684330604</v>
      </c>
      <c r="C83" s="18">
        <f t="shared" si="96"/>
        <v>1.8624893148043498</v>
      </c>
      <c r="D83" s="18">
        <f t="shared" si="96"/>
        <v>1.2657803991751759</v>
      </c>
      <c r="E83" s="18">
        <f t="shared" si="96"/>
        <v>1.1384699911847651</v>
      </c>
      <c r="F83" s="18">
        <f t="shared" si="97"/>
        <v>1.1808890001848926</v>
      </c>
      <c r="H83" s="18">
        <f t="shared" si="98"/>
        <v>1.1808890001848926</v>
      </c>
      <c r="I83" s="18">
        <f t="shared" si="99"/>
        <v>3.2548023827135619</v>
      </c>
      <c r="J83" s="18">
        <f t="shared" si="100"/>
        <v>4.0322671030619928</v>
      </c>
      <c r="L83" t="str">
        <f t="shared" si="101"/>
        <v>12 Other managers and proprietors</v>
      </c>
      <c r="M83" s="18">
        <f t="shared" si="102"/>
        <v>2.4259743233454589</v>
      </c>
      <c r="N83" s="18">
        <f t="shared" si="102"/>
        <v>-3.0174701067569476</v>
      </c>
      <c r="O83" s="18">
        <f t="shared" si="102"/>
        <v>2.7385105182020419</v>
      </c>
      <c r="P83" s="18">
        <f t="shared" si="102"/>
        <v>1.3517118006544759</v>
      </c>
      <c r="Q83" s="18">
        <f t="shared" si="103"/>
        <v>1.8118855212369223</v>
      </c>
      <c r="S83" s="18">
        <f t="shared" si="104"/>
        <v>1.8118855212369223</v>
      </c>
      <c r="T83" s="18">
        <f t="shared" si="105"/>
        <v>3.207292569566067</v>
      </c>
      <c r="U83" s="18">
        <f t="shared" si="106"/>
        <v>4.4258323274322775</v>
      </c>
      <c r="W83" t="str">
        <f t="shared" si="107"/>
        <v>12 Other managers and proprietors</v>
      </c>
      <c r="X83" s="18">
        <f t="shared" si="108"/>
        <v>2.9486893308607431</v>
      </c>
      <c r="Y83" s="18">
        <f t="shared" si="108"/>
        <v>9.6611987148784717</v>
      </c>
      <c r="Z83" s="18">
        <f t="shared" si="108"/>
        <v>-0.97403311398984727</v>
      </c>
      <c r="AA83" s="18">
        <f t="shared" si="108"/>
        <v>0.76664531026628957</v>
      </c>
      <c r="AB83" s="18">
        <f t="shared" si="109"/>
        <v>0.18304572159208998</v>
      </c>
      <c r="AD83" s="18">
        <f t="shared" si="110"/>
        <v>0.18304572159208998</v>
      </c>
      <c r="AE83" s="18">
        <f t="shared" si="111"/>
        <v>3.3214323059420403</v>
      </c>
      <c r="AF83" s="18">
        <f t="shared" si="112"/>
        <v>3.4378551332463259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3.7264202527760748</v>
      </c>
      <c r="C84" s="18">
        <f t="shared" si="96"/>
        <v>3.6630445528263778</v>
      </c>
      <c r="D84" s="18">
        <f t="shared" si="96"/>
        <v>4.3495636909000268</v>
      </c>
      <c r="E84" s="18">
        <f t="shared" si="96"/>
        <v>1.3831127382032626</v>
      </c>
      <c r="F84" s="18">
        <f t="shared" si="97"/>
        <v>2.362439299245267</v>
      </c>
      <c r="H84" s="18">
        <f t="shared" si="98"/>
        <v>2.362439299245267</v>
      </c>
      <c r="I84" s="18">
        <f t="shared" si="99"/>
        <v>2.5967512476178678</v>
      </c>
      <c r="J84" s="18">
        <f t="shared" si="100"/>
        <v>4.329128743861399</v>
      </c>
      <c r="L84" t="str">
        <f t="shared" si="101"/>
        <v>21 Science, research, engineering and technology professionals</v>
      </c>
      <c r="M84" s="18">
        <f t="shared" si="102"/>
        <v>3.7494712272486019</v>
      </c>
      <c r="N84" s="18">
        <f t="shared" si="102"/>
        <v>3.0326644365219479E-2</v>
      </c>
      <c r="O84" s="18">
        <f t="shared" si="102"/>
        <v>3.6808634843016108</v>
      </c>
      <c r="P84" s="18">
        <f t="shared" si="102"/>
        <v>1.1844475963685319</v>
      </c>
      <c r="Q84" s="18">
        <f t="shared" si="103"/>
        <v>2.0098350219662331</v>
      </c>
      <c r="S84" s="18">
        <f t="shared" si="104"/>
        <v>2.0098350219662331</v>
      </c>
      <c r="T84" s="18">
        <f t="shared" si="105"/>
        <v>2.2673539977051682</v>
      </c>
      <c r="U84" s="18">
        <f t="shared" si="106"/>
        <v>3.7916700180170793</v>
      </c>
      <c r="W84" t="str">
        <f t="shared" si="107"/>
        <v>21 Science, research, engineering and technology professionals</v>
      </c>
      <c r="X84" s="18">
        <f t="shared" si="108"/>
        <v>3.6155757257541721</v>
      </c>
      <c r="Y84" s="18">
        <f t="shared" si="108"/>
        <v>21.188086065125724</v>
      </c>
      <c r="Z84" s="18">
        <f t="shared" si="108"/>
        <v>6.855155474927388</v>
      </c>
      <c r="AA84" s="18">
        <f t="shared" si="108"/>
        <v>2.0381256349352617</v>
      </c>
      <c r="AB84" s="18">
        <f t="shared" si="109"/>
        <v>3.6191777595736774</v>
      </c>
      <c r="AD84" s="18">
        <f t="shared" si="110"/>
        <v>3.6191777595736774</v>
      </c>
      <c r="AE84" s="18">
        <f t="shared" si="111"/>
        <v>3.7790326033600552</v>
      </c>
      <c r="AF84" s="18">
        <f t="shared" si="112"/>
        <v>6.1528247126177993</v>
      </c>
    </row>
    <row r="85" spans="1:32" x14ac:dyDescent="0.2">
      <c r="A85" t="str">
        <f t="shared" si="95"/>
        <v>22 Health professionals</v>
      </c>
      <c r="B85" s="18">
        <f t="shared" si="96"/>
        <v>2.1760562392046934</v>
      </c>
      <c r="C85" s="18">
        <f t="shared" si="96"/>
        <v>-1.1093913110168496</v>
      </c>
      <c r="D85" s="18">
        <f t="shared" si="96"/>
        <v>0.85672751750680565</v>
      </c>
      <c r="E85" s="18">
        <f t="shared" si="96"/>
        <v>1.5942977474566966</v>
      </c>
      <c r="F85" s="18">
        <f t="shared" si="97"/>
        <v>1.3478436229737989</v>
      </c>
      <c r="H85" s="18">
        <f t="shared" si="98"/>
        <v>1.3478436229737989</v>
      </c>
      <c r="I85" s="18">
        <f t="shared" si="99"/>
        <v>3.0813993555853125</v>
      </c>
      <c r="J85" s="18">
        <f t="shared" si="100"/>
        <v>3.9923242556120009</v>
      </c>
      <c r="L85" t="str">
        <f t="shared" si="101"/>
        <v>22 Health professionals</v>
      </c>
      <c r="M85" s="18">
        <f t="shared" si="102"/>
        <v>1.0283088228994819</v>
      </c>
      <c r="N85" s="18">
        <f t="shared" si="102"/>
        <v>11.92934501916627</v>
      </c>
      <c r="O85" s="18">
        <f t="shared" si="102"/>
        <v>1.0776964080212448</v>
      </c>
      <c r="P85" s="18">
        <f t="shared" si="102"/>
        <v>1.7316698294995048</v>
      </c>
      <c r="Q85" s="18">
        <f t="shared" si="103"/>
        <v>1.5132099010783939</v>
      </c>
      <c r="S85" s="18">
        <f t="shared" si="104"/>
        <v>1.5132099010783939</v>
      </c>
      <c r="T85" s="18">
        <f t="shared" si="105"/>
        <v>2.3949416733929141</v>
      </c>
      <c r="U85" s="18">
        <f t="shared" si="106"/>
        <v>3.5144694494929185</v>
      </c>
      <c r="W85" t="str">
        <f t="shared" si="107"/>
        <v>22 Health professionals</v>
      </c>
      <c r="X85" s="18">
        <f t="shared" si="108"/>
        <v>2.588970459466533</v>
      </c>
      <c r="Y85" s="18">
        <f t="shared" si="108"/>
        <v>-5.6235292452069041</v>
      </c>
      <c r="Z85" s="18">
        <f t="shared" si="108"/>
        <v>0.76543400377120374</v>
      </c>
      <c r="AA85" s="18">
        <f t="shared" si="108"/>
        <v>1.5365158063865625</v>
      </c>
      <c r="AB85" s="18">
        <f t="shared" si="109"/>
        <v>1.278835146793833</v>
      </c>
      <c r="AD85" s="18">
        <f t="shared" si="110"/>
        <v>1.278835146793833</v>
      </c>
      <c r="AE85" s="18">
        <f t="shared" si="111"/>
        <v>3.3456952830822395</v>
      </c>
      <c r="AF85" s="18">
        <f t="shared" si="112"/>
        <v>4.1799561012752839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1.7189432045547459</v>
      </c>
      <c r="C86" s="18">
        <f t="shared" si="96"/>
        <v>0.61285946265994262</v>
      </c>
      <c r="D86" s="18">
        <f t="shared" si="96"/>
        <v>-5.9609666315707521E-2</v>
      </c>
      <c r="E86" s="18">
        <f t="shared" si="96"/>
        <v>0.95420938337009709</v>
      </c>
      <c r="F86" s="18">
        <f t="shared" si="97"/>
        <v>0.61513210837753629</v>
      </c>
      <c r="H86" s="18">
        <f t="shared" si="98"/>
        <v>0.61513210837753629</v>
      </c>
      <c r="I86" s="18">
        <f t="shared" si="99"/>
        <v>2.8486045972423435</v>
      </c>
      <c r="J86" s="18">
        <f t="shared" si="100"/>
        <v>3.269809835469295</v>
      </c>
      <c r="L86" t="str">
        <f t="shared" si="101"/>
        <v>23 Teaching and other educational professionals</v>
      </c>
      <c r="M86" s="18">
        <f t="shared" si="102"/>
        <v>0.64709490079044585</v>
      </c>
      <c r="N86" s="18">
        <f t="shared" si="102"/>
        <v>-6.9167107763295039</v>
      </c>
      <c r="O86" s="18">
        <f t="shared" si="102"/>
        <v>0.84019988188350769</v>
      </c>
      <c r="P86" s="18">
        <f t="shared" si="102"/>
        <v>0.8798690042532531</v>
      </c>
      <c r="Q86" s="18">
        <f t="shared" si="103"/>
        <v>0.86664422984672473</v>
      </c>
      <c r="S86" s="18">
        <f t="shared" si="104"/>
        <v>0.86664422984672473</v>
      </c>
      <c r="T86" s="18">
        <f t="shared" si="105"/>
        <v>2.5156134613112169</v>
      </c>
      <c r="U86" s="18">
        <f t="shared" si="106"/>
        <v>3.1389707298370428</v>
      </c>
      <c r="W86" t="str">
        <f t="shared" si="107"/>
        <v>23 Teaching and other educational professionals</v>
      </c>
      <c r="X86" s="18">
        <f t="shared" si="108"/>
        <v>2.2966908812387388</v>
      </c>
      <c r="Y86" s="18">
        <f t="shared" si="108"/>
        <v>4.5096087627175763</v>
      </c>
      <c r="Z86" s="18">
        <f t="shared" si="108"/>
        <v>-0.48552198312049599</v>
      </c>
      <c r="AA86" s="18">
        <f t="shared" si="108"/>
        <v>0.9906399280277256</v>
      </c>
      <c r="AB86" s="18">
        <f t="shared" si="109"/>
        <v>0.49616887644285956</v>
      </c>
      <c r="AD86" s="18">
        <f t="shared" si="110"/>
        <v>0.49616887644285956</v>
      </c>
      <c r="AE86" s="18">
        <f t="shared" si="111"/>
        <v>2.9971530706995209</v>
      </c>
      <c r="AF86" s="18">
        <f t="shared" si="112"/>
        <v>3.3293464704795772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3.5100771495859551</v>
      </c>
      <c r="C87" s="18">
        <f t="shared" si="96"/>
        <v>9.0061987710540858</v>
      </c>
      <c r="D87" s="18">
        <f t="shared" si="96"/>
        <v>1.301700572795883</v>
      </c>
      <c r="E87" s="18">
        <f t="shared" si="96"/>
        <v>1.1758471026965145</v>
      </c>
      <c r="F87" s="18">
        <f t="shared" si="97"/>
        <v>1.2177808769437748</v>
      </c>
      <c r="H87" s="18">
        <f t="shared" si="98"/>
        <v>1.2177808769437748</v>
      </c>
      <c r="I87" s="18">
        <f t="shared" si="99"/>
        <v>2.8312188381456549</v>
      </c>
      <c r="J87" s="18">
        <f t="shared" si="100"/>
        <v>3.678434149200327</v>
      </c>
      <c r="L87" t="str">
        <f t="shared" si="101"/>
        <v>24 Business, media and public service professionals</v>
      </c>
      <c r="M87" s="18">
        <f t="shared" si="102"/>
        <v>2.1682885623349968</v>
      </c>
      <c r="N87" s="18">
        <f t="shared" si="102"/>
        <v>6.0938880353942793</v>
      </c>
      <c r="O87" s="18">
        <f t="shared" si="102"/>
        <v>1.3519456763565696</v>
      </c>
      <c r="P87" s="18">
        <f t="shared" si="102"/>
        <v>0.92423648854171869</v>
      </c>
      <c r="Q87" s="18">
        <f t="shared" si="103"/>
        <v>1.0666052907880363</v>
      </c>
      <c r="S87" s="18">
        <f t="shared" si="104"/>
        <v>1.0666052907880363</v>
      </c>
      <c r="T87" s="18">
        <f t="shared" si="105"/>
        <v>2.5331796058667866</v>
      </c>
      <c r="U87" s="18">
        <f t="shared" si="106"/>
        <v>3.3017487228120146</v>
      </c>
      <c r="W87" t="str">
        <f t="shared" si="107"/>
        <v>24 Business, media and public service professionals</v>
      </c>
      <c r="X87" s="18">
        <f t="shared" si="108"/>
        <v>5.5796613635534564</v>
      </c>
      <c r="Y87" s="18">
        <f t="shared" si="108"/>
        <v>13.144637403890691</v>
      </c>
      <c r="Z87" s="18">
        <f t="shared" si="108"/>
        <v>1.2345955331592107</v>
      </c>
      <c r="AA87" s="18">
        <f t="shared" si="108"/>
        <v>1.5044630404564607</v>
      </c>
      <c r="AB87" s="18">
        <f t="shared" si="109"/>
        <v>1.4144273655814166</v>
      </c>
      <c r="AD87" s="18">
        <f t="shared" si="110"/>
        <v>1.4144273655814166</v>
      </c>
      <c r="AE87" s="18">
        <f t="shared" si="111"/>
        <v>3.210440738083542</v>
      </c>
      <c r="AF87" s="18">
        <f t="shared" si="112"/>
        <v>4.1523208003924728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4.1650234525023366</v>
      </c>
      <c r="C88" s="18">
        <f t="shared" si="96"/>
        <v>9.3984135292379811</v>
      </c>
      <c r="D88" s="18">
        <f t="shared" si="96"/>
        <v>-1.1836481450113179</v>
      </c>
      <c r="E88" s="18">
        <f t="shared" si="96"/>
        <v>0.74686627044211473</v>
      </c>
      <c r="F88" s="18">
        <f t="shared" si="97"/>
        <v>9.9206855995759291E-2</v>
      </c>
      <c r="H88" s="18">
        <f t="shared" si="98"/>
        <v>9.9206855995759291E-2</v>
      </c>
      <c r="I88" s="18">
        <f t="shared" si="99"/>
        <v>2.2414300284365085</v>
      </c>
      <c r="J88" s="18">
        <f t="shared" si="100"/>
        <v>2.3143111368960634</v>
      </c>
      <c r="L88" t="str">
        <f t="shared" si="101"/>
        <v>31 Science, engineering and technology associate professionals</v>
      </c>
      <c r="M88" s="18">
        <f t="shared" si="102"/>
        <v>4.8641454141864715</v>
      </c>
      <c r="N88" s="18">
        <f t="shared" si="102"/>
        <v>4.923291472974789</v>
      </c>
      <c r="O88" s="18">
        <f t="shared" si="102"/>
        <v>-2.1651493737645078</v>
      </c>
      <c r="P88" s="18">
        <f t="shared" si="102"/>
        <v>0.33515014512675023</v>
      </c>
      <c r="Q88" s="18">
        <f t="shared" si="103"/>
        <v>-0.50530339791808876</v>
      </c>
      <c r="S88" s="18">
        <f t="shared" si="104"/>
        <v>-0.50530339791808876</v>
      </c>
      <c r="T88" s="18">
        <f t="shared" si="105"/>
        <v>1.9279279035499197</v>
      </c>
      <c r="U88" s="18">
        <f t="shared" si="106"/>
        <v>1.5446203191169516</v>
      </c>
      <c r="W88" t="str">
        <f t="shared" si="107"/>
        <v>31 Science, engineering and technology associate professionals</v>
      </c>
      <c r="X88" s="18">
        <f t="shared" si="108"/>
        <v>2.0855566597111963</v>
      </c>
      <c r="Y88" s="18">
        <f t="shared" si="108"/>
        <v>23.636740219590301</v>
      </c>
      <c r="Z88" s="18">
        <f t="shared" si="108"/>
        <v>1.2876317696181028</v>
      </c>
      <c r="AA88" s="18">
        <f t="shared" si="108"/>
        <v>1.6289631900301416</v>
      </c>
      <c r="AB88" s="18">
        <f t="shared" si="109"/>
        <v>1.5150584342423778</v>
      </c>
      <c r="AD88" s="18">
        <f t="shared" si="110"/>
        <v>1.5150584342423778</v>
      </c>
      <c r="AE88" s="18">
        <f t="shared" si="111"/>
        <v>3.0263652247640715</v>
      </c>
      <c r="AF88" s="18">
        <f t="shared" si="112"/>
        <v>4.0614725114648254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0.96893646077897966</v>
      </c>
      <c r="C89" s="18">
        <f t="shared" si="96"/>
        <v>1.9263911843636627E-2</v>
      </c>
      <c r="D89" s="18">
        <f t="shared" si="96"/>
        <v>10.3381687228574</v>
      </c>
      <c r="E89" s="18">
        <f t="shared" si="96"/>
        <v>2.3208094099633314</v>
      </c>
      <c r="F89" s="18">
        <f t="shared" si="97"/>
        <v>4.9263507082048852</v>
      </c>
      <c r="H89" s="18">
        <f t="shared" si="98"/>
        <v>4.9263507082048852</v>
      </c>
      <c r="I89" s="18">
        <f t="shared" si="99"/>
        <v>4.6688084603058844</v>
      </c>
      <c r="J89" s="18">
        <f t="shared" si="100"/>
        <v>7.6937140988030173</v>
      </c>
      <c r="L89" t="str">
        <f t="shared" si="101"/>
        <v>32 Health and social care associate professionals</v>
      </c>
      <c r="M89" s="18">
        <f t="shared" si="102"/>
        <v>-2.4387866317686524</v>
      </c>
      <c r="N89" s="18">
        <f t="shared" si="102"/>
        <v>11.54821158917656</v>
      </c>
      <c r="O89" s="18">
        <f t="shared" si="102"/>
        <v>6.9643863727359978</v>
      </c>
      <c r="P89" s="18">
        <f t="shared" si="102"/>
        <v>1.9196812083075221</v>
      </c>
      <c r="Q89" s="18">
        <f>IF(AND(Q$6-O$6 &lt;&gt; 0,O15&lt;&gt;0,Q15&lt;&gt;0),(EXP(LN(Q15/O15)/(Q$6-O$6))-1)*100,0)</f>
        <v>3.5742440932387431</v>
      </c>
      <c r="S89" s="18">
        <f t="shared" si="104"/>
        <v>3.5742440932387431</v>
      </c>
      <c r="T89" s="18">
        <f t="shared" si="105"/>
        <v>3.6357329523646564</v>
      </c>
      <c r="U89" s="18">
        <f t="shared" si="106"/>
        <v>6.016252851154591</v>
      </c>
      <c r="W89" t="str">
        <f t="shared" si="107"/>
        <v>32 Health and social care associate professionals</v>
      </c>
      <c r="X89" s="18">
        <f t="shared" si="108"/>
        <v>1.9611373144729383</v>
      </c>
      <c r="Y89" s="18">
        <f t="shared" si="108"/>
        <v>-2.9849947962925172</v>
      </c>
      <c r="Z89" s="18">
        <f t="shared" si="108"/>
        <v>11.273088511373629</v>
      </c>
      <c r="AA89" s="18">
        <f t="shared" si="108"/>
        <v>2.4173270513422551</v>
      </c>
      <c r="AB89" s="18">
        <f t="shared" si="109"/>
        <v>5.2880313987123229</v>
      </c>
      <c r="AD89" s="18">
        <f t="shared" si="110"/>
        <v>5.2880313987123229</v>
      </c>
      <c r="AE89" s="18">
        <f t="shared" si="111"/>
        <v>4.9523995191554482</v>
      </c>
      <c r="AF89" s="18">
        <f t="shared" si="112"/>
        <v>8.1323194518281525</v>
      </c>
    </row>
    <row r="90" spans="1:32" x14ac:dyDescent="0.2">
      <c r="A90" t="str">
        <f t="shared" si="95"/>
        <v>33 Protective service occupations</v>
      </c>
      <c r="B90" s="18">
        <f t="shared" si="96"/>
        <v>-3.6499976086389663</v>
      </c>
      <c r="C90" s="18">
        <f t="shared" si="96"/>
        <v>7.9445432830102192</v>
      </c>
      <c r="D90" s="18">
        <f t="shared" si="96"/>
        <v>-3.3900576548319239</v>
      </c>
      <c r="E90" s="18">
        <f t="shared" si="96"/>
        <v>0.68841238624484102</v>
      </c>
      <c r="F90" s="18">
        <f t="shared" si="97"/>
        <v>-0.68985795597880095</v>
      </c>
      <c r="H90" s="18">
        <f t="shared" si="98"/>
        <v>-0.68985795597880095</v>
      </c>
      <c r="I90" s="18">
        <f t="shared" si="99"/>
        <v>1.6974627724828606</v>
      </c>
      <c r="J90" s="18">
        <f t="shared" si="100"/>
        <v>1.1584376164089027</v>
      </c>
      <c r="L90" t="str">
        <f t="shared" si="101"/>
        <v>33 Protective service occupations</v>
      </c>
      <c r="M90" s="18">
        <f t="shared" si="102"/>
        <v>-4.080359745888118</v>
      </c>
      <c r="N90" s="18">
        <f t="shared" si="102"/>
        <v>7.0344960183233107</v>
      </c>
      <c r="O90" s="18">
        <f t="shared" si="102"/>
        <v>-3.7258633166039501</v>
      </c>
      <c r="P90" s="18">
        <f t="shared" si="102"/>
        <v>9.4197277263607937E-2</v>
      </c>
      <c r="Q90" s="18">
        <f t="shared" si="103"/>
        <v>-1.1957077393261129</v>
      </c>
      <c r="S90" s="18">
        <f t="shared" si="104"/>
        <v>-1.1957077393261129</v>
      </c>
      <c r="T90" s="18">
        <f t="shared" si="105"/>
        <v>1.4054921831677891</v>
      </c>
      <c r="U90" s="18">
        <f t="shared" si="106"/>
        <v>0.43822545395135748</v>
      </c>
      <c r="W90" t="str">
        <f t="shared" si="107"/>
        <v>33 Protective service occupations</v>
      </c>
      <c r="X90" s="18">
        <f t="shared" si="108"/>
        <v>-2.2702683828084047</v>
      </c>
      <c r="Y90" s="18">
        <f t="shared" si="108"/>
        <v>10.729223165824742</v>
      </c>
      <c r="Z90" s="18">
        <f t="shared" si="108"/>
        <v>-2.4232291564206254</v>
      </c>
      <c r="AA90" s="18">
        <f t="shared" si="108"/>
        <v>2.1846807736488172</v>
      </c>
      <c r="AB90" s="18">
        <f t="shared" si="109"/>
        <v>0.62502677050801925</v>
      </c>
      <c r="AD90" s="18">
        <f t="shared" si="110"/>
        <v>0.62502677050801925</v>
      </c>
      <c r="AE90" s="18">
        <f t="shared" si="111"/>
        <v>2.4982398275588791</v>
      </c>
      <c r="AF90" s="18">
        <f t="shared" si="112"/>
        <v>2.9465948737824599</v>
      </c>
    </row>
    <row r="91" spans="1:32" x14ac:dyDescent="0.2">
      <c r="A91" t="str">
        <f t="shared" si="95"/>
        <v>34 Culture, media and sports occupations</v>
      </c>
      <c r="B91" s="18">
        <f t="shared" si="96"/>
        <v>2.4530819061195919</v>
      </c>
      <c r="C91" s="18">
        <f t="shared" si="96"/>
        <v>-0.14549840559192617</v>
      </c>
      <c r="D91" s="18">
        <f t="shared" si="96"/>
        <v>-0.39602513995482536</v>
      </c>
      <c r="E91" s="18">
        <f t="shared" si="96"/>
        <v>1.3907916682896593</v>
      </c>
      <c r="F91" s="18">
        <f t="shared" si="97"/>
        <v>0.79165260316018671</v>
      </c>
      <c r="H91" s="18">
        <f t="shared" si="98"/>
        <v>0.79165260316018671</v>
      </c>
      <c r="I91" s="18">
        <f t="shared" si="99"/>
        <v>2.7141723916980443</v>
      </c>
      <c r="J91" s="18">
        <f t="shared" si="100"/>
        <v>3.2681152961118176</v>
      </c>
      <c r="L91" t="str">
        <f t="shared" si="101"/>
        <v>34 Culture, media and sports occupations</v>
      </c>
      <c r="M91" s="18">
        <f t="shared" si="102"/>
        <v>1.0206279634994431</v>
      </c>
      <c r="N91" s="18">
        <f t="shared" si="102"/>
        <v>-8.283137024858922</v>
      </c>
      <c r="O91" s="18">
        <f t="shared" si="102"/>
        <v>-0.7565669423281185</v>
      </c>
      <c r="P91" s="18">
        <f t="shared" si="102"/>
        <v>1.3570110993381457</v>
      </c>
      <c r="Q91" s="18">
        <f t="shared" si="103"/>
        <v>0.64753043730403359</v>
      </c>
      <c r="S91" s="18">
        <f t="shared" si="104"/>
        <v>0.64753043730403359</v>
      </c>
      <c r="T91" s="18">
        <f t="shared" si="105"/>
        <v>2.30208286098601</v>
      </c>
      <c r="U91" s="18">
        <f t="shared" si="106"/>
        <v>2.778998132549515</v>
      </c>
      <c r="W91" t="str">
        <f t="shared" si="107"/>
        <v>34 Culture, media and sports occupations</v>
      </c>
      <c r="X91" s="18">
        <f t="shared" si="108"/>
        <v>3.8112215743444811</v>
      </c>
      <c r="Y91" s="18">
        <f t="shared" si="108"/>
        <v>7.0617556941374726</v>
      </c>
      <c r="Z91" s="18">
        <f>IF(AND(AA$6-Z$6 &lt;&gt; 0,Z17&lt;&gt;0,AA17&lt;&gt;0),(EXP(LN(AA17/Z17)/(AA$6-Z$6))-1)*100,0)</f>
        <v>-0.12591409700655198</v>
      </c>
      <c r="AA91" s="18">
        <f t="shared" si="108"/>
        <v>1.4155584493425355</v>
      </c>
      <c r="AB91" s="18">
        <f t="shared" si="109"/>
        <v>0.89910875750645047</v>
      </c>
      <c r="AD91" s="18">
        <f t="shared" si="110"/>
        <v>0.89910875750645047</v>
      </c>
      <c r="AE91" s="18">
        <f t="shared" si="111"/>
        <v>3.0120813412793268</v>
      </c>
      <c r="AF91" s="18">
        <f t="shared" si="112"/>
        <v>3.6187115828077765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1.2627533132762103</v>
      </c>
      <c r="C92" s="18">
        <f t="shared" si="96"/>
        <v>4.7594530105004695</v>
      </c>
      <c r="D92" s="18">
        <f t="shared" si="96"/>
        <v>0.41244803787663376</v>
      </c>
      <c r="E92" s="18">
        <f t="shared" si="96"/>
        <v>0.57364296540418636</v>
      </c>
      <c r="F92" s="18">
        <f t="shared" si="97"/>
        <v>0.51988259108424195</v>
      </c>
      <c r="H92" s="18">
        <f t="shared" si="98"/>
        <v>0.51988259108424195</v>
      </c>
      <c r="I92" s="18">
        <f t="shared" si="99"/>
        <v>2.622192340293239</v>
      </c>
      <c r="J92" s="18">
        <f t="shared" si="100"/>
        <v>2.988228958461292</v>
      </c>
      <c r="L92" t="str">
        <f t="shared" si="101"/>
        <v>35 Business and public service associate professionals</v>
      </c>
      <c r="M92" s="18">
        <f t="shared" si="102"/>
        <v>0.44136793772535654</v>
      </c>
      <c r="N92" s="18">
        <f t="shared" si="102"/>
        <v>4.055160099783639</v>
      </c>
      <c r="O92" s="18">
        <f t="shared" si="102"/>
        <v>6.2945550123494343E-2</v>
      </c>
      <c r="P92" s="18">
        <f t="shared" si="102"/>
        <v>0.17994125009437312</v>
      </c>
      <c r="Q92" s="18">
        <f t="shared" si="103"/>
        <v>0.14092749201568555</v>
      </c>
      <c r="S92" s="18">
        <f t="shared" si="104"/>
        <v>0.14092749201568555</v>
      </c>
      <c r="T92" s="18">
        <f t="shared" si="105"/>
        <v>2.1971149946681034</v>
      </c>
      <c r="U92" s="18">
        <f t="shared" si="106"/>
        <v>2.3013564863413549</v>
      </c>
      <c r="W92" t="str">
        <f t="shared" si="107"/>
        <v>35 Business and public service associate professionals</v>
      </c>
      <c r="X92" s="18">
        <f t="shared" si="108"/>
        <v>2.2714365479973964</v>
      </c>
      <c r="Y92" s="18">
        <f t="shared" si="108"/>
        <v>5.5861863867477934</v>
      </c>
      <c r="Z92" s="18">
        <f t="shared" si="108"/>
        <v>0.81078443722764071</v>
      </c>
      <c r="AA92" s="18">
        <f t="shared" si="108"/>
        <v>0.99669583874018031</v>
      </c>
      <c r="AB92" s="18">
        <f t="shared" si="109"/>
        <v>0.93468730823556001</v>
      </c>
      <c r="AD92" s="18">
        <f t="shared" si="110"/>
        <v>0.93468730823556001</v>
      </c>
      <c r="AE92" s="18">
        <f t="shared" si="111"/>
        <v>3.085026837782312</v>
      </c>
      <c r="AF92" s="18">
        <f t="shared" si="112"/>
        <v>3.7102445882553958</v>
      </c>
    </row>
    <row r="93" spans="1:32" x14ac:dyDescent="0.2">
      <c r="A93" t="str">
        <f t="shared" si="95"/>
        <v>41 Administrative occupations</v>
      </c>
      <c r="B93" s="18">
        <f t="shared" si="96"/>
        <v>-1.1375664451824918</v>
      </c>
      <c r="C93" s="18">
        <f t="shared" si="96"/>
        <v>5.6370035209946545</v>
      </c>
      <c r="D93" s="18">
        <f t="shared" si="96"/>
        <v>0.53280272007723006</v>
      </c>
      <c r="E93" s="18">
        <f t="shared" si="96"/>
        <v>-0.21909144245044754</v>
      </c>
      <c r="F93" s="18">
        <f t="shared" si="97"/>
        <v>3.0913027182055686E-2</v>
      </c>
      <c r="H93" s="18">
        <f t="shared" si="98"/>
        <v>3.0913027182055686E-2</v>
      </c>
      <c r="I93" s="18">
        <f t="shared" si="99"/>
        <v>2.8085025407206921</v>
      </c>
      <c r="J93" s="18">
        <f t="shared" si="100"/>
        <v>2.8294945612148625</v>
      </c>
      <c r="L93" t="str">
        <f t="shared" si="101"/>
        <v>41 Administrative occupations</v>
      </c>
      <c r="M93" s="18">
        <f t="shared" si="102"/>
        <v>-3.0060969080204059</v>
      </c>
      <c r="N93" s="18">
        <f t="shared" si="102"/>
        <v>20.288076699321998</v>
      </c>
      <c r="O93" s="18">
        <f t="shared" si="102"/>
        <v>1.1348643617602017</v>
      </c>
      <c r="P93" s="18">
        <f t="shared" si="102"/>
        <v>0.71805260563608808</v>
      </c>
      <c r="Q93" s="18">
        <f t="shared" si="103"/>
        <v>0.85679863772698539</v>
      </c>
      <c r="S93" s="18">
        <f t="shared" si="104"/>
        <v>0.85679863772698539</v>
      </c>
      <c r="T93" s="18">
        <f t="shared" si="105"/>
        <v>2.2646956090178305</v>
      </c>
      <c r="U93" s="18">
        <f t="shared" si="106"/>
        <v>2.9013816486604505</v>
      </c>
      <c r="W93" t="str">
        <f t="shared" si="107"/>
        <v>41 Administrative occupations</v>
      </c>
      <c r="X93" s="18">
        <f t="shared" si="108"/>
        <v>-0.48322079826678133</v>
      </c>
      <c r="Y93" s="18">
        <f t="shared" si="108"/>
        <v>0.82628692055972675</v>
      </c>
      <c r="Z93" s="18">
        <f t="shared" si="108"/>
        <v>0.29297250719186874</v>
      </c>
      <c r="AA93" s="18">
        <f t="shared" si="108"/>
        <v>-0.62584039322118867</v>
      </c>
      <c r="AB93" s="18">
        <f t="shared" si="109"/>
        <v>-0.32050853399427925</v>
      </c>
      <c r="AD93" s="18">
        <f t="shared" si="110"/>
        <v>-0.32050853399427925</v>
      </c>
      <c r="AE93" s="18">
        <f t="shared" si="111"/>
        <v>3.0110034510653749</v>
      </c>
      <c r="AF93" s="18">
        <f t="shared" si="112"/>
        <v>2.8011411971673228</v>
      </c>
    </row>
    <row r="94" spans="1:32" x14ac:dyDescent="0.2">
      <c r="A94" t="str">
        <f t="shared" si="95"/>
        <v>42 Secretarial and related occupations</v>
      </c>
      <c r="B94" s="18">
        <f t="shared" si="96"/>
        <v>-2.3436884876867792</v>
      </c>
      <c r="C94" s="18">
        <f t="shared" si="96"/>
        <v>-2.2225902513150375</v>
      </c>
      <c r="D94" s="18">
        <f t="shared" si="96"/>
        <v>-1.5429915373100567</v>
      </c>
      <c r="E94" s="18">
        <f t="shared" si="96"/>
        <v>-1.7159440858020458</v>
      </c>
      <c r="F94" s="18">
        <f t="shared" si="97"/>
        <v>-1.6583270197599975</v>
      </c>
      <c r="H94" s="18">
        <f t="shared" si="98"/>
        <v>-1.6583270197599864</v>
      </c>
      <c r="I94" s="18">
        <f t="shared" si="99"/>
        <v>2.5740136835367355</v>
      </c>
      <c r="J94" s="18">
        <f t="shared" si="100"/>
        <v>1.4564819978278409</v>
      </c>
      <c r="L94" t="str">
        <f t="shared" si="101"/>
        <v>42 Secretarial and related occupations</v>
      </c>
      <c r="M94" s="18">
        <f t="shared" si="102"/>
        <v>-7.0614491453968364</v>
      </c>
      <c r="N94" s="18">
        <f t="shared" si="102"/>
        <v>-5.0881538950933614</v>
      </c>
      <c r="O94" s="18">
        <f t="shared" si="102"/>
        <v>-4.9360997209801916E-2</v>
      </c>
      <c r="P94" s="18">
        <f t="shared" si="102"/>
        <v>1.8406012554668116</v>
      </c>
      <c r="Q94" s="18">
        <f t="shared" si="103"/>
        <v>1.2066760434493506</v>
      </c>
      <c r="S94" s="18">
        <f t="shared" si="104"/>
        <v>1.2066760434493506</v>
      </c>
      <c r="T94" s="18">
        <f t="shared" si="105"/>
        <v>2.0249501781965273</v>
      </c>
      <c r="U94" s="18">
        <f t="shared" si="106"/>
        <v>2.955645882175495</v>
      </c>
      <c r="W94" t="str">
        <f t="shared" si="107"/>
        <v>42 Secretarial and related occupations</v>
      </c>
      <c r="X94" s="18">
        <f t="shared" si="108"/>
        <v>-1.8375996926958127</v>
      </c>
      <c r="Y94" s="18">
        <f t="shared" si="108"/>
        <v>-1.9548771210435745</v>
      </c>
      <c r="Z94" s="18">
        <f t="shared" si="108"/>
        <v>-1.6826301237418573</v>
      </c>
      <c r="AA94" s="18">
        <f t="shared" si="108"/>
        <v>-2.1359223794042426</v>
      </c>
      <c r="AB94" s="18">
        <f t="shared" si="109"/>
        <v>-1.9850576495217043</v>
      </c>
      <c r="AD94" s="18">
        <f t="shared" si="110"/>
        <v>-1.9850576495217043</v>
      </c>
      <c r="AE94" s="18">
        <f t="shared" si="111"/>
        <v>2.6216966108843387</v>
      </c>
      <c r="AF94" s="18">
        <f t="shared" si="112"/>
        <v>1.3043500906601668</v>
      </c>
    </row>
    <row r="95" spans="1:32" x14ac:dyDescent="0.2">
      <c r="A95" t="str">
        <f t="shared" si="95"/>
        <v>51 Skilled agricultural and related trades</v>
      </c>
      <c r="B95" s="18">
        <f t="shared" si="96"/>
        <v>-1.2282894896108232</v>
      </c>
      <c r="C95" s="18">
        <f t="shared" si="96"/>
        <v>10.378968288060131</v>
      </c>
      <c r="D95" s="18">
        <f t="shared" si="96"/>
        <v>-0.49068190714942617</v>
      </c>
      <c r="E95" s="18">
        <f t="shared" si="96"/>
        <v>0.83074278455366191</v>
      </c>
      <c r="F95" s="18">
        <f t="shared" si="97"/>
        <v>0.38832955788199452</v>
      </c>
      <c r="H95" s="18">
        <f t="shared" si="98"/>
        <v>0.38832955788199452</v>
      </c>
      <c r="I95" s="18">
        <f t="shared" si="99"/>
        <v>2.8893127808546915</v>
      </c>
      <c r="J95" s="18">
        <f t="shared" si="100"/>
        <v>3.1523824579724025</v>
      </c>
      <c r="L95" t="str">
        <f t="shared" si="101"/>
        <v>51 Skilled agricultural and related trades</v>
      </c>
      <c r="M95" s="18">
        <f t="shared" si="102"/>
        <v>-1.8723999828743954</v>
      </c>
      <c r="N95" s="18">
        <f t="shared" si="102"/>
        <v>9.874897263202854</v>
      </c>
      <c r="O95" s="18">
        <f t="shared" si="102"/>
        <v>-0.31799996771063599</v>
      </c>
      <c r="P95" s="18">
        <f t="shared" si="102"/>
        <v>0.57748875051721882</v>
      </c>
      <c r="Q95" s="18">
        <f t="shared" si="103"/>
        <v>0.27810221884627673</v>
      </c>
      <c r="S95" s="18">
        <f t="shared" si="104"/>
        <v>0.27810221884627673</v>
      </c>
      <c r="T95" s="18">
        <f t="shared" si="105"/>
        <v>2.7747660752483139</v>
      </c>
      <c r="U95" s="18">
        <f t="shared" si="106"/>
        <v>2.9655819425854046</v>
      </c>
      <c r="W95" t="str">
        <f t="shared" si="107"/>
        <v>51 Skilled agricultural and related trades</v>
      </c>
      <c r="X95" s="18">
        <f t="shared" si="108"/>
        <v>4.2089866162630996</v>
      </c>
      <c r="Y95" s="18">
        <f t="shared" si="108"/>
        <v>14.046680635183083</v>
      </c>
      <c r="Z95" s="18">
        <f t="shared" si="108"/>
        <v>-1.7361853717527076</v>
      </c>
      <c r="AA95" s="18">
        <f t="shared" si="108"/>
        <v>2.5743747227220837</v>
      </c>
      <c r="AB95" s="18">
        <f t="shared" si="109"/>
        <v>1.1169105474048813</v>
      </c>
      <c r="AD95" s="18">
        <f t="shared" si="110"/>
        <v>1.1169105474048813</v>
      </c>
      <c r="AE95" s="18">
        <f t="shared" si="111"/>
        <v>3.6458520342604439</v>
      </c>
      <c r="AF95" s="18">
        <f t="shared" si="112"/>
        <v>4.3440289919811192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-0.20458975832047255</v>
      </c>
      <c r="C96" s="18">
        <f t="shared" si="96"/>
        <v>-11.006610128193095</v>
      </c>
      <c r="D96" s="18">
        <f t="shared" si="96"/>
        <v>-0.33218507789422036</v>
      </c>
      <c r="E96" s="18">
        <f t="shared" si="96"/>
        <v>-0.50074428216314582</v>
      </c>
      <c r="F96" s="18">
        <f t="shared" si="97"/>
        <v>-0.44458957890611828</v>
      </c>
      <c r="H96" s="18">
        <f t="shared" si="98"/>
        <v>-0.44458957890611828</v>
      </c>
      <c r="I96" s="18">
        <f t="shared" si="99"/>
        <v>2.1268134090240087</v>
      </c>
      <c r="J96" s="18">
        <f t="shared" si="100"/>
        <v>1.7985038214096916</v>
      </c>
      <c r="L96" t="str">
        <f t="shared" si="101"/>
        <v>52 Skilled metal, electrical and electronic trades</v>
      </c>
      <c r="M96" s="18">
        <f t="shared" si="102"/>
        <v>-0.5813472203572867</v>
      </c>
      <c r="N96" s="18">
        <f t="shared" si="102"/>
        <v>-10.62056496787468</v>
      </c>
      <c r="O96" s="18">
        <f t="shared" si="102"/>
        <v>-0.81630655432313182</v>
      </c>
      <c r="P96" s="18">
        <f t="shared" si="102"/>
        <v>-0.71812389933284537</v>
      </c>
      <c r="Q96" s="18">
        <f t="shared" si="103"/>
        <v>-0.75086224532784351</v>
      </c>
      <c r="S96" s="18">
        <f t="shared" si="104"/>
        <v>-0.75086224532784351</v>
      </c>
      <c r="T96" s="18">
        <f t="shared" si="105"/>
        <v>2.0175067694426785</v>
      </c>
      <c r="U96" s="18">
        <f t="shared" si="106"/>
        <v>1.4577016025763001</v>
      </c>
      <c r="W96" t="str">
        <f t="shared" si="107"/>
        <v>52 Skilled metal, electrical and electronic trades</v>
      </c>
      <c r="X96" s="18">
        <f t="shared" si="108"/>
        <v>14.501665373206031</v>
      </c>
      <c r="Y96" s="18">
        <f t="shared" si="108"/>
        <v>-21.717617601575036</v>
      </c>
      <c r="Z96" s="18">
        <f t="shared" si="108"/>
        <v>11.62276140740779</v>
      </c>
      <c r="AA96" s="18">
        <f t="shared" si="108"/>
        <v>2.7532188532453317</v>
      </c>
      <c r="AB96" s="18">
        <f t="shared" si="109"/>
        <v>5.6285239634016104</v>
      </c>
      <c r="AD96" s="18">
        <f t="shared" si="110"/>
        <v>5.6285239634016104</v>
      </c>
      <c r="AE96" s="18">
        <f t="shared" si="111"/>
        <v>4.9473692062553587</v>
      </c>
      <c r="AF96" s="18">
        <f t="shared" si="112"/>
        <v>8.3652867784918215</v>
      </c>
    </row>
    <row r="97" spans="1:32" x14ac:dyDescent="0.2">
      <c r="A97" t="str">
        <f t="shared" si="95"/>
        <v>53 Skilled construction and building trades</v>
      </c>
      <c r="B97" s="18">
        <f t="shared" si="96"/>
        <v>1.4786690304080974</v>
      </c>
      <c r="C97" s="18">
        <f t="shared" si="96"/>
        <v>-18.888394710585853</v>
      </c>
      <c r="D97" s="18">
        <f t="shared" si="96"/>
        <v>1.0333850428757119</v>
      </c>
      <c r="E97" s="18">
        <f t="shared" si="96"/>
        <v>-1.6108902651912338E-3</v>
      </c>
      <c r="F97" s="18">
        <f t="shared" si="97"/>
        <v>0.34220429150328968</v>
      </c>
      <c r="H97" s="18">
        <f t="shared" si="98"/>
        <v>0.34220429150328968</v>
      </c>
      <c r="I97" s="18">
        <f t="shared" si="99"/>
        <v>2.476902431870065</v>
      </c>
      <c r="J97" s="18">
        <f t="shared" si="100"/>
        <v>2.7216283473026293</v>
      </c>
      <c r="L97" t="str">
        <f t="shared" si="101"/>
        <v>53 Skilled construction and building trades</v>
      </c>
      <c r="M97" s="18">
        <f t="shared" si="102"/>
        <v>1.4015964929736224</v>
      </c>
      <c r="N97" s="18">
        <f t="shared" si="102"/>
        <v>-19.617057564001851</v>
      </c>
      <c r="O97" s="18">
        <f t="shared" si="102"/>
        <v>1.2401361825211232</v>
      </c>
      <c r="P97" s="18">
        <f t="shared" si="102"/>
        <v>-1.5239525266430576E-2</v>
      </c>
      <c r="Q97" s="18">
        <f t="shared" si="103"/>
        <v>0.40147981630196394</v>
      </c>
      <c r="S97" s="18">
        <f t="shared" si="104"/>
        <v>0.40147981630196394</v>
      </c>
      <c r="T97" s="18">
        <f t="shared" si="105"/>
        <v>2.4875351965344183</v>
      </c>
      <c r="U97" s="18">
        <f t="shared" si="106"/>
        <v>2.7746000135330906</v>
      </c>
      <c r="W97" t="str">
        <f t="shared" si="107"/>
        <v>53 Skilled construction and building trades</v>
      </c>
      <c r="X97" s="18">
        <f t="shared" si="108"/>
        <v>6.6722401517243846</v>
      </c>
      <c r="Y97" s="18">
        <f t="shared" si="108"/>
        <v>24.437976027653406</v>
      </c>
      <c r="Z97" s="18">
        <f t="shared" si="108"/>
        <v>-8.6155966427330597</v>
      </c>
      <c r="AA97" s="18">
        <f t="shared" si="108"/>
        <v>0.83889830360845963</v>
      </c>
      <c r="AB97" s="18">
        <f t="shared" si="109"/>
        <v>-2.4165679448079014</v>
      </c>
      <c r="AD97" s="18">
        <f t="shared" si="110"/>
        <v>-2.4165679448079014</v>
      </c>
      <c r="AE97" s="18">
        <f t="shared" si="111"/>
        <v>2.0563387263898836</v>
      </c>
      <c r="AF97" s="18">
        <f t="shared" si="112"/>
        <v>0.32525953093736071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-0.63771498768594448</v>
      </c>
      <c r="C98" s="18">
        <f t="shared" si="96"/>
        <v>-3.3687468018662292</v>
      </c>
      <c r="D98" s="18">
        <f t="shared" si="96"/>
        <v>1.508316673883825</v>
      </c>
      <c r="E98" s="18">
        <f t="shared" si="96"/>
        <v>-0.23347561054707366</v>
      </c>
      <c r="F98" s="18">
        <f t="shared" si="97"/>
        <v>0.3437753906228469</v>
      </c>
      <c r="H98" s="18">
        <f t="shared" si="98"/>
        <v>0.3437753906228469</v>
      </c>
      <c r="I98" s="18">
        <f t="shared" si="99"/>
        <v>2.5656425972231833</v>
      </c>
      <c r="J98" s="18">
        <f t="shared" si="100"/>
        <v>2.8085908120533132</v>
      </c>
      <c r="L98" t="str">
        <f t="shared" si="101"/>
        <v>54 Textiles, printing and other skilled trades</v>
      </c>
      <c r="M98" s="18">
        <f t="shared" si="102"/>
        <v>-1.1711889991501412</v>
      </c>
      <c r="N98" s="18">
        <f t="shared" si="102"/>
        <v>-10.937845553922699</v>
      </c>
      <c r="O98" s="18">
        <f t="shared" si="102"/>
        <v>1.7145270811549373</v>
      </c>
      <c r="P98" s="18">
        <f t="shared" si="102"/>
        <v>-0.37914912867117456</v>
      </c>
      <c r="Q98" s="18">
        <f t="shared" si="103"/>
        <v>0.31391016714212849</v>
      </c>
      <c r="S98" s="18">
        <f t="shared" si="104"/>
        <v>0.31391016714212849</v>
      </c>
      <c r="T98" s="18">
        <f t="shared" si="105"/>
        <v>1.9584330840633823</v>
      </c>
      <c r="U98" s="18">
        <f t="shared" si="106"/>
        <v>2.1990143356899861</v>
      </c>
      <c r="W98" t="str">
        <f t="shared" si="107"/>
        <v>54 Textiles, printing and other skilled trades</v>
      </c>
      <c r="X98" s="18">
        <f t="shared" si="108"/>
        <v>0.18719439743861699</v>
      </c>
      <c r="Y98" s="18">
        <f t="shared" si="108"/>
        <v>7.9429101248699174</v>
      </c>
      <c r="Z98" s="18">
        <f t="shared" si="108"/>
        <v>1.2517195005372184</v>
      </c>
      <c r="AA98" s="18">
        <f t="shared" si="108"/>
        <v>-5.2398741846670926E-2</v>
      </c>
      <c r="AB98" s="18">
        <f t="shared" si="109"/>
        <v>0.38043024177885076</v>
      </c>
      <c r="AD98" s="18">
        <f t="shared" si="110"/>
        <v>0.38043024177885076</v>
      </c>
      <c r="AE98" s="18">
        <f t="shared" si="111"/>
        <v>3.2511023522376004</v>
      </c>
      <c r="AF98" s="18">
        <f t="shared" si="112"/>
        <v>3.4966340216683323</v>
      </c>
    </row>
    <row r="99" spans="1:32" x14ac:dyDescent="0.2">
      <c r="A99" t="str">
        <f t="shared" si="95"/>
        <v>61 Caring personal service occupations</v>
      </c>
      <c r="B99" s="18">
        <f t="shared" si="96"/>
        <v>-0.86170058310294229</v>
      </c>
      <c r="C99" s="18">
        <f t="shared" si="96"/>
        <v>-5.3012162783429577</v>
      </c>
      <c r="D99" s="18">
        <f t="shared" si="96"/>
        <v>1.3815250681957769</v>
      </c>
      <c r="E99" s="18">
        <f t="shared" si="96"/>
        <v>1.1850691185933959</v>
      </c>
      <c r="F99" s="18">
        <f t="shared" si="97"/>
        <v>1.2505120997598596</v>
      </c>
      <c r="H99" s="18">
        <f t="shared" si="98"/>
        <v>1.2505120997598596</v>
      </c>
      <c r="I99" s="18">
        <f t="shared" si="99"/>
        <v>3.2705400842945709</v>
      </c>
      <c r="J99" s="18">
        <f t="shared" si="100"/>
        <v>4.093607442986591</v>
      </c>
      <c r="L99" t="str">
        <f t="shared" si="101"/>
        <v>61 Caring personal service occupations</v>
      </c>
      <c r="M99" s="18">
        <f t="shared" si="102"/>
        <v>-1.9417231784310984</v>
      </c>
      <c r="N99" s="18">
        <f t="shared" si="102"/>
        <v>-0.97016427272144101</v>
      </c>
      <c r="O99" s="18">
        <f t="shared" si="102"/>
        <v>4.6895348784058211</v>
      </c>
      <c r="P99" s="18">
        <f t="shared" si="102"/>
        <v>2.0734530940416329</v>
      </c>
      <c r="Q99" s="18">
        <f t="shared" si="103"/>
        <v>2.9381348051600753</v>
      </c>
      <c r="S99" s="18">
        <f t="shared" si="104"/>
        <v>2.9381348051600753</v>
      </c>
      <c r="T99" s="18">
        <f t="shared" si="105"/>
        <v>3.1098425887297498</v>
      </c>
      <c r="U99" s="18">
        <f t="shared" si="106"/>
        <v>5.1603604395007663</v>
      </c>
      <c r="W99" t="str">
        <f t="shared" si="107"/>
        <v>61 Caring personal service occupations</v>
      </c>
      <c r="X99" s="18">
        <f t="shared" si="108"/>
        <v>-0.73860063938233633</v>
      </c>
      <c r="Y99" s="18">
        <f t="shared" si="108"/>
        <v>-5.7800072146396264</v>
      </c>
      <c r="Z99" s="18">
        <f t="shared" si="108"/>
        <v>0.9678849065799966</v>
      </c>
      <c r="AA99" s="18">
        <f t="shared" si="108"/>
        <v>1.0556210042992342</v>
      </c>
      <c r="AB99" s="18">
        <f t="shared" si="109"/>
        <v>1.0263671707371858</v>
      </c>
      <c r="AD99" s="18">
        <f t="shared" si="110"/>
        <v>1.0263671707371858</v>
      </c>
      <c r="AE99" s="18">
        <f t="shared" si="111"/>
        <v>3.2889867157670283</v>
      </c>
      <c r="AF99" s="18">
        <f t="shared" si="112"/>
        <v>3.9591517242970387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2.5948914159650505</v>
      </c>
      <c r="C100" s="18">
        <f t="shared" si="96"/>
        <v>-11.592480156721585</v>
      </c>
      <c r="D100" s="18">
        <f t="shared" si="96"/>
        <v>0.41078483797658549</v>
      </c>
      <c r="E100" s="18">
        <f t="shared" si="96"/>
        <v>0.84163341531011682</v>
      </c>
      <c r="F100" s="18">
        <f t="shared" si="97"/>
        <v>0.69781220131444055</v>
      </c>
      <c r="H100" s="18">
        <f t="shared" si="98"/>
        <v>0.69781220131444055</v>
      </c>
      <c r="I100" s="18">
        <f t="shared" si="99"/>
        <v>2.9030936667576945</v>
      </c>
      <c r="J100" s="18">
        <f t="shared" si="100"/>
        <v>3.3784078980854781</v>
      </c>
      <c r="L100" t="str">
        <f t="shared" si="101"/>
        <v>62 Leisure, travel and related personal service occupations</v>
      </c>
      <c r="M100" s="18">
        <f t="shared" si="102"/>
        <v>3.7052921311460318</v>
      </c>
      <c r="N100" s="18">
        <f t="shared" si="102"/>
        <v>-1.2108724891153111</v>
      </c>
      <c r="O100" s="18">
        <f t="shared" si="102"/>
        <v>0.52078915066604559</v>
      </c>
      <c r="P100" s="18">
        <f t="shared" si="102"/>
        <v>1.2567562031641222</v>
      </c>
      <c r="Q100" s="18">
        <f t="shared" si="103"/>
        <v>1.0108370797442756</v>
      </c>
      <c r="S100" s="18">
        <f t="shared" si="104"/>
        <v>1.0108370797442756</v>
      </c>
      <c r="T100" s="18">
        <f t="shared" si="105"/>
        <v>2.580096354022321</v>
      </c>
      <c r="U100" s="18">
        <f t="shared" si="106"/>
        <v>3.3032447581294644</v>
      </c>
      <c r="W100" t="str">
        <f t="shared" si="107"/>
        <v>62 Leisure, travel and related personal service occupations</v>
      </c>
      <c r="X100" s="18">
        <f t="shared" si="108"/>
        <v>2.1814549151019991</v>
      </c>
      <c r="Y100" s="18">
        <f t="shared" si="108"/>
        <v>-15.60335176116865</v>
      </c>
      <c r="Z100" s="18">
        <f t="shared" si="108"/>
        <v>0.36087903026968959</v>
      </c>
      <c r="AA100" s="18">
        <f t="shared" si="108"/>
        <v>0.64717972071766106</v>
      </c>
      <c r="AB100" s="18">
        <f t="shared" si="109"/>
        <v>0.55165552394165207</v>
      </c>
      <c r="AD100" s="18">
        <f t="shared" si="110"/>
        <v>0.55165552394165207</v>
      </c>
      <c r="AE100" s="18">
        <f t="shared" si="111"/>
        <v>3.0446253646263743</v>
      </c>
      <c r="AF100" s="18">
        <f t="shared" si="112"/>
        <v>3.4121491752701516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-6.9254999458638222</v>
      </c>
      <c r="C101" s="18">
        <f t="shared" si="96"/>
        <v>32.998023721570149</v>
      </c>
      <c r="D101" s="18">
        <f t="shared" si="96"/>
        <v>-7.7704727777033078</v>
      </c>
      <c r="E101" s="18">
        <f t="shared" si="96"/>
        <v>0.63755470679336401</v>
      </c>
      <c r="F101" s="18">
        <f t="shared" si="97"/>
        <v>-2.2470112473426673</v>
      </c>
      <c r="H101" s="18">
        <f t="shared" si="98"/>
        <v>-2.2470112473426673</v>
      </c>
      <c r="I101" s="18">
        <f t="shared" si="99"/>
        <v>1.9159578007630573</v>
      </c>
      <c r="J101" s="18">
        <f t="shared" si="100"/>
        <v>0.26478789915669321</v>
      </c>
      <c r="L101" t="str">
        <f t="shared" si="101"/>
        <v>63 Community and civil enforcement occupations</v>
      </c>
      <c r="M101" s="18">
        <f t="shared" si="102"/>
        <v>-9.526585523313468</v>
      </c>
      <c r="N101" s="18">
        <f t="shared" si="102"/>
        <v>53.99317128961809</v>
      </c>
      <c r="O101" s="18">
        <f t="shared" si="102"/>
        <v>-12.509802795447754</v>
      </c>
      <c r="P101" s="18">
        <f t="shared" si="102"/>
        <v>1.2759784552734077</v>
      </c>
      <c r="Q101" s="18">
        <f t="shared" si="103"/>
        <v>-3.5451440089860453</v>
      </c>
      <c r="S101" s="18">
        <f t="shared" si="104"/>
        <v>-3.5451440089860453</v>
      </c>
      <c r="T101" s="18">
        <f t="shared" si="105"/>
        <v>1.3591843705168749</v>
      </c>
      <c r="U101" s="18">
        <f t="shared" si="106"/>
        <v>-1.4243994784572611</v>
      </c>
      <c r="W101" t="str">
        <f t="shared" si="107"/>
        <v>63 Community and civil enforcement occupations</v>
      </c>
      <c r="X101" s="18">
        <f t="shared" si="108"/>
        <v>0.8888537531665186</v>
      </c>
      <c r="Y101" s="18">
        <f t="shared" si="108"/>
        <v>-15.207449030889864</v>
      </c>
      <c r="Z101" s="18">
        <f t="shared" si="108"/>
        <v>5.5895318539304517</v>
      </c>
      <c r="AA101" s="18">
        <f t="shared" si="108"/>
        <v>-0.4872931317492557</v>
      </c>
      <c r="AB101" s="18">
        <f t="shared" si="109"/>
        <v>1.4984276824569154</v>
      </c>
      <c r="AD101" s="18">
        <f t="shared" si="110"/>
        <v>1.4984276824569154</v>
      </c>
      <c r="AE101" s="18">
        <f t="shared" si="111"/>
        <v>3.8665923821314729</v>
      </c>
      <c r="AF101" s="18">
        <f t="shared" si="112"/>
        <v>4.786937360199861</v>
      </c>
    </row>
    <row r="102" spans="1:32" x14ac:dyDescent="0.2">
      <c r="A102" t="str">
        <f t="shared" si="95"/>
        <v>71 Sales occupations</v>
      </c>
      <c r="B102" s="18">
        <f t="shared" si="96"/>
        <v>-0.42084606650588663</v>
      </c>
      <c r="C102" s="18">
        <f t="shared" si="96"/>
        <v>0.14424331750353403</v>
      </c>
      <c r="D102" s="18">
        <f t="shared" si="96"/>
        <v>-7.4629712085527711E-2</v>
      </c>
      <c r="E102" s="18">
        <f t="shared" si="96"/>
        <v>-0.33655876343320346</v>
      </c>
      <c r="F102" s="18">
        <f t="shared" si="97"/>
        <v>-0.24932545540211626</v>
      </c>
      <c r="H102" s="18">
        <f t="shared" si="98"/>
        <v>-0.24932545540211626</v>
      </c>
      <c r="I102" s="18">
        <f t="shared" si="99"/>
        <v>2.544733080233974</v>
      </c>
      <c r="J102" s="18">
        <f t="shared" si="100"/>
        <v>2.3703199867619373</v>
      </c>
      <c r="L102" t="str">
        <f t="shared" si="101"/>
        <v>71 Sales occupations</v>
      </c>
      <c r="M102" s="18">
        <f t="shared" si="102"/>
        <v>0.21735059098086928</v>
      </c>
      <c r="N102" s="18">
        <f t="shared" si="102"/>
        <v>0.89827613975919096</v>
      </c>
      <c r="O102" s="18">
        <f t="shared" si="102"/>
        <v>7.988707402235562E-2</v>
      </c>
      <c r="P102" s="18">
        <f t="shared" si="102"/>
        <v>4.2880359420949254E-2</v>
      </c>
      <c r="Q102" s="18">
        <f t="shared" si="103"/>
        <v>5.5214410256199109E-2</v>
      </c>
      <c r="S102" s="18">
        <f t="shared" si="104"/>
        <v>5.5214410256199109E-2</v>
      </c>
      <c r="T102" s="18">
        <f t="shared" si="105"/>
        <v>1.9538844676582068</v>
      </c>
      <c r="U102" s="18">
        <f t="shared" si="106"/>
        <v>1.9960367942425838</v>
      </c>
      <c r="W102" t="str">
        <f t="shared" si="107"/>
        <v>71 Sales occupations</v>
      </c>
      <c r="X102" s="18">
        <f t="shared" si="108"/>
        <v>-0.81896142142828809</v>
      </c>
      <c r="Y102" s="18">
        <f t="shared" si="108"/>
        <v>-0.33850814211545677</v>
      </c>
      <c r="Z102" s="18">
        <f t="shared" si="108"/>
        <v>-0.17529587601459173</v>
      </c>
      <c r="AA102" s="18">
        <f t="shared" si="108"/>
        <v>-0.5929183471461652</v>
      </c>
      <c r="AB102" s="18">
        <f t="shared" si="109"/>
        <v>-0.45390534615653566</v>
      </c>
      <c r="AD102" s="18">
        <f t="shared" si="110"/>
        <v>-0.45390534615653566</v>
      </c>
      <c r="AE102" s="18">
        <f t="shared" si="111"/>
        <v>2.9037055251902588</v>
      </c>
      <c r="AF102" s="18">
        <f t="shared" si="112"/>
        <v>2.6030670375855713</v>
      </c>
    </row>
    <row r="103" spans="1:32" x14ac:dyDescent="0.2">
      <c r="A103" t="str">
        <f t="shared" si="95"/>
        <v>72 Customer service occupations</v>
      </c>
      <c r="B103" s="18">
        <f t="shared" si="96"/>
        <v>2.1283085555845682</v>
      </c>
      <c r="C103" s="18">
        <f t="shared" si="96"/>
        <v>5.4627716390892367</v>
      </c>
      <c r="D103" s="18">
        <f t="shared" si="96"/>
        <v>2.1560638007657618</v>
      </c>
      <c r="E103" s="18">
        <f t="shared" si="96"/>
        <v>1.057353671300354</v>
      </c>
      <c r="F103" s="18">
        <f t="shared" si="97"/>
        <v>1.422271080779125</v>
      </c>
      <c r="H103" s="18">
        <f t="shared" si="98"/>
        <v>1.4222710807791028</v>
      </c>
      <c r="I103" s="18">
        <f t="shared" si="99"/>
        <v>2.8230966678555403</v>
      </c>
      <c r="J103" s="18">
        <f t="shared" si="100"/>
        <v>3.8180510080711105</v>
      </c>
      <c r="L103" t="str">
        <f t="shared" si="101"/>
        <v>72 Customer service occupations</v>
      </c>
      <c r="M103" s="18">
        <f t="shared" si="102"/>
        <v>-2.180557574691</v>
      </c>
      <c r="N103" s="18">
        <f t="shared" si="102"/>
        <v>19.749384838543492</v>
      </c>
      <c r="O103" s="18">
        <f t="shared" si="102"/>
        <v>4.3435243954802027</v>
      </c>
      <c r="P103" s="18">
        <f t="shared" si="102"/>
        <v>1.5583678045176352</v>
      </c>
      <c r="Q103" s="18">
        <f t="shared" si="103"/>
        <v>2.4783935762897391</v>
      </c>
      <c r="S103" s="18">
        <f t="shared" si="104"/>
        <v>2.4783935762897391</v>
      </c>
      <c r="T103" s="18">
        <f t="shared" si="105"/>
        <v>2.469043576155161</v>
      </c>
      <c r="U103" s="18">
        <f t="shared" si="106"/>
        <v>4.3185177166302102</v>
      </c>
      <c r="W103" t="str">
        <f t="shared" si="107"/>
        <v>72 Customer service occupations</v>
      </c>
      <c r="X103" s="18">
        <f t="shared" si="108"/>
        <v>4.6171662158517757</v>
      </c>
      <c r="Y103" s="18">
        <f t="shared" si="108"/>
        <v>-1.5079064819232713</v>
      </c>
      <c r="Z103" s="18">
        <f t="shared" si="108"/>
        <v>0.76422357968253252</v>
      </c>
      <c r="AA103" s="18">
        <f t="shared" si="108"/>
        <v>0.68949990571822717</v>
      </c>
      <c r="AB103" s="18">
        <f t="shared" si="109"/>
        <v>0.71440163803209167</v>
      </c>
      <c r="AD103" s="18">
        <f t="shared" si="110"/>
        <v>0.71440163803209167</v>
      </c>
      <c r="AE103" s="18">
        <f t="shared" si="111"/>
        <v>3.0253330184715432</v>
      </c>
      <c r="AF103" s="18">
        <f t="shared" si="112"/>
        <v>3.5043845315618105</v>
      </c>
    </row>
    <row r="104" spans="1:32" x14ac:dyDescent="0.2">
      <c r="A104" t="str">
        <f t="shared" si="95"/>
        <v>81 Process, plant and machine operatives</v>
      </c>
      <c r="B104" s="18">
        <f t="shared" si="96"/>
        <v>-0.9410652997998703</v>
      </c>
      <c r="C104" s="18">
        <f t="shared" si="96"/>
        <v>-11.514733238867381</v>
      </c>
      <c r="D104" s="18">
        <f t="shared" si="96"/>
        <v>0.84492774317608266</v>
      </c>
      <c r="E104" s="18">
        <f t="shared" si="96"/>
        <v>-0.63481005889327591</v>
      </c>
      <c r="F104" s="18">
        <f t="shared" si="97"/>
        <v>-0.14399252558684461</v>
      </c>
      <c r="H104" s="18">
        <f t="shared" si="98"/>
        <v>-0.14399252558684461</v>
      </c>
      <c r="I104" s="18">
        <f t="shared" si="99"/>
        <v>2.2369075523472892</v>
      </c>
      <c r="J104" s="18">
        <f t="shared" si="100"/>
        <v>2.1315684776351596</v>
      </c>
      <c r="L104" t="str">
        <f t="shared" si="101"/>
        <v>81 Process, plant and machine operatives</v>
      </c>
      <c r="M104" s="18">
        <f t="shared" si="102"/>
        <v>-1.5692187448357986</v>
      </c>
      <c r="N104" s="18">
        <f t="shared" si="102"/>
        <v>-11.37246413135653</v>
      </c>
      <c r="O104" s="18">
        <f t="shared" si="102"/>
        <v>3.7637491994768624E-2</v>
      </c>
      <c r="P104" s="18">
        <f t="shared" si="102"/>
        <v>-1.0174520156823519</v>
      </c>
      <c r="Q104" s="18">
        <f t="shared" si="103"/>
        <v>-0.66699778380386876</v>
      </c>
      <c r="S104" s="18">
        <f t="shared" si="104"/>
        <v>-0.66699778380386876</v>
      </c>
      <c r="T104" s="18">
        <f t="shared" si="105"/>
        <v>1.9756589406989766</v>
      </c>
      <c r="U104" s="18">
        <f t="shared" si="106"/>
        <v>1.4746040429202356</v>
      </c>
      <c r="W104" t="str">
        <f t="shared" si="107"/>
        <v>81 Process, plant and machine operatives</v>
      </c>
      <c r="X104" s="18">
        <f t="shared" si="108"/>
        <v>1.369427039579052</v>
      </c>
      <c r="Y104" s="18">
        <f t="shared" si="108"/>
        <v>-12.001076100339725</v>
      </c>
      <c r="Z104" s="18">
        <f t="shared" si="108"/>
        <v>3.4428490534953671</v>
      </c>
      <c r="AA104" s="18">
        <f t="shared" si="108"/>
        <v>0.4096359367700364</v>
      </c>
      <c r="AB104" s="18">
        <f t="shared" si="109"/>
        <v>1.4106935285515654</v>
      </c>
      <c r="AD104" s="18">
        <f t="shared" si="110"/>
        <v>1.4106935285515654</v>
      </c>
      <c r="AE104" s="18">
        <f t="shared" si="111"/>
        <v>3.0710766662900513</v>
      </c>
      <c r="AF104" s="18">
        <f t="shared" si="112"/>
        <v>4.0271350722221877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1.3516204971078638</v>
      </c>
      <c r="C105" s="18">
        <f t="shared" si="96"/>
        <v>-9.9177831628218591</v>
      </c>
      <c r="D105" s="18">
        <f t="shared" si="96"/>
        <v>0.30766825358328198</v>
      </c>
      <c r="E105" s="18">
        <f t="shared" si="96"/>
        <v>0.10508613923527754</v>
      </c>
      <c r="F105" s="18">
        <f t="shared" si="97"/>
        <v>0.17256801023757262</v>
      </c>
      <c r="H105" s="18">
        <f t="shared" si="98"/>
        <v>0.17256801023757262</v>
      </c>
      <c r="I105" s="18">
        <f t="shared" si="99"/>
        <v>2.9169481466672087</v>
      </c>
      <c r="J105" s="18">
        <f t="shared" si="100"/>
        <v>3.0328182810398507</v>
      </c>
      <c r="L105" t="str">
        <f t="shared" si="101"/>
        <v>82 Transport and mobile machine drivers and operatives</v>
      </c>
      <c r="M105" s="18">
        <f t="shared" si="102"/>
        <v>1.0932383704600701</v>
      </c>
      <c r="N105" s="18">
        <f t="shared" si="102"/>
        <v>-10.007990105763609</v>
      </c>
      <c r="O105" s="18">
        <f t="shared" si="102"/>
        <v>-2.3388145525204962E-2</v>
      </c>
      <c r="P105" s="18">
        <f t="shared" si="102"/>
        <v>-1.1043379482500448E-2</v>
      </c>
      <c r="Q105" s="18">
        <f t="shared" si="103"/>
        <v>-1.515847085288291E-2</v>
      </c>
      <c r="S105" s="18">
        <f t="shared" si="104"/>
        <v>-1.515847085288291E-2</v>
      </c>
      <c r="T105" s="18">
        <f t="shared" si="105"/>
        <v>2.8160989114743629</v>
      </c>
      <c r="U105" s="18">
        <f t="shared" si="106"/>
        <v>2.80582720479714</v>
      </c>
      <c r="W105" t="str">
        <f t="shared" si="107"/>
        <v>82 Transport and mobile machine drivers and operatives</v>
      </c>
      <c r="X105" s="18">
        <f t="shared" si="108"/>
        <v>4.1671384118571408</v>
      </c>
      <c r="Y105" s="18">
        <f t="shared" si="108"/>
        <v>-9.0053181243065268</v>
      </c>
      <c r="Z105" s="18">
        <f t="shared" si="108"/>
        <v>3.4009412521837978</v>
      </c>
      <c r="AA105" s="18">
        <f t="shared" si="108"/>
        <v>1.0412742914611473</v>
      </c>
      <c r="AB105" s="18">
        <f t="shared" si="109"/>
        <v>1.821785227736461</v>
      </c>
      <c r="AD105" s="18">
        <f t="shared" si="110"/>
        <v>1.821785227736461</v>
      </c>
      <c r="AE105" s="18">
        <f t="shared" si="111"/>
        <v>3.856453926349479</v>
      </c>
      <c r="AF105" s="18">
        <f t="shared" si="112"/>
        <v>4.9868939108195454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-2.9501178484577339</v>
      </c>
      <c r="C106" s="18">
        <f t="shared" si="96"/>
        <v>-10.088091097608221</v>
      </c>
      <c r="D106" s="18">
        <f t="shared" si="96"/>
        <v>14.234705698484218</v>
      </c>
      <c r="E106" s="18">
        <f t="shared" si="96"/>
        <v>1.496889618659436</v>
      </c>
      <c r="F106" s="18">
        <f t="shared" si="97"/>
        <v>5.5766420244020676</v>
      </c>
      <c r="H106" s="18">
        <f t="shared" si="98"/>
        <v>5.5766420244020676</v>
      </c>
      <c r="I106" s="18">
        <f t="shared" si="99"/>
        <v>4.4033871699455052</v>
      </c>
      <c r="J106" s="18">
        <f t="shared" si="100"/>
        <v>7.9849503422228185</v>
      </c>
      <c r="L106" t="str">
        <f t="shared" si="101"/>
        <v>91 Elementary trades and related occupations</v>
      </c>
      <c r="M106" s="18">
        <f t="shared" si="102"/>
        <v>-2.955711122239213</v>
      </c>
      <c r="N106" s="18">
        <f t="shared" si="102"/>
        <v>-9.1012030451225527</v>
      </c>
      <c r="O106" s="18">
        <f t="shared" si="102"/>
        <v>6.3593577590211003</v>
      </c>
      <c r="P106" s="18">
        <f t="shared" si="102"/>
        <v>1.0329629311504718</v>
      </c>
      <c r="Q106" s="18">
        <f t="shared" si="103"/>
        <v>2.778110297299885</v>
      </c>
      <c r="S106" s="18">
        <f t="shared" si="104"/>
        <v>2.778110297299885</v>
      </c>
      <c r="T106" s="18">
        <f t="shared" si="105"/>
        <v>2.4928097612342492</v>
      </c>
      <c r="U106" s="18">
        <f t="shared" si="106"/>
        <v>4.5711803624090219</v>
      </c>
      <c r="W106" t="str">
        <f t="shared" si="107"/>
        <v>91 Elementary trades and related occupations</v>
      </c>
      <c r="X106" s="18">
        <f t="shared" si="108"/>
        <v>-2.9337921803465727</v>
      </c>
      <c r="Y106" s="18">
        <f t="shared" si="108"/>
        <v>-12.966997735984421</v>
      </c>
      <c r="Z106" s="18">
        <f t="shared" si="108"/>
        <v>30.087044246341588</v>
      </c>
      <c r="AA106" s="18">
        <f t="shared" si="108"/>
        <v>1.9918004618472596</v>
      </c>
      <c r="AB106" s="18">
        <f t="shared" si="109"/>
        <v>10.608419749232345</v>
      </c>
      <c r="AD106" s="18">
        <f t="shared" si="110"/>
        <v>10.608419749232345</v>
      </c>
      <c r="AE106" s="18">
        <f t="shared" si="111"/>
        <v>8.3191483999230265</v>
      </c>
      <c r="AF106" s="18">
        <f t="shared" si="112"/>
        <v>13.691136261265413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0.20863179886643213</v>
      </c>
      <c r="C107" s="18">
        <f t="shared" si="96"/>
        <v>-6.7347425502553682</v>
      </c>
      <c r="D107" s="18">
        <f t="shared" si="96"/>
        <v>-1.5210285208523522</v>
      </c>
      <c r="E107" s="18">
        <f t="shared" si="96"/>
        <v>-0.70656044789028094</v>
      </c>
      <c r="F107" s="18">
        <f t="shared" si="97"/>
        <v>-0.97879551645366769</v>
      </c>
      <c r="H107" s="18">
        <f t="shared" si="98"/>
        <v>-0.97879551645366769</v>
      </c>
      <c r="I107" s="18">
        <f t="shared" si="99"/>
        <v>2.4189182779231988</v>
      </c>
      <c r="J107" s="18">
        <f t="shared" si="100"/>
        <v>1.7332784080601238</v>
      </c>
      <c r="L107" t="str">
        <f t="shared" si="101"/>
        <v>92 Elementary administration and service occupations</v>
      </c>
      <c r="M107" s="18">
        <f t="shared" si="102"/>
        <v>-2.3807193899858747</v>
      </c>
      <c r="N107" s="18">
        <f t="shared" si="102"/>
        <v>-0.32372219490663934</v>
      </c>
      <c r="O107" s="18">
        <f t="shared" si="102"/>
        <v>-4.3827691698894444E-2</v>
      </c>
      <c r="P107" s="18">
        <f t="shared" si="102"/>
        <v>-0.81174387327526132</v>
      </c>
      <c r="Q107" s="18">
        <f t="shared" si="103"/>
        <v>-0.55642956527319765</v>
      </c>
      <c r="S107" s="18">
        <f t="shared" si="104"/>
        <v>-0.55642956527319765</v>
      </c>
      <c r="T107" s="18">
        <f t="shared" si="105"/>
        <v>2.164209863813249</v>
      </c>
      <c r="U107" s="18">
        <f t="shared" si="106"/>
        <v>1.7563737439435068</v>
      </c>
      <c r="W107" t="str">
        <f t="shared" si="107"/>
        <v>92 Elementary administration and service occupations</v>
      </c>
      <c r="X107" s="18">
        <f t="shared" si="108"/>
        <v>2.7084480005873601</v>
      </c>
      <c r="Y107" s="18">
        <f t="shared" si="108"/>
        <v>-12.185371751963414</v>
      </c>
      <c r="Z107" s="18">
        <f t="shared" si="108"/>
        <v>-3.0358905627531629</v>
      </c>
      <c r="AA107" s="18">
        <f t="shared" si="108"/>
        <v>-0.58958038477685548</v>
      </c>
      <c r="AB107" s="18">
        <f t="shared" si="109"/>
        <v>-1.4117988890942734</v>
      </c>
      <c r="AD107" s="18">
        <f t="shared" si="110"/>
        <v>-1.4117988890942734</v>
      </c>
      <c r="AE107" s="18">
        <f t="shared" si="111"/>
        <v>2.65658848514434</v>
      </c>
      <c r="AF107" s="18">
        <f t="shared" si="112"/>
        <v>1.7109207157030903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1.0288981452978962</v>
      </c>
      <c r="C109" s="26">
        <f>IF(AND(D$6-C$6 &lt;&gt; 0,C35&lt;&gt;0,D35&lt;&gt;0),(EXP(LN(D35/C35)/(D$6-C$6))-1)*100,0)</f>
        <v>-1.0721669447941728</v>
      </c>
      <c r="D109" s="26">
        <f>IF(AND(E$6-D$6 &lt;&gt; 0,D35&lt;&gt;0,E35&lt;&gt;0),(EXP(LN(E35/D35)/(E$6-D$6))-1)*100,0)</f>
        <v>0.91856642621594986</v>
      </c>
      <c r="E109" s="26">
        <f>IF(AND(F$6-E$6 &lt;&gt; 0,E35&lt;&gt;0,F35&lt;&gt;0),(EXP(LN(F35/E35)/(F$6-E$6))-1)*100,0)</f>
        <v>0.60288507042958184</v>
      </c>
      <c r="F109" s="26">
        <f t="shared" ref="F109" si="113">IF(AND(F$6-D$6 &lt;&gt; 0,D35&lt;&gt;0,F35&lt;&gt;0),(EXP(LN(F35/D35)/(F$6-D$6))-1)*100,0)</f>
        <v>0.70800231659025048</v>
      </c>
      <c r="H109" s="26">
        <f t="shared" ref="H109" si="114">IF($F$6-$D$6 &lt;&gt; 0,(EXP(LN(1+(H72/100))/($F$6-$D$6))-1)*100,0)</f>
        <v>0.70800231659025048</v>
      </c>
      <c r="I109" s="26">
        <f>IF(D35&gt;0,((1+(I35/D35))^(1/($F$6-$D$6))-1)*100,0)</f>
        <v>2.7816906715278034</v>
      </c>
      <c r="J109" s="26">
        <f t="shared" ref="J109" si="115">IF($F$6-$D$6 &lt;&gt; 0,(EXP(LN(1+(J72/100))/($F$6-$D$6))-1)*100,0)</f>
        <v>3.2718186283232642</v>
      </c>
      <c r="L109" s="24" t="str">
        <f>L35</f>
        <v>All occupations</v>
      </c>
      <c r="M109" s="26">
        <f>IF(AND(N$6-M$6 &lt;&gt; 0,M35&lt;&gt;0,N35&lt;&gt;0),(EXP(LN(N35/M35)/(N$6-M$6))-1)*100,0)</f>
        <v>0.56781878528491259</v>
      </c>
      <c r="N109" s="26">
        <f>IF(AND(O$6-N$6 &lt;&gt; 0,N35&lt;&gt;0,O35&lt;&gt;0),(EXP(LN(O35/N35)/(O$6-N$6))-1)*100,0)</f>
        <v>-1.7588998724756166</v>
      </c>
      <c r="O109" s="26">
        <f>IF(AND(P$6-O$6 &lt;&gt; 0,O35&lt;&gt;0,P35&lt;&gt;0),(EXP(LN(P35/O35)/(P$6-O$6))-1)*100,0)</f>
        <v>0.74398104023269962</v>
      </c>
      <c r="P109" s="26">
        <f>IF(AND(Q$6-P$6 &lt;&gt; 0,P35&lt;&gt;0,Q35&lt;&gt;0),(EXP(LN(Q35/P35)/(Q$6-P$6))-1)*100,0)</f>
        <v>0.47152269295682725</v>
      </c>
      <c r="Q109" s="26">
        <f t="shared" ref="Q109" si="116">IF(AND(Q$6-O$6 &lt;&gt; 0,O35&lt;&gt;0,Q35&lt;&gt;0),(EXP(LN(Q35/O35)/(Q$6-O$6))-1)*100,0)</f>
        <v>0.56226017087708247</v>
      </c>
      <c r="S109" s="26">
        <f t="shared" ref="S109" si="117">IF($F$6-$D$6 &lt;&gt; 0,(EXP(LN(1+(S72/100))/($F$6-$D$6))-1)*100,0)</f>
        <v>0.56226017087708247</v>
      </c>
      <c r="T109" s="26">
        <f t="shared" ref="T109" si="118">IF(O35&gt;0,((1+(T35/O35))^(1/($F$6-$D$6))-1)*100,0)</f>
        <v>2.3568375473063341</v>
      </c>
      <c r="U109" s="26">
        <f t="shared" ref="U109" si="119">IF($F$6-$D$6 &lt;&gt; 0,(EXP(LN(1+(U72/100))/($F$6-$D$6))-1)*100,0)</f>
        <v>2.7672714355920114</v>
      </c>
      <c r="W109" s="24" t="str">
        <f>W35</f>
        <v>All occupations</v>
      </c>
      <c r="X109" s="26">
        <f>IF(AND(Y$6-X$6 &lt;&gt; 0,X35&lt;&gt;0,Y35&lt;&gt;0),(EXP(LN(Y35/X35)/(Y$6-X$6))-1)*100,0)</f>
        <v>1.5511361979697158</v>
      </c>
      <c r="Y109" s="26">
        <f>IF(AND(Z$6-Y$6 &lt;&gt; 0,Y35&lt;&gt;0,Z35&lt;&gt;0),(EXP(LN(Z35/Y35)/(Z$6-Y$6))-1)*100,0)</f>
        <v>-0.31303398266778748</v>
      </c>
      <c r="Z109" s="26">
        <f>IF(AND(AA$6-Z$6 &lt;&gt; 0,Z35&lt;&gt;0,AA35&lt;&gt;0),(EXP(LN(AA35/Z35)/(AA$6-Z$6))-1)*100,0)</f>
        <v>1.1073937656063348</v>
      </c>
      <c r="AA109" s="26">
        <f>IF(AND(AB$6-AA$6 &lt;&gt; 0,AA35&lt;&gt;0,AB35&lt;&gt;0),(EXP(LN(AB35/AA35)/(AB$6-AA$6))-1)*100,0)</f>
        <v>0.74174827539859045</v>
      </c>
      <c r="AB109" s="26">
        <f t="shared" ref="AB109" si="120">IF(AND(AB$6-Z$6 &lt;&gt; 0,Z35&lt;&gt;0,AB35&lt;&gt;0),(EXP(LN(AB35/Z35)/(AB$6-Z$6))-1)*100,0)</f>
        <v>0.86348294404816617</v>
      </c>
      <c r="AD109" s="26">
        <f t="shared" ref="AD109" si="121">IF($F$6-$D$6 &lt;&gt; 0,(EXP(LN(1+(AD72/100))/($F$6-$D$6))-1)*100,0)</f>
        <v>0.86348294404816617</v>
      </c>
      <c r="AE109" s="26">
        <f t="shared" ref="AE109" si="122">IF(Z35&gt;0,((1+(AE35/Z35))^(1/($F$6-$D$6))-1)*100,0)</f>
        <v>3.218152081140091</v>
      </c>
      <c r="AF109" s="26">
        <f t="shared" ref="AF109" si="123">IF($F$6-$D$6 &lt;&gt; 0,(EXP(LN(1+(AF72/100))/($F$6-$D$6))-1)*100,0)</f>
        <v>3.7848345046785248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Gloucestershire (Continued)</v>
      </c>
      <c r="L112" s="19" t="str">
        <f>CONCATENATE(L$1," (Continued)")</f>
        <v>Occupation Table 2.1  Males: Employment Change by Occupation (SOC 2020) and Replacement Demand, 2015-2035, Gloucestershire (Continued)</v>
      </c>
      <c r="W112" s="19" t="str">
        <f>CONCATENATE(W$1," (Continued)")</f>
        <v>Occupation Table 2.2  Females: Employment Change by Occupation (SOC 2020) and Replacement Demand, 2015-2035, Gloucestershire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4.2177744927618939</v>
      </c>
      <c r="C119" s="27">
        <f t="shared" si="125"/>
        <v>0.94292465658989144</v>
      </c>
      <c r="D119" s="27">
        <f t="shared" si="125"/>
        <v>-2.3604837179721336</v>
      </c>
      <c r="E119" s="27">
        <f t="shared" si="125"/>
        <v>2.2821062064756603</v>
      </c>
      <c r="F119" s="27">
        <f t="shared" ref="F119:F144" si="126">F8-D8</f>
        <v>-7.8377511496473318E-2</v>
      </c>
      <c r="L119" t="str">
        <f t="shared" ref="L119:L144" si="127">L8</f>
        <v>11 Corporate managers and directors</v>
      </c>
      <c r="M119" s="27">
        <f t="shared" ref="M119:P144" si="128">N8-M8</f>
        <v>2.0933401245413137</v>
      </c>
      <c r="N119" s="27">
        <f t="shared" si="128"/>
        <v>0.25814771030209727</v>
      </c>
      <c r="O119" s="27">
        <f t="shared" si="128"/>
        <v>-2.3091365681107163</v>
      </c>
      <c r="P119" s="27">
        <f t="shared" si="128"/>
        <v>0.75915559720536052</v>
      </c>
      <c r="Q119" s="27">
        <f t="shared" ref="Q119:Q144" si="129">Q8-O8</f>
        <v>-1.5499809709053558</v>
      </c>
      <c r="W119" t="str">
        <f t="shared" ref="W119:W144" si="130">W8</f>
        <v>11 Corporate managers and directors</v>
      </c>
      <c r="X119" s="27">
        <f t="shared" ref="X119:AA144" si="131">Y8-X8</f>
        <v>2.1244343682205971</v>
      </c>
      <c r="Y119" s="27">
        <f t="shared" si="131"/>
        <v>0.68477694628784036</v>
      </c>
      <c r="Z119" s="27">
        <f t="shared" si="131"/>
        <v>-5.1347149861419084E-2</v>
      </c>
      <c r="AA119" s="27">
        <f t="shared" si="131"/>
        <v>1.522950609270227</v>
      </c>
      <c r="AB119" s="27">
        <f t="shared" ref="AB119:AB144" si="132">AB8-Z8</f>
        <v>1.4716034594088079</v>
      </c>
    </row>
    <row r="120" spans="1:28" x14ac:dyDescent="0.2">
      <c r="A120" t="str">
        <f t="shared" si="124"/>
        <v>12 Other managers and proprietors</v>
      </c>
      <c r="B120" s="27">
        <f t="shared" si="125"/>
        <v>1.2955193195774726</v>
      </c>
      <c r="C120" s="27">
        <f t="shared" si="125"/>
        <v>0.24502320524500476</v>
      </c>
      <c r="D120" s="27">
        <f t="shared" si="125"/>
        <v>0.86986172193958211</v>
      </c>
      <c r="E120" s="27">
        <f t="shared" si="125"/>
        <v>1.710472632804656</v>
      </c>
      <c r="F120" s="27">
        <f t="shared" si="126"/>
        <v>2.5803343547442381</v>
      </c>
      <c r="L120" t="str">
        <f t="shared" si="127"/>
        <v>12 Other managers and proprietors</v>
      </c>
      <c r="M120" s="27">
        <f t="shared" si="128"/>
        <v>0.73984268309966517</v>
      </c>
      <c r="N120" s="27">
        <f t="shared" si="128"/>
        <v>-0.2441774101628047</v>
      </c>
      <c r="O120" s="27">
        <f t="shared" si="128"/>
        <v>1.1350733033510538</v>
      </c>
      <c r="P120" s="27">
        <f t="shared" si="128"/>
        <v>1.2908305853861854</v>
      </c>
      <c r="Q120" s="27">
        <f t="shared" si="129"/>
        <v>2.4259038887372393</v>
      </c>
      <c r="W120" t="str">
        <f t="shared" si="130"/>
        <v>12 Other managers and proprietors</v>
      </c>
      <c r="X120" s="27">
        <f t="shared" si="131"/>
        <v>0.55567663647781984</v>
      </c>
      <c r="Y120" s="27">
        <f t="shared" si="131"/>
        <v>0.48920061540779081</v>
      </c>
      <c r="Z120" s="27">
        <f t="shared" si="131"/>
        <v>-0.26521158141145129</v>
      </c>
      <c r="AA120" s="27">
        <f t="shared" si="131"/>
        <v>0.41964204741845812</v>
      </c>
      <c r="AB120" s="27">
        <f t="shared" si="132"/>
        <v>0.15443046600700683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2.981732632094225</v>
      </c>
      <c r="C121" s="27">
        <f t="shared" si="125"/>
        <v>0.80226765445742387</v>
      </c>
      <c r="D121" s="27">
        <f t="shared" si="125"/>
        <v>5.3862309243113451</v>
      </c>
      <c r="E121" s="27">
        <f t="shared" si="125"/>
        <v>4.1361385535323976</v>
      </c>
      <c r="F121" s="27">
        <f t="shared" si="126"/>
        <v>9.5223694778437427</v>
      </c>
      <c r="L121" t="str">
        <f t="shared" si="127"/>
        <v>21 Science, research, engineering and technology professionals</v>
      </c>
      <c r="M121" s="27">
        <f t="shared" si="128"/>
        <v>2.4837017483847124</v>
      </c>
      <c r="N121" s="27">
        <f t="shared" si="128"/>
        <v>5.501622925951466E-3</v>
      </c>
      <c r="O121" s="27">
        <f t="shared" si="128"/>
        <v>3.5948632840027805</v>
      </c>
      <c r="P121" s="27">
        <f t="shared" si="128"/>
        <v>2.7168604039619559</v>
      </c>
      <c r="Q121" s="27">
        <f t="shared" si="129"/>
        <v>6.3117236879647365</v>
      </c>
      <c r="W121" t="str">
        <f t="shared" si="130"/>
        <v>21 Science, research, engineering and technology professionals</v>
      </c>
      <c r="X121" s="27">
        <f t="shared" si="131"/>
        <v>0.49803088370947757</v>
      </c>
      <c r="Y121" s="27">
        <f t="shared" si="131"/>
        <v>0.79676603153151859</v>
      </c>
      <c r="Z121" s="27">
        <f t="shared" si="131"/>
        <v>1.7913676403085557</v>
      </c>
      <c r="AA121" s="27">
        <f t="shared" si="131"/>
        <v>1.4192781495704487</v>
      </c>
      <c r="AB121" s="27">
        <f t="shared" si="132"/>
        <v>3.2106457898790044</v>
      </c>
    </row>
    <row r="122" spans="1:28" x14ac:dyDescent="0.2">
      <c r="A122" t="str">
        <f t="shared" si="124"/>
        <v>22 Health professionals</v>
      </c>
      <c r="B122" s="27">
        <f t="shared" si="125"/>
        <v>1.2963245290138001</v>
      </c>
      <c r="C122" s="27">
        <f t="shared" si="125"/>
        <v>-0.17430725049033491</v>
      </c>
      <c r="D122" s="27">
        <f t="shared" si="125"/>
        <v>0.67707973134113075</v>
      </c>
      <c r="E122" s="27">
        <f t="shared" si="125"/>
        <v>2.7786870514043081</v>
      </c>
      <c r="F122" s="27">
        <f t="shared" si="126"/>
        <v>3.4557667827454388</v>
      </c>
      <c r="L122" t="str">
        <f t="shared" si="127"/>
        <v>22 Health professionals</v>
      </c>
      <c r="M122" s="27">
        <f t="shared" si="128"/>
        <v>0.16201735224476721</v>
      </c>
      <c r="N122" s="27">
        <f t="shared" si="128"/>
        <v>0.48202978571127986</v>
      </c>
      <c r="O122" s="27">
        <f t="shared" si="128"/>
        <v>0.24901657175762093</v>
      </c>
      <c r="P122" s="27">
        <f t="shared" si="128"/>
        <v>0.89376573462855013</v>
      </c>
      <c r="Q122" s="27">
        <f t="shared" si="129"/>
        <v>1.1427823063861711</v>
      </c>
      <c r="W122" t="str">
        <f t="shared" si="130"/>
        <v>22 Health professionals</v>
      </c>
      <c r="X122" s="27">
        <f t="shared" si="131"/>
        <v>1.1343071767690294</v>
      </c>
      <c r="Y122" s="27">
        <f t="shared" si="131"/>
        <v>-0.65633703620162187</v>
      </c>
      <c r="Z122" s="27">
        <f t="shared" si="131"/>
        <v>0.42806315958351249</v>
      </c>
      <c r="AA122" s="27">
        <f t="shared" si="131"/>
        <v>1.8849213167757384</v>
      </c>
      <c r="AB122" s="27">
        <f t="shared" si="132"/>
        <v>2.3129844763592509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1.0700778177754486</v>
      </c>
      <c r="C123" s="27">
        <f t="shared" si="125"/>
        <v>9.951315500838831E-2</v>
      </c>
      <c r="D123" s="27">
        <f t="shared" si="125"/>
        <v>-4.8634227678974185E-2</v>
      </c>
      <c r="E123" s="27">
        <f t="shared" si="125"/>
        <v>1.6227196132595267</v>
      </c>
      <c r="F123" s="27">
        <f t="shared" si="126"/>
        <v>1.5740853855805526</v>
      </c>
      <c r="L123" t="str">
        <f t="shared" si="127"/>
        <v>23 Teaching and other educational professionals</v>
      </c>
      <c r="M123" s="27">
        <f t="shared" si="128"/>
        <v>0.14104310246602747</v>
      </c>
      <c r="N123" s="27">
        <f t="shared" si="128"/>
        <v>-0.38301458892576079</v>
      </c>
      <c r="O123" s="27">
        <f t="shared" si="128"/>
        <v>0.22021040734250263</v>
      </c>
      <c r="P123" s="27">
        <f t="shared" si="128"/>
        <v>0.49207544444878071</v>
      </c>
      <c r="Q123" s="27">
        <f t="shared" si="129"/>
        <v>0.71228585179128334</v>
      </c>
      <c r="W123" t="str">
        <f t="shared" si="130"/>
        <v>23 Teaching and other educational professionals</v>
      </c>
      <c r="X123" s="27">
        <f t="shared" si="131"/>
        <v>0.92903471530940784</v>
      </c>
      <c r="Y123" s="27">
        <f t="shared" si="131"/>
        <v>0.48252774393414732</v>
      </c>
      <c r="Z123" s="27">
        <f t="shared" si="131"/>
        <v>-0.26884463502147327</v>
      </c>
      <c r="AA123" s="27">
        <f t="shared" si="131"/>
        <v>1.13064416881077</v>
      </c>
      <c r="AB123" s="27">
        <f t="shared" si="132"/>
        <v>0.86179953378929675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2.7552719672846635</v>
      </c>
      <c r="C124" s="27">
        <f t="shared" si="125"/>
        <v>1.9251427206507259</v>
      </c>
      <c r="D124" s="27">
        <f t="shared" si="125"/>
        <v>1.5565382952367735</v>
      </c>
      <c r="E124" s="27">
        <f t="shared" si="125"/>
        <v>3.0824620281992523</v>
      </c>
      <c r="F124" s="27">
        <f t="shared" si="126"/>
        <v>4.6390003234360258</v>
      </c>
      <c r="L124" t="str">
        <f t="shared" si="127"/>
        <v>24 Business, media and public service professionals</v>
      </c>
      <c r="M124" s="27">
        <f t="shared" si="128"/>
        <v>1.0316545856016255</v>
      </c>
      <c r="N124" s="27">
        <f t="shared" si="128"/>
        <v>0.76456975950540063</v>
      </c>
      <c r="O124" s="27">
        <f t="shared" si="128"/>
        <v>0.9244528233113023</v>
      </c>
      <c r="P124" s="27">
        <f t="shared" si="128"/>
        <v>1.3717905796548422</v>
      </c>
      <c r="Q124" s="27">
        <f t="shared" si="129"/>
        <v>2.2962434029661445</v>
      </c>
      <c r="W124" t="str">
        <f t="shared" si="130"/>
        <v>24 Business, media and public service professionals</v>
      </c>
      <c r="X124" s="27">
        <f t="shared" si="131"/>
        <v>1.7236173816830505</v>
      </c>
      <c r="Y124" s="27">
        <f t="shared" si="131"/>
        <v>1.160572961145327</v>
      </c>
      <c r="Z124" s="27">
        <f t="shared" si="131"/>
        <v>0.63208547192549425</v>
      </c>
      <c r="AA124" s="27">
        <f t="shared" si="131"/>
        <v>1.7106714485444243</v>
      </c>
      <c r="AB124" s="27">
        <f t="shared" si="132"/>
        <v>2.3427569204699186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0.99231610661801284</v>
      </c>
      <c r="C125" s="27">
        <f t="shared" si="125"/>
        <v>0.61927003616846577</v>
      </c>
      <c r="D125" s="27">
        <f t="shared" si="125"/>
        <v>-0.4166279210734265</v>
      </c>
      <c r="E125" s="27">
        <f t="shared" si="125"/>
        <v>0.52464388013521823</v>
      </c>
      <c r="F125" s="27">
        <f t="shared" si="126"/>
        <v>0.10801595906179173</v>
      </c>
      <c r="L125" t="str">
        <f t="shared" si="127"/>
        <v>31 Science, engineering and technology associate professionals</v>
      </c>
      <c r="M125" s="27">
        <f t="shared" si="128"/>
        <v>0.86744457475811121</v>
      </c>
      <c r="N125" s="27">
        <f t="shared" si="128"/>
        <v>0.24682331800088342</v>
      </c>
      <c r="O125" s="27">
        <f t="shared" si="128"/>
        <v>-0.54532530658951028</v>
      </c>
      <c r="P125" s="27">
        <f t="shared" si="128"/>
        <v>0.16042384260541542</v>
      </c>
      <c r="Q125" s="27">
        <f t="shared" si="129"/>
        <v>-0.38490146398409486</v>
      </c>
      <c r="W125" t="str">
        <f t="shared" si="130"/>
        <v>31 Science, engineering and technology associate professionals</v>
      </c>
      <c r="X125" s="27">
        <f t="shared" si="131"/>
        <v>0.12487153185988764</v>
      </c>
      <c r="Y125" s="27">
        <f t="shared" si="131"/>
        <v>0.37244671816758834</v>
      </c>
      <c r="Z125" s="27">
        <f t="shared" si="131"/>
        <v>0.12869738551609844</v>
      </c>
      <c r="AA125" s="27">
        <f t="shared" si="131"/>
        <v>0.36422003752979881</v>
      </c>
      <c r="AB125" s="27">
        <f t="shared" si="132"/>
        <v>0.49291742304589725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0.25196967380833168</v>
      </c>
      <c r="C126" s="27">
        <f t="shared" si="125"/>
        <v>1.28286714313397E-3</v>
      </c>
      <c r="D126" s="27">
        <f t="shared" si="125"/>
        <v>4.2323403650884144</v>
      </c>
      <c r="E126" s="27">
        <f t="shared" si="125"/>
        <v>2.8091155705005981</v>
      </c>
      <c r="F126" s="27">
        <f t="shared" si="126"/>
        <v>7.0414559355890125</v>
      </c>
      <c r="L126" t="str">
        <f t="shared" si="127"/>
        <v>32 Health and social care associate professionals</v>
      </c>
      <c r="M126" s="27">
        <f t="shared" si="128"/>
        <v>-0.14289576423336836</v>
      </c>
      <c r="N126" s="27">
        <f t="shared" si="128"/>
        <v>0.15897462901664805</v>
      </c>
      <c r="O126" s="27">
        <f t="shared" si="128"/>
        <v>0.61457316154464436</v>
      </c>
      <c r="P126" s="27">
        <f t="shared" si="128"/>
        <v>0.45030795902237131</v>
      </c>
      <c r="Q126" s="27">
        <f t="shared" si="129"/>
        <v>1.0648811205670157</v>
      </c>
      <c r="W126" t="str">
        <f t="shared" si="130"/>
        <v>32 Health and social care associate professionals</v>
      </c>
      <c r="X126" s="27">
        <f t="shared" si="131"/>
        <v>0.39486543804169916</v>
      </c>
      <c r="Y126" s="27">
        <f t="shared" si="131"/>
        <v>-0.15769176187351697</v>
      </c>
      <c r="Z126" s="27">
        <f t="shared" si="131"/>
        <v>3.6177672035437682</v>
      </c>
      <c r="AA126" s="27">
        <f t="shared" si="131"/>
        <v>2.3588076114782339</v>
      </c>
      <c r="AB126" s="27">
        <f t="shared" si="132"/>
        <v>5.9765748150220022</v>
      </c>
    </row>
    <row r="127" spans="1:28" x14ac:dyDescent="0.2">
      <c r="A127" t="str">
        <f t="shared" si="124"/>
        <v>33 Protective service occupations</v>
      </c>
      <c r="B127" s="27">
        <f t="shared" si="125"/>
        <v>-0.36272137009445959</v>
      </c>
      <c r="C127" s="27">
        <f t="shared" si="125"/>
        <v>0.17969816074293687</v>
      </c>
      <c r="D127" s="27">
        <f t="shared" si="125"/>
        <v>-0.38673418820655314</v>
      </c>
      <c r="E127" s="27">
        <f t="shared" si="125"/>
        <v>0.14592349224821133</v>
      </c>
      <c r="F127" s="27">
        <f t="shared" si="126"/>
        <v>-0.24081069595834181</v>
      </c>
      <c r="L127" t="str">
        <f t="shared" si="127"/>
        <v>33 Protective service occupations</v>
      </c>
      <c r="M127" s="27">
        <f t="shared" si="128"/>
        <v>-0.30912074756184649</v>
      </c>
      <c r="N127" s="27">
        <f t="shared" si="128"/>
        <v>0.11992247704166759</v>
      </c>
      <c r="O127" s="27">
        <f t="shared" si="128"/>
        <v>-0.31552480802684757</v>
      </c>
      <c r="P127" s="27">
        <f t="shared" si="128"/>
        <v>1.4276426957502197E-2</v>
      </c>
      <c r="Q127" s="27">
        <f t="shared" si="129"/>
        <v>-0.30124838106934537</v>
      </c>
      <c r="W127" t="str">
        <f t="shared" si="130"/>
        <v>33 Protective service occupations</v>
      </c>
      <c r="X127" s="27">
        <f t="shared" si="131"/>
        <v>-5.3600622532616438E-2</v>
      </c>
      <c r="Y127" s="27">
        <f t="shared" si="131"/>
        <v>5.9775683701267956E-2</v>
      </c>
      <c r="Z127" s="27">
        <f t="shared" si="131"/>
        <v>-7.1209380179703796E-2</v>
      </c>
      <c r="AA127" s="27">
        <f t="shared" si="131"/>
        <v>0.13164706529070269</v>
      </c>
      <c r="AB127" s="27">
        <f t="shared" si="132"/>
        <v>6.0437685110998896E-2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0.67179876884101297</v>
      </c>
      <c r="C128" s="27">
        <f t="shared" si="125"/>
        <v>-1.0579826809508752E-2</v>
      </c>
      <c r="D128" s="27">
        <f t="shared" si="125"/>
        <v>-0.14263986242347659</v>
      </c>
      <c r="E128" s="27">
        <f t="shared" si="125"/>
        <v>1.054310242979196</v>
      </c>
      <c r="F128" s="27">
        <f t="shared" si="126"/>
        <v>0.91167038055571936</v>
      </c>
      <c r="L128" t="str">
        <f t="shared" si="127"/>
        <v>34 Culture, media and sports occupations</v>
      </c>
      <c r="M128" s="27">
        <f t="shared" si="128"/>
        <v>0.13594291708121231</v>
      </c>
      <c r="N128" s="27">
        <f t="shared" si="128"/>
        <v>-0.28289231348866828</v>
      </c>
      <c r="O128" s="27">
        <f t="shared" si="128"/>
        <v>-0.11671360002155362</v>
      </c>
      <c r="P128" s="27">
        <f t="shared" si="128"/>
        <v>0.43514629532970828</v>
      </c>
      <c r="Q128" s="27">
        <f t="shared" si="129"/>
        <v>0.31843269530815466</v>
      </c>
      <c r="W128" t="str">
        <f t="shared" si="130"/>
        <v>34 Culture, media and sports occupations</v>
      </c>
      <c r="X128" s="27">
        <f t="shared" si="131"/>
        <v>0.53585585175980155</v>
      </c>
      <c r="Y128" s="27">
        <f t="shared" si="131"/>
        <v>0.2723124866791542</v>
      </c>
      <c r="Z128" s="27">
        <f t="shared" si="131"/>
        <v>-2.5926262401920752E-2</v>
      </c>
      <c r="AA128" s="27">
        <f t="shared" si="131"/>
        <v>0.61916394764949523</v>
      </c>
      <c r="AB128" s="27">
        <f t="shared" si="132"/>
        <v>0.59323768524757448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0.99269908331326917</v>
      </c>
      <c r="C129" s="27">
        <f t="shared" si="125"/>
        <v>0.96511206547217299</v>
      </c>
      <c r="D129" s="27">
        <f t="shared" si="125"/>
        <v>0.44170837928410478</v>
      </c>
      <c r="E129" s="27">
        <f t="shared" si="125"/>
        <v>1.2765293403979072</v>
      </c>
      <c r="F129" s="27">
        <f t="shared" si="126"/>
        <v>1.718237719682012</v>
      </c>
      <c r="L129" t="str">
        <f t="shared" si="127"/>
        <v>35 Business and public service associate professionals</v>
      </c>
      <c r="M129" s="27">
        <f t="shared" si="128"/>
        <v>0.19120005609888935</v>
      </c>
      <c r="N129" s="27">
        <f t="shared" si="128"/>
        <v>0.44402919935938812</v>
      </c>
      <c r="O129" s="27">
        <f t="shared" si="128"/>
        <v>3.5904503279260425E-2</v>
      </c>
      <c r="P129" s="27">
        <f t="shared" si="128"/>
        <v>0.20734022363701854</v>
      </c>
      <c r="Q129" s="27">
        <f t="shared" si="129"/>
        <v>0.24324472691627896</v>
      </c>
      <c r="W129" t="str">
        <f t="shared" si="130"/>
        <v>35 Business and public service associate professionals</v>
      </c>
      <c r="X129" s="27">
        <f t="shared" si="131"/>
        <v>0.80149902721432298</v>
      </c>
      <c r="Y129" s="27">
        <f t="shared" si="131"/>
        <v>0.52108286611281152</v>
      </c>
      <c r="Z129" s="27">
        <f t="shared" si="131"/>
        <v>0.40580387600484791</v>
      </c>
      <c r="AA129" s="27">
        <f t="shared" si="131"/>
        <v>1.0691891167609189</v>
      </c>
      <c r="AB129" s="27">
        <f t="shared" si="132"/>
        <v>1.4749929927657668</v>
      </c>
    </row>
    <row r="130" spans="1:28" x14ac:dyDescent="0.2">
      <c r="A130" t="str">
        <f t="shared" si="124"/>
        <v>41 Administrative occupations</v>
      </c>
      <c r="B130" s="27">
        <f t="shared" si="125"/>
        <v>-1.2651603942180216</v>
      </c>
      <c r="C130" s="27">
        <f t="shared" si="125"/>
        <v>1.5229997879701145</v>
      </c>
      <c r="D130" s="27">
        <f t="shared" si="125"/>
        <v>0.76847880127527191</v>
      </c>
      <c r="E130" s="27">
        <f t="shared" si="125"/>
        <v>-0.63584921276543582</v>
      </c>
      <c r="F130" s="27">
        <f t="shared" si="126"/>
        <v>0.13262958850983608</v>
      </c>
      <c r="L130" t="str">
        <f t="shared" si="127"/>
        <v>41 Administrative occupations</v>
      </c>
      <c r="M130" s="27">
        <f t="shared" si="128"/>
        <v>-0.86722790734766342</v>
      </c>
      <c r="N130" s="27">
        <f t="shared" si="128"/>
        <v>1.3549379628810918</v>
      </c>
      <c r="O130" s="27">
        <f t="shared" si="128"/>
        <v>0.46630725538954998</v>
      </c>
      <c r="P130" s="27">
        <f t="shared" si="128"/>
        <v>0.6304294655309004</v>
      </c>
      <c r="Q130" s="27">
        <f t="shared" si="129"/>
        <v>1.0967367209204504</v>
      </c>
      <c r="W130" t="str">
        <f t="shared" si="130"/>
        <v>41 Administrative occupations</v>
      </c>
      <c r="X130" s="27">
        <f t="shared" si="131"/>
        <v>-0.39793248687034222</v>
      </c>
      <c r="Y130" s="27">
        <f t="shared" si="131"/>
        <v>0.16806182508907952</v>
      </c>
      <c r="Z130" s="27">
        <f t="shared" si="131"/>
        <v>0.3021715458856562</v>
      </c>
      <c r="AA130" s="27">
        <f t="shared" si="131"/>
        <v>-1.2662786782962989</v>
      </c>
      <c r="AB130" s="27">
        <f t="shared" si="132"/>
        <v>-0.96410713241064272</v>
      </c>
    </row>
    <row r="131" spans="1:28" x14ac:dyDescent="0.2">
      <c r="A131" t="str">
        <f t="shared" si="124"/>
        <v>42 Secretarial and related occupations</v>
      </c>
      <c r="B131" s="27">
        <f t="shared" si="125"/>
        <v>-0.64019129534017338</v>
      </c>
      <c r="C131" s="27">
        <f t="shared" si="125"/>
        <v>-0.14299058069553894</v>
      </c>
      <c r="D131" s="27">
        <f t="shared" si="125"/>
        <v>-0.47056365861001392</v>
      </c>
      <c r="E131" s="27">
        <f t="shared" si="125"/>
        <v>-0.9249818953347182</v>
      </c>
      <c r="F131" s="27">
        <f t="shared" si="126"/>
        <v>-1.3955455539447321</v>
      </c>
      <c r="L131" t="str">
        <f t="shared" si="127"/>
        <v>42 Secretarial and related occupations</v>
      </c>
      <c r="M131" s="27">
        <f t="shared" si="128"/>
        <v>-0.18708440453694319</v>
      </c>
      <c r="N131" s="27">
        <f t="shared" si="128"/>
        <v>-2.7969144060098539E-2</v>
      </c>
      <c r="O131" s="27">
        <f t="shared" si="128"/>
        <v>-1.2863659723191256E-3</v>
      </c>
      <c r="P131" s="27">
        <f t="shared" si="128"/>
        <v>0.10412787502410803</v>
      </c>
      <c r="Q131" s="27">
        <f t="shared" si="129"/>
        <v>0.1028415090517889</v>
      </c>
      <c r="W131" t="str">
        <f t="shared" si="130"/>
        <v>42 Secretarial and related occupations</v>
      </c>
      <c r="X131" s="27">
        <f t="shared" si="131"/>
        <v>-0.45310689080322852</v>
      </c>
      <c r="Y131" s="27">
        <f t="shared" si="131"/>
        <v>-0.11502143663543851</v>
      </c>
      <c r="Z131" s="27">
        <f t="shared" si="131"/>
        <v>-0.46927729263769802</v>
      </c>
      <c r="AA131" s="27">
        <f t="shared" si="131"/>
        <v>-1.029109770358823</v>
      </c>
      <c r="AB131" s="27">
        <f t="shared" si="132"/>
        <v>-1.498387062996521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-0.2419607063218665</v>
      </c>
      <c r="C132" s="27">
        <f t="shared" si="125"/>
        <v>0.49553950180127249</v>
      </c>
      <c r="D132" s="27">
        <f t="shared" si="125"/>
        <v>-0.1280319860708321</v>
      </c>
      <c r="E132" s="27">
        <f t="shared" si="125"/>
        <v>0.44349294116120674</v>
      </c>
      <c r="F132" s="27">
        <f t="shared" si="126"/>
        <v>0.31546095509037464</v>
      </c>
      <c r="L132" t="str">
        <f t="shared" si="127"/>
        <v>51 Skilled agricultural and related trades</v>
      </c>
      <c r="M132" s="27">
        <f t="shared" si="128"/>
        <v>-0.32966683608399272</v>
      </c>
      <c r="N132" s="27">
        <f t="shared" si="128"/>
        <v>0.41450540638162536</v>
      </c>
      <c r="O132" s="27">
        <f t="shared" si="128"/>
        <v>-7.2867029879593481E-2</v>
      </c>
      <c r="P132" s="27">
        <f t="shared" si="128"/>
        <v>0.26905203684984258</v>
      </c>
      <c r="Q132" s="27">
        <f t="shared" si="129"/>
        <v>0.1961850069702491</v>
      </c>
      <c r="W132" t="str">
        <f t="shared" si="130"/>
        <v>51 Skilled agricultural and related trades</v>
      </c>
      <c r="X132" s="27">
        <f t="shared" si="131"/>
        <v>8.7706129762119389E-2</v>
      </c>
      <c r="Y132" s="27">
        <f t="shared" si="131"/>
        <v>8.1034095419647345E-2</v>
      </c>
      <c r="Z132" s="27">
        <f t="shared" si="131"/>
        <v>-5.5164956191229519E-2</v>
      </c>
      <c r="AA132" s="27">
        <f t="shared" si="131"/>
        <v>0.17444090431135995</v>
      </c>
      <c r="AB132" s="27">
        <f t="shared" si="132"/>
        <v>0.11927594812013043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-0.12912507468976209</v>
      </c>
      <c r="C133" s="27">
        <f t="shared" si="125"/>
        <v>-1.7278083540058216</v>
      </c>
      <c r="D133" s="27">
        <f t="shared" si="125"/>
        <v>-0.23049660997273058</v>
      </c>
      <c r="E133" s="27">
        <f t="shared" si="125"/>
        <v>-0.67270523891087741</v>
      </c>
      <c r="F133" s="27">
        <f t="shared" si="126"/>
        <v>-0.90320184888360799</v>
      </c>
      <c r="L133" t="str">
        <f t="shared" si="127"/>
        <v>52 Skilled metal, electrical and electronic trades</v>
      </c>
      <c r="M133" s="27">
        <f t="shared" si="128"/>
        <v>-0.35751955159070548</v>
      </c>
      <c r="N133" s="27">
        <f t="shared" si="128"/>
        <v>-1.6092083689189352</v>
      </c>
      <c r="O133" s="27">
        <f t="shared" si="128"/>
        <v>-0.54379509521161218</v>
      </c>
      <c r="P133" s="27">
        <f t="shared" si="128"/>
        <v>-0.90388040279099435</v>
      </c>
      <c r="Q133" s="27">
        <f t="shared" si="129"/>
        <v>-1.4476754980026065</v>
      </c>
      <c r="W133" t="str">
        <f t="shared" si="130"/>
        <v>52 Skilled metal, electrical and electronic trades</v>
      </c>
      <c r="X133" s="27">
        <f t="shared" si="131"/>
        <v>0.22839447690092579</v>
      </c>
      <c r="Y133" s="27">
        <f t="shared" si="131"/>
        <v>-0.11859998508686964</v>
      </c>
      <c r="Z133" s="27">
        <f t="shared" si="131"/>
        <v>0.31329848523886605</v>
      </c>
      <c r="AA133" s="27">
        <f t="shared" si="131"/>
        <v>0.23117516388012493</v>
      </c>
      <c r="AB133" s="27">
        <f t="shared" si="132"/>
        <v>0.54447364911899099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0.83332523997309416</v>
      </c>
      <c r="C134" s="27">
        <f t="shared" si="125"/>
        <v>-2.7603048158524555</v>
      </c>
      <c r="D134" s="27">
        <f t="shared" si="125"/>
        <v>0.62524881239491847</v>
      </c>
      <c r="E134" s="27">
        <f t="shared" si="125"/>
        <v>-2.0100366906881106E-3</v>
      </c>
      <c r="F134" s="27">
        <f t="shared" si="126"/>
        <v>0.62323877570423036</v>
      </c>
      <c r="L134" t="str">
        <f t="shared" si="127"/>
        <v>53 Skilled construction and building trades</v>
      </c>
      <c r="M134" s="27">
        <f t="shared" si="128"/>
        <v>0.77829163599426643</v>
      </c>
      <c r="N134" s="27">
        <f t="shared" si="128"/>
        <v>-2.8193736394171065</v>
      </c>
      <c r="O134" s="27">
        <f t="shared" si="128"/>
        <v>0.73433370637814654</v>
      </c>
      <c r="P134" s="27">
        <f t="shared" si="128"/>
        <v>-1.8711986638988876E-2</v>
      </c>
      <c r="Q134" s="27">
        <f t="shared" si="129"/>
        <v>0.71562171973915767</v>
      </c>
      <c r="W134" t="str">
        <f t="shared" si="130"/>
        <v>53 Skilled construction and building trades</v>
      </c>
      <c r="X134" s="27">
        <f t="shared" si="131"/>
        <v>5.5033603978835999E-2</v>
      </c>
      <c r="Y134" s="27">
        <f t="shared" si="131"/>
        <v>5.9068823564656175E-2</v>
      </c>
      <c r="Z134" s="27">
        <f t="shared" si="131"/>
        <v>-0.10908489398321733</v>
      </c>
      <c r="AA134" s="27">
        <f t="shared" si="131"/>
        <v>1.6701949948289524E-2</v>
      </c>
      <c r="AB134" s="27">
        <f t="shared" si="132"/>
        <v>-9.2382944034927805E-2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-0.17367206169610228</v>
      </c>
      <c r="C135" s="27">
        <f t="shared" si="125"/>
        <v>-0.22571193878478635</v>
      </c>
      <c r="D135" s="27">
        <f t="shared" si="125"/>
        <v>0.50323042354701641</v>
      </c>
      <c r="E135" s="27">
        <f t="shared" si="125"/>
        <v>-0.16121112278102601</v>
      </c>
      <c r="F135" s="27">
        <f t="shared" si="126"/>
        <v>0.34201930076599041</v>
      </c>
      <c r="L135" t="str">
        <f t="shared" si="127"/>
        <v>54 Textiles, printing and other skilled trades</v>
      </c>
      <c r="M135" s="27">
        <f t="shared" si="128"/>
        <v>-0.19369068511114307</v>
      </c>
      <c r="N135" s="27">
        <f t="shared" si="128"/>
        <v>-0.43906093724086226</v>
      </c>
      <c r="O135" s="27">
        <f t="shared" si="128"/>
        <v>0.31716995061011932</v>
      </c>
      <c r="P135" s="27">
        <f t="shared" si="128"/>
        <v>-0.14508187327429134</v>
      </c>
      <c r="Q135" s="27">
        <f t="shared" si="129"/>
        <v>0.17208807733582798</v>
      </c>
      <c r="W135" t="str">
        <f t="shared" si="130"/>
        <v>54 Textiles, printing and other skilled trades</v>
      </c>
      <c r="X135" s="27">
        <f t="shared" si="131"/>
        <v>2.0018623415040793E-2</v>
      </c>
      <c r="Y135" s="27">
        <f t="shared" si="131"/>
        <v>0.21334899845607769</v>
      </c>
      <c r="Z135" s="27">
        <f t="shared" si="131"/>
        <v>0.18606047293688599</v>
      </c>
      <c r="AA135" s="27">
        <f t="shared" si="131"/>
        <v>-1.6129249506724896E-2</v>
      </c>
      <c r="AB135" s="27">
        <f t="shared" si="132"/>
        <v>0.16993122343016109</v>
      </c>
    </row>
    <row r="136" spans="1:28" x14ac:dyDescent="0.2">
      <c r="A136" t="str">
        <f t="shared" si="124"/>
        <v>61 Caring personal service occupations</v>
      </c>
      <c r="B136" s="27">
        <f t="shared" si="125"/>
        <v>-0.89393367778938426</v>
      </c>
      <c r="C136" s="27">
        <f t="shared" si="125"/>
        <v>-1.3453887023735902</v>
      </c>
      <c r="D136" s="27">
        <f t="shared" si="125"/>
        <v>1.7066514123655203</v>
      </c>
      <c r="E136" s="27">
        <f t="shared" si="125"/>
        <v>3.2183034847634353</v>
      </c>
      <c r="F136" s="27">
        <f t="shared" si="126"/>
        <v>4.9249548971289556</v>
      </c>
      <c r="L136" t="str">
        <f t="shared" si="127"/>
        <v>61 Caring personal service occupations</v>
      </c>
      <c r="M136" s="27">
        <f t="shared" si="128"/>
        <v>-0.20612387481663497</v>
      </c>
      <c r="N136" s="27">
        <f t="shared" si="128"/>
        <v>-2.4509393014537473E-2</v>
      </c>
      <c r="O136" s="27">
        <f t="shared" si="128"/>
        <v>0.64427515514230649</v>
      </c>
      <c r="P136" s="27">
        <f t="shared" si="128"/>
        <v>0.716680824056803</v>
      </c>
      <c r="Q136" s="27">
        <f t="shared" si="129"/>
        <v>1.3609559791991095</v>
      </c>
      <c r="W136" t="str">
        <f t="shared" si="130"/>
        <v>61 Caring personal service occupations</v>
      </c>
      <c r="X136" s="27">
        <f t="shared" si="131"/>
        <v>-0.68780980297275462</v>
      </c>
      <c r="Y136" s="27">
        <f t="shared" si="131"/>
        <v>-1.3208793093590465</v>
      </c>
      <c r="Z136" s="27">
        <f t="shared" si="131"/>
        <v>1.0623762572232103</v>
      </c>
      <c r="AA136" s="27">
        <f t="shared" si="131"/>
        <v>2.5016226607066301</v>
      </c>
      <c r="AB136" s="27">
        <f t="shared" si="132"/>
        <v>3.5639989179298404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0.74841847301157305</v>
      </c>
      <c r="C137" s="27">
        <f t="shared" si="125"/>
        <v>-0.89079526388887942</v>
      </c>
      <c r="D137" s="27">
        <f t="shared" si="125"/>
        <v>0.14068350405422603</v>
      </c>
      <c r="E137" s="27">
        <f t="shared" si="125"/>
        <v>0.60620676234764037</v>
      </c>
      <c r="F137" s="27">
        <f t="shared" si="126"/>
        <v>0.7468902664018664</v>
      </c>
      <c r="L137" t="str">
        <f t="shared" si="127"/>
        <v>62 Leisure, travel and related personal service occupations</v>
      </c>
      <c r="M137" s="27">
        <f t="shared" si="128"/>
        <v>0.29003076482998913</v>
      </c>
      <c r="N137" s="27">
        <f t="shared" si="128"/>
        <v>-2.5930034662423829E-2</v>
      </c>
      <c r="O137" s="27">
        <f t="shared" si="128"/>
        <v>5.5663340284477059E-2</v>
      </c>
      <c r="P137" s="27">
        <f t="shared" si="128"/>
        <v>0.28882299357807639</v>
      </c>
      <c r="Q137" s="27">
        <f t="shared" si="129"/>
        <v>0.34448633386255345</v>
      </c>
      <c r="W137" t="str">
        <f t="shared" si="130"/>
        <v>62 Leisure, travel and related personal service occupations</v>
      </c>
      <c r="X137" s="27">
        <f t="shared" si="131"/>
        <v>0.45838770818158903</v>
      </c>
      <c r="Y137" s="27">
        <f t="shared" si="131"/>
        <v>-0.86486522922645559</v>
      </c>
      <c r="Z137" s="27">
        <f t="shared" si="131"/>
        <v>8.5020163769739199E-2</v>
      </c>
      <c r="AA137" s="27">
        <f t="shared" si="131"/>
        <v>0.3173837687695702</v>
      </c>
      <c r="AB137" s="27">
        <f t="shared" si="132"/>
        <v>0.40240393253930939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-7.1936656822505329E-2</v>
      </c>
      <c r="C138" s="27">
        <f t="shared" si="125"/>
        <v>7.1384960321715096E-2</v>
      </c>
      <c r="D138" s="27">
        <f t="shared" si="125"/>
        <v>-9.5710379012214603E-2</v>
      </c>
      <c r="E138" s="27">
        <f t="shared" si="125"/>
        <v>1.2598650942094114E-2</v>
      </c>
      <c r="F138" s="27">
        <f t="shared" si="126"/>
        <v>-8.3111728070120489E-2</v>
      </c>
      <c r="L138" t="str">
        <f t="shared" si="127"/>
        <v>63 Community and civil enforcement occupations</v>
      </c>
      <c r="M138" s="27">
        <f t="shared" si="128"/>
        <v>-7.4219264764300796E-2</v>
      </c>
      <c r="N138" s="27">
        <f t="shared" si="128"/>
        <v>8.1366191294365509E-2</v>
      </c>
      <c r="O138" s="27">
        <f t="shared" si="128"/>
        <v>-0.1131026582553338</v>
      </c>
      <c r="P138" s="27">
        <f t="shared" si="128"/>
        <v>1.6081031460633055E-2</v>
      </c>
      <c r="Q138" s="27">
        <f t="shared" si="129"/>
        <v>-9.7021626794700749E-2</v>
      </c>
      <c r="W138" t="str">
        <f t="shared" si="130"/>
        <v>63 Community and civil enforcement occupations</v>
      </c>
      <c r="X138" s="27">
        <f t="shared" si="131"/>
        <v>2.2826079417961193E-3</v>
      </c>
      <c r="Y138" s="27">
        <f t="shared" si="131"/>
        <v>-9.9812309726507245E-3</v>
      </c>
      <c r="Z138" s="27">
        <f t="shared" si="131"/>
        <v>1.7392279243119292E-2</v>
      </c>
      <c r="AA138" s="27">
        <f t="shared" si="131"/>
        <v>-3.4823805185388162E-3</v>
      </c>
      <c r="AB138" s="27">
        <f t="shared" si="132"/>
        <v>1.3909898724580476E-2</v>
      </c>
    </row>
    <row r="139" spans="1:28" x14ac:dyDescent="0.2">
      <c r="A139" t="str">
        <f t="shared" si="124"/>
        <v>71 Sales occupations</v>
      </c>
      <c r="B139" s="27">
        <f t="shared" si="125"/>
        <v>-0.40462144261199029</v>
      </c>
      <c r="C139" s="27">
        <f t="shared" si="125"/>
        <v>3.4306592594401053E-2</v>
      </c>
      <c r="D139" s="27">
        <f t="shared" si="125"/>
        <v>-8.8744493960358994E-2</v>
      </c>
      <c r="E139" s="27">
        <f t="shared" si="125"/>
        <v>-0.78664614998599447</v>
      </c>
      <c r="F139" s="27">
        <f t="shared" si="126"/>
        <v>-0.87539064394635346</v>
      </c>
      <c r="L139" t="str">
        <f t="shared" si="127"/>
        <v>71 Sales occupations</v>
      </c>
      <c r="M139" s="27">
        <f t="shared" si="128"/>
        <v>8.0274262479369085E-2</v>
      </c>
      <c r="N139" s="27">
        <f t="shared" si="128"/>
        <v>8.3391423074553828E-2</v>
      </c>
      <c r="O139" s="27">
        <f t="shared" si="128"/>
        <v>3.7474485314296757E-2</v>
      </c>
      <c r="P139" s="27">
        <f t="shared" si="128"/>
        <v>4.0404142014779154E-2</v>
      </c>
      <c r="Q139" s="27">
        <f t="shared" si="129"/>
        <v>7.7878627329075911E-2</v>
      </c>
      <c r="W139" t="str">
        <f t="shared" si="130"/>
        <v>71 Sales occupations</v>
      </c>
      <c r="X139" s="27">
        <f t="shared" si="131"/>
        <v>-0.48489570509148372</v>
      </c>
      <c r="Y139" s="27">
        <f t="shared" si="131"/>
        <v>-4.9084830480129682E-2</v>
      </c>
      <c r="Z139" s="27">
        <f t="shared" si="131"/>
        <v>-0.12621897927463621</v>
      </c>
      <c r="AA139" s="27">
        <f t="shared" si="131"/>
        <v>-0.82705029200078073</v>
      </c>
      <c r="AB139" s="27">
        <f t="shared" si="132"/>
        <v>-0.95326927127541694</v>
      </c>
    </row>
    <row r="140" spans="1:28" x14ac:dyDescent="0.2">
      <c r="A140" t="str">
        <f t="shared" si="124"/>
        <v>72 Customer service occupations</v>
      </c>
      <c r="B140" s="27">
        <f t="shared" si="125"/>
        <v>0.44653043890552091</v>
      </c>
      <c r="C140" s="27">
        <f t="shared" si="125"/>
        <v>0.30193572639863397</v>
      </c>
      <c r="D140" s="27">
        <f t="shared" si="125"/>
        <v>0.65608204243868329</v>
      </c>
      <c r="E140" s="27">
        <f t="shared" si="125"/>
        <v>0.71927586041090308</v>
      </c>
      <c r="F140" s="27">
        <f t="shared" si="126"/>
        <v>1.3753579028495864</v>
      </c>
      <c r="L140" t="str">
        <f t="shared" si="127"/>
        <v>72 Customer service occupations</v>
      </c>
      <c r="M140" s="27">
        <f t="shared" si="128"/>
        <v>-0.16709562511109222</v>
      </c>
      <c r="N140" s="27">
        <f t="shared" si="128"/>
        <v>0.3579498090771005</v>
      </c>
      <c r="O140" s="27">
        <f t="shared" si="128"/>
        <v>0.51412644430813437</v>
      </c>
      <c r="P140" s="27">
        <f t="shared" si="128"/>
        <v>0.44894002274956923</v>
      </c>
      <c r="Q140" s="27">
        <f t="shared" si="129"/>
        <v>0.9630664670577036</v>
      </c>
      <c r="W140" t="str">
        <f t="shared" si="130"/>
        <v>72 Customer service occupations</v>
      </c>
      <c r="X140" s="27">
        <f t="shared" si="131"/>
        <v>0.61362606401662179</v>
      </c>
      <c r="Y140" s="27">
        <f t="shared" si="131"/>
        <v>-5.6014082678465194E-2</v>
      </c>
      <c r="Z140" s="27">
        <f t="shared" si="131"/>
        <v>0.14195559813053604</v>
      </c>
      <c r="AA140" s="27">
        <f t="shared" si="131"/>
        <v>0.27033583766134894</v>
      </c>
      <c r="AB140" s="27">
        <f t="shared" si="132"/>
        <v>0.41229143579188499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-0.36271294077539373</v>
      </c>
      <c r="C141" s="27">
        <f t="shared" si="125"/>
        <v>-1.0835452365686962</v>
      </c>
      <c r="D141" s="27">
        <f t="shared" si="125"/>
        <v>0.35776064726504408</v>
      </c>
      <c r="E141" s="27">
        <f t="shared" si="125"/>
        <v>-0.53580292408442176</v>
      </c>
      <c r="F141" s="27">
        <f t="shared" si="126"/>
        <v>-0.17804227681937768</v>
      </c>
      <c r="L141" t="str">
        <f t="shared" si="127"/>
        <v>81 Process, plant and machine operatives</v>
      </c>
      <c r="M141" s="27">
        <f t="shared" si="128"/>
        <v>-0.47548532208694372</v>
      </c>
      <c r="N141" s="27">
        <f t="shared" si="128"/>
        <v>-0.82795673198115871</v>
      </c>
      <c r="O141" s="27">
        <f t="shared" si="128"/>
        <v>1.2151764271720822E-2</v>
      </c>
      <c r="P141" s="27">
        <f t="shared" si="128"/>
        <v>-0.62842576761828361</v>
      </c>
      <c r="Q141" s="27">
        <f t="shared" si="129"/>
        <v>-0.61627400334656279</v>
      </c>
      <c r="W141" t="str">
        <f t="shared" si="130"/>
        <v>81 Process, plant and machine operatives</v>
      </c>
      <c r="X141" s="27">
        <f t="shared" si="131"/>
        <v>0.11277238131156953</v>
      </c>
      <c r="Y141" s="27">
        <f t="shared" si="131"/>
        <v>-0.25558850458754012</v>
      </c>
      <c r="Z141" s="27">
        <f t="shared" si="131"/>
        <v>0.34560888299331216</v>
      </c>
      <c r="AA141" s="27">
        <f t="shared" si="131"/>
        <v>9.2622843533879617E-2</v>
      </c>
      <c r="AB141" s="27">
        <f t="shared" si="132"/>
        <v>0.43823172652719178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0.52442596816826814</v>
      </c>
      <c r="C142" s="27">
        <f t="shared" si="125"/>
        <v>-0.99474520648313991</v>
      </c>
      <c r="D142" s="27">
        <f t="shared" si="125"/>
        <v>0.13984964566412295</v>
      </c>
      <c r="E142" s="27">
        <f t="shared" si="125"/>
        <v>9.6873958328655974E-2</v>
      </c>
      <c r="F142" s="27">
        <f t="shared" si="126"/>
        <v>0.23672360399277892</v>
      </c>
      <c r="L142" t="str">
        <f t="shared" si="127"/>
        <v>82 Transport and mobile machine drivers and operatives</v>
      </c>
      <c r="M142" s="27">
        <f t="shared" si="128"/>
        <v>0.38846891725722443</v>
      </c>
      <c r="N142" s="27">
        <f t="shared" si="128"/>
        <v>-0.91348509918570819</v>
      </c>
      <c r="O142" s="27">
        <f t="shared" si="128"/>
        <v>-9.6011044993797867E-3</v>
      </c>
      <c r="P142" s="27">
        <f t="shared" si="128"/>
        <v>-9.0560082107682405E-3</v>
      </c>
      <c r="Q142" s="27">
        <f t="shared" si="129"/>
        <v>-1.8657112710148027E-2</v>
      </c>
      <c r="W142" t="str">
        <f t="shared" si="130"/>
        <v>82 Transport and mobile machine drivers and operatives</v>
      </c>
      <c r="X142" s="27">
        <f t="shared" si="131"/>
        <v>0.1359570509110275</v>
      </c>
      <c r="Y142" s="27">
        <f t="shared" si="131"/>
        <v>-8.1260107297422057E-2</v>
      </c>
      <c r="Z142" s="27">
        <f t="shared" si="131"/>
        <v>0.14945075016350606</v>
      </c>
      <c r="AA142" s="27">
        <f t="shared" si="131"/>
        <v>0.105929966539417</v>
      </c>
      <c r="AB142" s="27">
        <f t="shared" si="132"/>
        <v>0.25538071670292306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-0.69828685416488856</v>
      </c>
      <c r="C143" s="27">
        <f t="shared" si="125"/>
        <v>-0.55358927753248199</v>
      </c>
      <c r="D143" s="27">
        <f t="shared" si="125"/>
        <v>4.6641581232795106</v>
      </c>
      <c r="E143" s="27">
        <f t="shared" si="125"/>
        <v>1.5374773065404295</v>
      </c>
      <c r="F143" s="27">
        <f t="shared" si="126"/>
        <v>6.2016354298199401</v>
      </c>
      <c r="L143" t="str">
        <f t="shared" si="127"/>
        <v>91 Elementary trades and related occupations</v>
      </c>
      <c r="M143" s="27">
        <f t="shared" si="128"/>
        <v>-0.52108526952223322</v>
      </c>
      <c r="N143" s="27">
        <f t="shared" si="128"/>
        <v>-0.37193433642699603</v>
      </c>
      <c r="O143" s="27">
        <f t="shared" si="128"/>
        <v>1.3412499982206993</v>
      </c>
      <c r="P143" s="27">
        <f t="shared" si="128"/>
        <v>0.54721999105765473</v>
      </c>
      <c r="Q143" s="27">
        <f t="shared" si="129"/>
        <v>1.8884699892783541</v>
      </c>
      <c r="W143" t="str">
        <f t="shared" si="130"/>
        <v>91 Elementary trades and related occupations</v>
      </c>
      <c r="X143" s="27">
        <f t="shared" si="131"/>
        <v>-0.17720158464265889</v>
      </c>
      <c r="Y143" s="27">
        <f t="shared" si="131"/>
        <v>-0.18165494110547908</v>
      </c>
      <c r="Z143" s="27">
        <f t="shared" si="131"/>
        <v>3.3229081250588157</v>
      </c>
      <c r="AA143" s="27">
        <f t="shared" si="131"/>
        <v>0.99025731548275697</v>
      </c>
      <c r="AB143" s="27">
        <f t="shared" si="132"/>
        <v>4.3131654405415727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0.25413796337818795</v>
      </c>
      <c r="C144" s="27">
        <f t="shared" si="125"/>
        <v>-2.0616346370794147</v>
      </c>
      <c r="D144" s="27">
        <f t="shared" si="125"/>
        <v>-2.106235784505035</v>
      </c>
      <c r="E144" s="27">
        <f t="shared" si="125"/>
        <v>-1.8101309958777954</v>
      </c>
      <c r="F144" s="27">
        <f t="shared" si="126"/>
        <v>-3.9163667803828304</v>
      </c>
      <c r="L144" t="str">
        <f t="shared" si="127"/>
        <v>92 Elementary administration and service occupations</v>
      </c>
      <c r="M144" s="27">
        <f t="shared" si="128"/>
        <v>-1.4232428864309696</v>
      </c>
      <c r="N144" s="27">
        <f t="shared" si="128"/>
        <v>-4.5537032903498087E-2</v>
      </c>
      <c r="O144" s="27">
        <f t="shared" si="128"/>
        <v>-3.0698841377336805E-2</v>
      </c>
      <c r="P144" s="27">
        <f t="shared" si="128"/>
        <v>-1.0950685833312654</v>
      </c>
      <c r="Q144" s="27">
        <f t="shared" si="129"/>
        <v>-1.1257674247086022</v>
      </c>
      <c r="W144" t="str">
        <f t="shared" si="130"/>
        <v>92 Elementary administration and service occupations</v>
      </c>
      <c r="X144" s="27">
        <f t="shared" si="131"/>
        <v>1.6773808498092038</v>
      </c>
      <c r="Y144" s="27">
        <f t="shared" si="131"/>
        <v>-2.0160976041759078</v>
      </c>
      <c r="Z144" s="27">
        <f t="shared" si="131"/>
        <v>-2.0755369431276911</v>
      </c>
      <c r="AA144" s="27">
        <f t="shared" si="131"/>
        <v>-0.71506241254656899</v>
      </c>
      <c r="AB144" s="27">
        <f t="shared" si="132"/>
        <v>-2.7905993556742601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14.088000000000136</v>
      </c>
      <c r="C146" s="29">
        <f t="shared" ref="C146" si="133">D35-C35</f>
        <v>-3.7650000000003274</v>
      </c>
      <c r="D146" s="29">
        <f>E35-D35</f>
        <v>16.250999999999863</v>
      </c>
      <c r="E146" s="29">
        <f>F35-E35</f>
        <v>22.528000000000247</v>
      </c>
      <c r="F146" s="29">
        <f t="shared" ref="F146" si="134">F35-D35</f>
        <v>38.77900000000011</v>
      </c>
      <c r="L146" s="24" t="str">
        <f>L35</f>
        <v>All occupations</v>
      </c>
      <c r="M146" s="29">
        <f>N35-M35</f>
        <v>4.1287945856392696</v>
      </c>
      <c r="N146" s="29">
        <f t="shared" ref="N146" si="135">O35-N35</f>
        <v>-3.2428997358164224</v>
      </c>
      <c r="O146" s="29">
        <f>P35-O35</f>
        <v>6.8387947765644128</v>
      </c>
      <c r="P146" s="29">
        <f>Q35-P35</f>
        <v>9.0535068532954313</v>
      </c>
      <c r="Q146" s="29">
        <f t="shared" ref="Q146" si="136">Q35-O35</f>
        <v>15.892301629859844</v>
      </c>
      <c r="W146" s="24" t="str">
        <f>W35</f>
        <v>All occupations</v>
      </c>
      <c r="X146" s="29">
        <f>Y35-X35</f>
        <v>9.9592054143607243</v>
      </c>
      <c r="Y146" s="29">
        <f t="shared" ref="Y146" si="137">Z35-Y35</f>
        <v>-0.52210026418362077</v>
      </c>
      <c r="Z146" s="29">
        <f>AA35-Z35</f>
        <v>9.4122052234354783</v>
      </c>
      <c r="AA146" s="29">
        <f>AB35-AA35</f>
        <v>13.474493146704901</v>
      </c>
      <c r="AB146" s="29">
        <f t="shared" ref="AB146" si="138">AB35-Z35</f>
        <v>22.88669837014038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22.13034852545513</v>
      </c>
      <c r="C153" s="11">
        <f t="shared" ref="C153:F153" si="143">C8</f>
        <v>26.348123018217024</v>
      </c>
      <c r="D153" s="11">
        <f t="shared" si="143"/>
        <v>27.291047674806915</v>
      </c>
      <c r="E153" s="11">
        <f t="shared" si="143"/>
        <v>24.930563956834781</v>
      </c>
      <c r="F153" s="11">
        <f t="shared" si="143"/>
        <v>27.212670163310442</v>
      </c>
      <c r="H153" s="40">
        <f>IF(D$151-B$151 &lt;&gt; 0,(EXP(LN(D153/B153)/(D$151-B$151))-1)*100,0)</f>
        <v>4.28128903564442</v>
      </c>
      <c r="I153" s="40">
        <f>IF(F$151-D$151 &lt;&gt; 0,(EXP(LN(F153/D153)/(F$151-D$151))-1)*100,0)</f>
        <v>-1.9171793582339891E-2</v>
      </c>
      <c r="L153" s="10" t="str">
        <f>L8</f>
        <v>11 Corporate managers and directors</v>
      </c>
      <c r="M153" s="11">
        <f>M8</f>
        <v>16.020272933348135</v>
      </c>
      <c r="N153" s="11">
        <f t="shared" ref="N153:Q153" si="144">N8</f>
        <v>18.113613057889449</v>
      </c>
      <c r="O153" s="11">
        <f t="shared" si="144"/>
        <v>18.371760768191546</v>
      </c>
      <c r="P153" s="11">
        <f t="shared" si="144"/>
        <v>16.06262420008083</v>
      </c>
      <c r="Q153" s="11">
        <f t="shared" si="144"/>
        <v>16.82177979728619</v>
      </c>
      <c r="S153" s="40">
        <f>IF(O$151-M$151 &lt;&gt; 0,(EXP(LN(O153/M153)/(O$151-M$151))-1)*100,0)</f>
        <v>2.7770561849544073</v>
      </c>
      <c r="T153" s="40">
        <f>IF(Q$151-O$151 &lt;&gt; 0,(EXP(LN(Q153/O153)/(Q$151-O$151))-1)*100,0)</f>
        <v>-0.58587887357361979</v>
      </c>
      <c r="W153" s="10" t="str">
        <f>W8</f>
        <v>11 Corporate managers and directors</v>
      </c>
      <c r="X153" s="11">
        <f>X8</f>
        <v>6.1100755921069618</v>
      </c>
      <c r="Y153" s="11">
        <f t="shared" ref="Y153:AB153" si="145">Y8</f>
        <v>8.2345099603275589</v>
      </c>
      <c r="Z153" s="11">
        <f t="shared" si="145"/>
        <v>8.9192869066153992</v>
      </c>
      <c r="AA153" s="11">
        <f t="shared" si="145"/>
        <v>8.8679397567539802</v>
      </c>
      <c r="AB153" s="11">
        <f t="shared" si="145"/>
        <v>10.390890366024207</v>
      </c>
      <c r="AD153" s="40">
        <f>IF(Z$151-X$151 &lt;&gt; 0,(EXP(LN(Z153/X153)/(Z$151-X$151))-1)*100,0)</f>
        <v>7.8590796477677749</v>
      </c>
      <c r="AE153" s="40">
        <f>IF(AB$151-Z$151 &lt;&gt; 0,(EXP(LN(AB153/Z153)/(AB$151-Z$151))-1)*100,0)</f>
        <v>1.0232901401958205</v>
      </c>
    </row>
    <row r="154" spans="1:31" x14ac:dyDescent="0.2">
      <c r="A154" s="10" t="str">
        <f t="shared" si="142"/>
        <v>12 Other managers and proprietors</v>
      </c>
      <c r="B154" s="11">
        <f t="shared" si="142"/>
        <v>11.860164490117041</v>
      </c>
      <c r="C154" s="11">
        <f t="shared" ref="C154:F178" si="146">C9</f>
        <v>13.155683809694514</v>
      </c>
      <c r="D154" s="11">
        <f t="shared" si="146"/>
        <v>13.400707014939519</v>
      </c>
      <c r="E154" s="11">
        <f t="shared" si="146"/>
        <v>14.270568736879101</v>
      </c>
      <c r="F154" s="11">
        <f t="shared" si="146"/>
        <v>15.981041369683757</v>
      </c>
      <c r="H154" s="40">
        <f t="shared" ref="H154:H177" si="147">IF(D$151-B$151 &lt;&gt; 0,(EXP(LN(D154/B154)/(D$151-B$151))-1)*100,0)</f>
        <v>2.4725160990338058</v>
      </c>
      <c r="I154" s="40">
        <f t="shared" ref="I154:I180" si="148">IF(F$151-D$151 &lt;&gt; 0,(EXP(LN(F154/D154)/(F$151-D$151))-1)*100,0)</f>
        <v>1.1808890001848926</v>
      </c>
      <c r="L154" s="10" t="str">
        <f t="shared" ref="L154:Q154" si="149">L9</f>
        <v>12 Other managers and proprietors</v>
      </c>
      <c r="M154" s="11">
        <f t="shared" si="149"/>
        <v>7.3522809013568633</v>
      </c>
      <c r="N154" s="11">
        <f t="shared" si="149"/>
        <v>8.0921235844565285</v>
      </c>
      <c r="O154" s="11">
        <f t="shared" si="149"/>
        <v>7.8479461742937238</v>
      </c>
      <c r="P154" s="11">
        <f t="shared" si="149"/>
        <v>8.9830194776447776</v>
      </c>
      <c r="Q154" s="11">
        <f t="shared" si="149"/>
        <v>10.273850063030963</v>
      </c>
      <c r="S154" s="40">
        <f t="shared" ref="S154:S177" si="150">IF(O$151-M$151 &lt;&gt; 0,(EXP(LN(O154/M154)/(O$151-M$151))-1)*100,0)</f>
        <v>1.3133754324645475</v>
      </c>
      <c r="T154" s="40">
        <f t="shared" ref="T154:T177" si="151">IF(Q$151-O$151 &lt;&gt; 0,(EXP(LN(Q154/O154)/(Q$151-O$151))-1)*100,0)</f>
        <v>1.8118855212369223</v>
      </c>
      <c r="W154" s="10" t="str">
        <f t="shared" ref="W154:AB154" si="152">W9</f>
        <v>12 Other managers and proprietors</v>
      </c>
      <c r="X154" s="11">
        <f t="shared" si="152"/>
        <v>4.5078835887601789</v>
      </c>
      <c r="Y154" s="11">
        <f t="shared" si="152"/>
        <v>5.0635602252379988</v>
      </c>
      <c r="Z154" s="11">
        <f t="shared" si="152"/>
        <v>5.5527608406457896</v>
      </c>
      <c r="AA154" s="11">
        <f t="shared" si="152"/>
        <v>5.2875492592343383</v>
      </c>
      <c r="AB154" s="11">
        <f t="shared" si="152"/>
        <v>5.7071913066527964</v>
      </c>
      <c r="AD154" s="40">
        <f t="shared" ref="AD154:AD177" si="153">IF(Z$151-X$151 &lt;&gt; 0,(EXP(LN(Z154/X154)/(Z$151-X$151))-1)*100,0)</f>
        <v>4.2574876455573563</v>
      </c>
      <c r="AE154" s="40">
        <f t="shared" ref="AE154:AE177" si="154">IF(AB$151-Z$151 &lt;&gt; 0,(EXP(LN(AB154/Z154)/(AB$151-Z$151))-1)*100,0)</f>
        <v>0.18304572159208998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18.919929848052277</v>
      </c>
      <c r="C155" s="11">
        <f t="shared" si="146"/>
        <v>21.901662480146502</v>
      </c>
      <c r="D155" s="11">
        <f t="shared" si="146"/>
        <v>22.703930134603926</v>
      </c>
      <c r="E155" s="11">
        <f t="shared" si="146"/>
        <v>28.090161058915271</v>
      </c>
      <c r="F155" s="11">
        <f t="shared" si="146"/>
        <v>32.226299612447669</v>
      </c>
      <c r="H155" s="40">
        <f t="shared" si="147"/>
        <v>3.7137420139016664</v>
      </c>
      <c r="I155" s="40">
        <f t="shared" si="148"/>
        <v>2.362439299245267</v>
      </c>
      <c r="L155" s="10" t="str">
        <f t="shared" ref="L155:Q155" si="155">L10</f>
        <v>21 Science, research, engineering and technology professionals</v>
      </c>
      <c r="M155" s="11">
        <f t="shared" si="155"/>
        <v>15.657517107535865</v>
      </c>
      <c r="N155" s="11">
        <f t="shared" si="155"/>
        <v>18.141218855920577</v>
      </c>
      <c r="O155" s="11">
        <f t="shared" si="155"/>
        <v>18.146720478846529</v>
      </c>
      <c r="P155" s="11">
        <f t="shared" si="155"/>
        <v>21.741583762849309</v>
      </c>
      <c r="Q155" s="11">
        <f t="shared" si="155"/>
        <v>24.458444166811265</v>
      </c>
      <c r="S155" s="40">
        <f t="shared" si="150"/>
        <v>2.9947412690070507</v>
      </c>
      <c r="T155" s="40">
        <f t="shared" si="151"/>
        <v>2.0098350219662331</v>
      </c>
      <c r="W155" s="10" t="str">
        <f t="shared" ref="W155:AB155" si="156">W10</f>
        <v>21 Science, research, engineering and technology professionals</v>
      </c>
      <c r="X155" s="11">
        <f t="shared" si="156"/>
        <v>3.2624127405164303</v>
      </c>
      <c r="Y155" s="11">
        <f t="shared" si="156"/>
        <v>3.7604436242259078</v>
      </c>
      <c r="Z155" s="11">
        <f t="shared" si="156"/>
        <v>4.5572096557574264</v>
      </c>
      <c r="AA155" s="11">
        <f t="shared" si="156"/>
        <v>6.3485772960659821</v>
      </c>
      <c r="AB155" s="11">
        <f t="shared" si="156"/>
        <v>7.7678554456364308</v>
      </c>
      <c r="AD155" s="40">
        <f t="shared" si="153"/>
        <v>6.9133704412403407</v>
      </c>
      <c r="AE155" s="40">
        <f t="shared" si="154"/>
        <v>3.6191777595736774</v>
      </c>
    </row>
    <row r="156" spans="1:31" x14ac:dyDescent="0.2">
      <c r="A156" s="10" t="str">
        <f t="shared" si="142"/>
        <v>22 Health professionals</v>
      </c>
      <c r="B156" s="11">
        <f t="shared" si="142"/>
        <v>14.415647320717667</v>
      </c>
      <c r="C156" s="11">
        <f t="shared" si="146"/>
        <v>15.711971849731468</v>
      </c>
      <c r="D156" s="11">
        <f t="shared" si="146"/>
        <v>15.537664599241133</v>
      </c>
      <c r="E156" s="11">
        <f t="shared" si="146"/>
        <v>16.214744330582263</v>
      </c>
      <c r="F156" s="11">
        <f t="shared" si="146"/>
        <v>18.993431381986571</v>
      </c>
      <c r="H156" s="40">
        <f t="shared" si="147"/>
        <v>1.5103484901715092</v>
      </c>
      <c r="I156" s="40">
        <f t="shared" si="148"/>
        <v>1.3478436229737989</v>
      </c>
      <c r="L156" s="10" t="str">
        <f t="shared" ref="L156:Q156" si="157">L11</f>
        <v>22 Health professionals</v>
      </c>
      <c r="M156" s="11">
        <f t="shared" si="157"/>
        <v>3.8786888637027737</v>
      </c>
      <c r="N156" s="11">
        <f t="shared" si="157"/>
        <v>4.0407062159475409</v>
      </c>
      <c r="O156" s="11">
        <f t="shared" si="157"/>
        <v>4.5227360016588207</v>
      </c>
      <c r="P156" s="11">
        <f t="shared" si="157"/>
        <v>4.7717525734164417</v>
      </c>
      <c r="Q156" s="11">
        <f t="shared" si="157"/>
        <v>5.6655183080449918</v>
      </c>
      <c r="S156" s="40">
        <f t="shared" si="150"/>
        <v>3.1200842037944154</v>
      </c>
      <c r="T156" s="40">
        <f t="shared" si="151"/>
        <v>1.5132099010783939</v>
      </c>
      <c r="W156" s="10" t="str">
        <f t="shared" ref="W156:AB156" si="158">W11</f>
        <v>22 Health professionals</v>
      </c>
      <c r="X156" s="11">
        <f t="shared" si="158"/>
        <v>10.536958457014897</v>
      </c>
      <c r="Y156" s="11">
        <f t="shared" si="158"/>
        <v>11.671265633783927</v>
      </c>
      <c r="Z156" s="11">
        <f t="shared" si="158"/>
        <v>11.014928597582305</v>
      </c>
      <c r="AA156" s="11">
        <f t="shared" si="158"/>
        <v>11.442991757165817</v>
      </c>
      <c r="AB156" s="11">
        <f t="shared" si="158"/>
        <v>13.327913073941556</v>
      </c>
      <c r="AD156" s="40">
        <f t="shared" si="153"/>
        <v>0.89119910001340674</v>
      </c>
      <c r="AE156" s="40">
        <f t="shared" si="154"/>
        <v>1.278835146793833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15.16743845985177</v>
      </c>
      <c r="C157" s="11">
        <f t="shared" si="146"/>
        <v>16.237516277627218</v>
      </c>
      <c r="D157" s="11">
        <f t="shared" si="146"/>
        <v>16.337029432635607</v>
      </c>
      <c r="E157" s="11">
        <f t="shared" si="146"/>
        <v>16.288395204956633</v>
      </c>
      <c r="F157" s="11">
        <f t="shared" si="146"/>
        <v>17.911114818216159</v>
      </c>
      <c r="H157" s="40">
        <f t="shared" si="147"/>
        <v>1.4967579329092429</v>
      </c>
      <c r="I157" s="40">
        <f t="shared" si="148"/>
        <v>0.61513210837753629</v>
      </c>
      <c r="L157" s="10" t="str">
        <f t="shared" ref="L157:Q157" si="159">L12</f>
        <v>23 Teaching and other educational professionals</v>
      </c>
      <c r="M157" s="11">
        <f t="shared" si="159"/>
        <v>5.3964819048903667</v>
      </c>
      <c r="N157" s="11">
        <f t="shared" si="159"/>
        <v>5.5375250073563942</v>
      </c>
      <c r="O157" s="11">
        <f t="shared" si="159"/>
        <v>5.1545104184306334</v>
      </c>
      <c r="P157" s="11">
        <f t="shared" si="159"/>
        <v>5.374720825773136</v>
      </c>
      <c r="Q157" s="11">
        <f t="shared" si="159"/>
        <v>5.8667962702219167</v>
      </c>
      <c r="S157" s="40">
        <f t="shared" si="150"/>
        <v>-0.91330582089510504</v>
      </c>
      <c r="T157" s="40">
        <f t="shared" si="151"/>
        <v>0.86664422984672473</v>
      </c>
      <c r="W157" s="10" t="str">
        <f t="shared" ref="W157:AB157" si="160">W12</f>
        <v>23 Teaching and other educational professionals</v>
      </c>
      <c r="X157" s="11">
        <f t="shared" si="160"/>
        <v>9.7709565549614101</v>
      </c>
      <c r="Y157" s="11">
        <f t="shared" si="160"/>
        <v>10.699991270270818</v>
      </c>
      <c r="Z157" s="11">
        <f t="shared" si="160"/>
        <v>11.182519014204965</v>
      </c>
      <c r="AA157" s="11">
        <f t="shared" si="160"/>
        <v>10.913674379183492</v>
      </c>
      <c r="AB157" s="11">
        <f t="shared" si="160"/>
        <v>12.044318547994262</v>
      </c>
      <c r="AD157" s="40">
        <f t="shared" si="153"/>
        <v>2.7354937743631069</v>
      </c>
      <c r="AE157" s="40">
        <f t="shared" si="154"/>
        <v>0.49616887644285956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18.620480107365644</v>
      </c>
      <c r="C158" s="11">
        <f t="shared" si="146"/>
        <v>21.375752074650308</v>
      </c>
      <c r="D158" s="11">
        <f t="shared" si="146"/>
        <v>23.300894795301033</v>
      </c>
      <c r="E158" s="11">
        <f t="shared" si="146"/>
        <v>24.857433090537807</v>
      </c>
      <c r="F158" s="11">
        <f t="shared" si="146"/>
        <v>27.939895118737059</v>
      </c>
      <c r="H158" s="40">
        <f t="shared" si="147"/>
        <v>4.586672274430259</v>
      </c>
      <c r="I158" s="40">
        <f t="shared" si="148"/>
        <v>1.2177808769437748</v>
      </c>
      <c r="L158" s="10" t="str">
        <f t="shared" ref="L158:Q158" si="161">L13</f>
        <v>24 Business, media and public service professionals</v>
      </c>
      <c r="M158" s="11">
        <f t="shared" si="161"/>
        <v>11.514847008530984</v>
      </c>
      <c r="N158" s="11">
        <f t="shared" si="161"/>
        <v>12.546501594132609</v>
      </c>
      <c r="O158" s="11">
        <f t="shared" si="161"/>
        <v>13.31107135363801</v>
      </c>
      <c r="P158" s="11">
        <f t="shared" si="161"/>
        <v>14.235524176949312</v>
      </c>
      <c r="Q158" s="11">
        <f t="shared" si="161"/>
        <v>15.607314756604154</v>
      </c>
      <c r="S158" s="40">
        <f t="shared" si="150"/>
        <v>2.9416127419346072</v>
      </c>
      <c r="T158" s="40">
        <f t="shared" si="151"/>
        <v>1.0666052907880363</v>
      </c>
      <c r="W158" s="10" t="str">
        <f t="shared" ref="W158:AB158" si="162">W13</f>
        <v>24 Business, media and public service professionals</v>
      </c>
      <c r="X158" s="11">
        <f t="shared" si="162"/>
        <v>7.1056330988346357</v>
      </c>
      <c r="Y158" s="11">
        <f t="shared" si="162"/>
        <v>8.8292504805176861</v>
      </c>
      <c r="Z158" s="11">
        <f t="shared" si="162"/>
        <v>9.9898234416630132</v>
      </c>
      <c r="AA158" s="11">
        <f t="shared" si="162"/>
        <v>10.621908913588507</v>
      </c>
      <c r="AB158" s="11">
        <f t="shared" si="162"/>
        <v>12.332580362132932</v>
      </c>
      <c r="AD158" s="40">
        <f t="shared" si="153"/>
        <v>7.0510685801578488</v>
      </c>
      <c r="AE158" s="40">
        <f t="shared" si="154"/>
        <v>1.4144273655814166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5.5967750654393544</v>
      </c>
      <c r="C159" s="11">
        <f t="shared" si="146"/>
        <v>6.5890911720573673</v>
      </c>
      <c r="D159" s="11">
        <f t="shared" si="146"/>
        <v>7.208361208225833</v>
      </c>
      <c r="E159" s="11">
        <f t="shared" si="146"/>
        <v>6.7917332871524065</v>
      </c>
      <c r="F159" s="11">
        <f t="shared" si="146"/>
        <v>7.3163771672876248</v>
      </c>
      <c r="H159" s="40">
        <f t="shared" si="147"/>
        <v>5.1912794690467612</v>
      </c>
      <c r="I159" s="40">
        <f t="shared" si="148"/>
        <v>9.9206855995759291E-2</v>
      </c>
      <c r="L159" s="10" t="str">
        <f t="shared" ref="L159:Q159" si="163">L14</f>
        <v>31 Science, engineering and technology associate professionals</v>
      </c>
      <c r="M159" s="11">
        <f t="shared" si="163"/>
        <v>4.1459355867813823</v>
      </c>
      <c r="N159" s="11">
        <f t="shared" si="163"/>
        <v>5.0133801615394935</v>
      </c>
      <c r="O159" s="11">
        <f t="shared" si="163"/>
        <v>5.2602034795403769</v>
      </c>
      <c r="P159" s="11">
        <f t="shared" si="163"/>
        <v>4.7148781729508666</v>
      </c>
      <c r="Q159" s="11">
        <f t="shared" si="163"/>
        <v>4.8753020155562821</v>
      </c>
      <c r="S159" s="40">
        <f t="shared" si="150"/>
        <v>4.8759719580558025</v>
      </c>
      <c r="T159" s="40">
        <f t="shared" si="151"/>
        <v>-0.50530339791808876</v>
      </c>
      <c r="W159" s="10" t="str">
        <f t="shared" ref="W159:AB159" si="164">W14</f>
        <v>31 Science, engineering and technology associate professionals</v>
      </c>
      <c r="X159" s="11">
        <f t="shared" si="164"/>
        <v>1.4508394786579748</v>
      </c>
      <c r="Y159" s="11">
        <f t="shared" si="164"/>
        <v>1.5757110105178624</v>
      </c>
      <c r="Z159" s="11">
        <f t="shared" si="164"/>
        <v>1.9481577286854508</v>
      </c>
      <c r="AA159" s="11">
        <f t="shared" si="164"/>
        <v>2.0768551142015492</v>
      </c>
      <c r="AB159" s="11">
        <f t="shared" si="164"/>
        <v>2.441075151731348</v>
      </c>
      <c r="AD159" s="40">
        <f t="shared" si="153"/>
        <v>6.0720470465102316</v>
      </c>
      <c r="AE159" s="40">
        <f t="shared" si="154"/>
        <v>1.5150584342423778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6.4074624994003795</v>
      </c>
      <c r="C160" s="11">
        <f t="shared" si="146"/>
        <v>6.6594321732087112</v>
      </c>
      <c r="D160" s="11">
        <f t="shared" si="146"/>
        <v>6.6607150403518451</v>
      </c>
      <c r="E160" s="11">
        <f t="shared" si="146"/>
        <v>10.89305540544026</v>
      </c>
      <c r="F160" s="11">
        <f t="shared" si="146"/>
        <v>13.702170975940858</v>
      </c>
      <c r="H160" s="40">
        <f t="shared" si="147"/>
        <v>0.77828331308191778</v>
      </c>
      <c r="I160" s="40">
        <f t="shared" si="148"/>
        <v>4.9263507082048852</v>
      </c>
      <c r="L160" s="10" t="str">
        <f t="shared" ref="L160:Q160" si="165">L15</f>
        <v>32 Health and social care associate professionals</v>
      </c>
      <c r="M160" s="11">
        <f t="shared" si="165"/>
        <v>1.5195126350711481</v>
      </c>
      <c r="N160" s="11">
        <f t="shared" si="165"/>
        <v>1.3766168708377797</v>
      </c>
      <c r="O160" s="11">
        <f t="shared" si="165"/>
        <v>1.5355914998544278</v>
      </c>
      <c r="P160" s="11">
        <f t="shared" si="165"/>
        <v>2.1501646613990721</v>
      </c>
      <c r="Q160" s="11">
        <f t="shared" si="165"/>
        <v>2.6004726204214434</v>
      </c>
      <c r="S160" s="40">
        <f t="shared" si="150"/>
        <v>0.21074175126822858</v>
      </c>
      <c r="T160" s="40">
        <f>IF(Q$151-O$151 &lt;&gt; 0,(EXP(LN(Q160/O160)/(Q$151-O$151))-1)*100,0)</f>
        <v>3.5742440932387431</v>
      </c>
      <c r="W160" s="10" t="str">
        <f t="shared" ref="W160:AB160" si="166">W15</f>
        <v>32 Health and social care associate professionals</v>
      </c>
      <c r="X160" s="11">
        <f t="shared" si="166"/>
        <v>4.887949864329233</v>
      </c>
      <c r="Y160" s="11">
        <f t="shared" si="166"/>
        <v>5.2828153023709321</v>
      </c>
      <c r="Z160" s="11">
        <f t="shared" si="166"/>
        <v>5.1251235404974151</v>
      </c>
      <c r="AA160" s="11">
        <f t="shared" si="166"/>
        <v>8.7428907440411834</v>
      </c>
      <c r="AB160" s="11">
        <f t="shared" si="166"/>
        <v>11.101698355519417</v>
      </c>
      <c r="AD160" s="40">
        <f t="shared" si="153"/>
        <v>0.95213756649621395</v>
      </c>
      <c r="AE160" s="40">
        <f t="shared" si="154"/>
        <v>5.2880313987123229</v>
      </c>
    </row>
    <row r="161" spans="1:31" x14ac:dyDescent="0.2">
      <c r="A161" s="10" t="str">
        <f t="shared" si="142"/>
        <v>33 Protective service occupations</v>
      </c>
      <c r="B161" s="11">
        <f t="shared" si="142"/>
        <v>2.6246281196898718</v>
      </c>
      <c r="C161" s="11">
        <f t="shared" si="146"/>
        <v>2.2619067495954122</v>
      </c>
      <c r="D161" s="11">
        <f t="shared" si="146"/>
        <v>2.441604910338349</v>
      </c>
      <c r="E161" s="11">
        <f t="shared" si="146"/>
        <v>2.0548707221317959</v>
      </c>
      <c r="F161" s="11">
        <f t="shared" si="146"/>
        <v>2.2007942143800072</v>
      </c>
      <c r="H161" s="40">
        <f t="shared" si="147"/>
        <v>-1.4352732069444762</v>
      </c>
      <c r="I161" s="40">
        <f t="shared" si="148"/>
        <v>-0.68985795597880095</v>
      </c>
      <c r="L161" s="10" t="str">
        <f t="shared" ref="L161:Q161" si="167">L16</f>
        <v>33 Protective service occupations</v>
      </c>
      <c r="M161" s="11">
        <f t="shared" si="167"/>
        <v>2.0138978450155385</v>
      </c>
      <c r="N161" s="11">
        <f t="shared" si="167"/>
        <v>1.704777097453692</v>
      </c>
      <c r="O161" s="11">
        <f t="shared" si="167"/>
        <v>1.8246995744953596</v>
      </c>
      <c r="P161" s="11">
        <f t="shared" si="167"/>
        <v>1.509174766468512</v>
      </c>
      <c r="Q161" s="11">
        <f t="shared" si="167"/>
        <v>1.5234511934260142</v>
      </c>
      <c r="S161" s="40">
        <f t="shared" si="150"/>
        <v>-1.9537953847271083</v>
      </c>
      <c r="T161" s="40">
        <f t="shared" si="151"/>
        <v>-1.1957077393261129</v>
      </c>
      <c r="W161" s="10" t="str">
        <f t="shared" ref="W161:AB161" si="168">W16</f>
        <v>33 Protective service occupations</v>
      </c>
      <c r="X161" s="11">
        <f t="shared" si="168"/>
        <v>0.61073027467433416</v>
      </c>
      <c r="Y161" s="11">
        <f t="shared" si="168"/>
        <v>0.55712965214171772</v>
      </c>
      <c r="Z161" s="11">
        <f t="shared" si="168"/>
        <v>0.61690533584298568</v>
      </c>
      <c r="AA161" s="11">
        <f t="shared" si="168"/>
        <v>0.54569595566328188</v>
      </c>
      <c r="AB161" s="11">
        <f t="shared" si="168"/>
        <v>0.67734302095398458</v>
      </c>
      <c r="AD161" s="40">
        <f t="shared" si="153"/>
        <v>0.20140600793343566</v>
      </c>
      <c r="AE161" s="40">
        <f t="shared" si="154"/>
        <v>0.62502677050801925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6.5996395444980331</v>
      </c>
      <c r="C162" s="11">
        <f t="shared" si="146"/>
        <v>7.2714383133390461</v>
      </c>
      <c r="D162" s="11">
        <f t="shared" si="146"/>
        <v>7.2608584865295374</v>
      </c>
      <c r="E162" s="11">
        <f t="shared" si="146"/>
        <v>7.1182186241060608</v>
      </c>
      <c r="F162" s="11">
        <f t="shared" si="146"/>
        <v>8.1725288670852567</v>
      </c>
      <c r="H162" s="40">
        <f t="shared" si="147"/>
        <v>1.9280113986747116</v>
      </c>
      <c r="I162" s="40">
        <f t="shared" si="148"/>
        <v>0.79165260316018671</v>
      </c>
      <c r="L162" s="10" t="str">
        <f t="shared" ref="L162:Q162" si="169">L17</f>
        <v>34 Culture, media and sports occupations</v>
      </c>
      <c r="M162" s="11">
        <f t="shared" si="169"/>
        <v>3.2793369779593582</v>
      </c>
      <c r="N162" s="11">
        <f t="shared" si="169"/>
        <v>3.4152798950405705</v>
      </c>
      <c r="O162" s="11">
        <f t="shared" si="169"/>
        <v>3.1323875815519022</v>
      </c>
      <c r="P162" s="11">
        <f t="shared" si="169"/>
        <v>3.0156739815303486</v>
      </c>
      <c r="Q162" s="11">
        <f t="shared" si="169"/>
        <v>3.4508202768600569</v>
      </c>
      <c r="S162" s="40">
        <f t="shared" si="150"/>
        <v>-0.91272398904871377</v>
      </c>
      <c r="T162" s="40">
        <f t="shared" si="151"/>
        <v>0.64753043730403359</v>
      </c>
      <c r="W162" s="10" t="str">
        <f t="shared" ref="W162:AB162" si="170">W17</f>
        <v>34 Culture, media and sports occupations</v>
      </c>
      <c r="X162" s="11">
        <f t="shared" si="170"/>
        <v>3.3203025665386705</v>
      </c>
      <c r="Y162" s="11">
        <f t="shared" si="170"/>
        <v>3.8561584182984721</v>
      </c>
      <c r="Z162" s="11">
        <f t="shared" si="170"/>
        <v>4.1284709049776263</v>
      </c>
      <c r="AA162" s="11">
        <f t="shared" si="170"/>
        <v>4.1025446425757055</v>
      </c>
      <c r="AB162" s="11">
        <f t="shared" si="170"/>
        <v>4.7217085902252007</v>
      </c>
      <c r="AD162" s="40">
        <f t="shared" si="153"/>
        <v>4.4533356461173179</v>
      </c>
      <c r="AE162" s="40">
        <f t="shared" si="154"/>
        <v>0.89910875750645047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19.285094674559929</v>
      </c>
      <c r="C163" s="11">
        <f t="shared" si="146"/>
        <v>20.277793757873198</v>
      </c>
      <c r="D163" s="11">
        <f t="shared" si="146"/>
        <v>21.242905823345371</v>
      </c>
      <c r="E163" s="11">
        <f t="shared" si="146"/>
        <v>21.684614202629476</v>
      </c>
      <c r="F163" s="11">
        <f t="shared" si="146"/>
        <v>22.961143543027383</v>
      </c>
      <c r="H163" s="40">
        <f t="shared" si="147"/>
        <v>1.9526291201303225</v>
      </c>
      <c r="I163" s="40">
        <f t="shared" si="148"/>
        <v>0.51988259108424195</v>
      </c>
      <c r="L163" s="10" t="str">
        <f t="shared" ref="L163:Q163" si="171">L18</f>
        <v>35 Business and public service associate professionals</v>
      </c>
      <c r="M163" s="11">
        <f t="shared" si="171"/>
        <v>10.758532838123456</v>
      </c>
      <c r="N163" s="11">
        <f t="shared" si="171"/>
        <v>10.949732894222345</v>
      </c>
      <c r="O163" s="11">
        <f t="shared" si="171"/>
        <v>11.393762093581733</v>
      </c>
      <c r="P163" s="11">
        <f t="shared" si="171"/>
        <v>11.429666596860994</v>
      </c>
      <c r="Q163" s="11">
        <f t="shared" si="171"/>
        <v>11.637006820498012</v>
      </c>
      <c r="S163" s="40">
        <f t="shared" si="150"/>
        <v>1.1539437259441065</v>
      </c>
      <c r="T163" s="40">
        <f t="shared" si="151"/>
        <v>0.14092749201568555</v>
      </c>
      <c r="W163" s="10" t="str">
        <f t="shared" ref="W163:AB163" si="172">W18</f>
        <v>35 Business and public service associate professionals</v>
      </c>
      <c r="X163" s="11">
        <f t="shared" si="172"/>
        <v>8.5265618364364997</v>
      </c>
      <c r="Y163" s="11">
        <f t="shared" si="172"/>
        <v>9.3280608636508227</v>
      </c>
      <c r="Z163" s="11">
        <f t="shared" si="172"/>
        <v>9.8491437297636342</v>
      </c>
      <c r="AA163" s="11">
        <f t="shared" si="172"/>
        <v>10.254947605768482</v>
      </c>
      <c r="AB163" s="11">
        <f t="shared" si="172"/>
        <v>11.324136722529401</v>
      </c>
      <c r="AD163" s="40">
        <f t="shared" si="153"/>
        <v>2.9259551292468489</v>
      </c>
      <c r="AE163" s="40">
        <f t="shared" si="154"/>
        <v>0.93468730823556001</v>
      </c>
    </row>
    <row r="164" spans="1:31" x14ac:dyDescent="0.2">
      <c r="A164" s="10" t="str">
        <f t="shared" si="142"/>
        <v>41 Administrative occupations</v>
      </c>
      <c r="B164" s="11">
        <f t="shared" si="142"/>
        <v>28.283057088761538</v>
      </c>
      <c r="C164" s="11">
        <f t="shared" si="146"/>
        <v>27.017896694543516</v>
      </c>
      <c r="D164" s="11">
        <f t="shared" si="146"/>
        <v>28.540896482513631</v>
      </c>
      <c r="E164" s="11">
        <f t="shared" si="146"/>
        <v>29.309375283788903</v>
      </c>
      <c r="F164" s="11">
        <f t="shared" si="146"/>
        <v>28.673526071023467</v>
      </c>
      <c r="H164" s="40">
        <f t="shared" si="147"/>
        <v>0.18166655562672496</v>
      </c>
      <c r="I164" s="40">
        <f t="shared" si="148"/>
        <v>3.0913027182055686E-2</v>
      </c>
      <c r="L164" s="10" t="str">
        <f t="shared" ref="L164:Q164" si="173">L19</f>
        <v>41 Administrative occupations</v>
      </c>
      <c r="M164" s="11">
        <f t="shared" si="173"/>
        <v>7.5457217979310514</v>
      </c>
      <c r="N164" s="11">
        <f t="shared" si="173"/>
        <v>6.6784938905833879</v>
      </c>
      <c r="O164" s="11">
        <f t="shared" si="173"/>
        <v>8.0334318534644797</v>
      </c>
      <c r="P164" s="11">
        <f t="shared" si="173"/>
        <v>8.4997391088540297</v>
      </c>
      <c r="Q164" s="11">
        <f t="shared" si="173"/>
        <v>9.1301685743849301</v>
      </c>
      <c r="S164" s="40">
        <f t="shared" si="150"/>
        <v>1.2604994059881136</v>
      </c>
      <c r="T164" s="40">
        <f t="shared" si="151"/>
        <v>0.85679863772698539</v>
      </c>
      <c r="W164" s="10" t="str">
        <f t="shared" ref="W164:AB164" si="174">W19</f>
        <v>41 Administrative occupations</v>
      </c>
      <c r="X164" s="11">
        <f t="shared" si="174"/>
        <v>20.737335290830465</v>
      </c>
      <c r="Y164" s="11">
        <f t="shared" si="174"/>
        <v>20.339402803960123</v>
      </c>
      <c r="Z164" s="11">
        <f t="shared" si="174"/>
        <v>20.507464629049203</v>
      </c>
      <c r="AA164" s="11">
        <f t="shared" si="174"/>
        <v>20.809636174934859</v>
      </c>
      <c r="AB164" s="11">
        <f t="shared" si="174"/>
        <v>19.54335749663856</v>
      </c>
      <c r="AD164" s="40">
        <f t="shared" si="153"/>
        <v>-0.22268697977091412</v>
      </c>
      <c r="AE164" s="40">
        <f t="shared" si="154"/>
        <v>-0.32050853399427925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7.0737019530484959</v>
      </c>
      <c r="C165" s="11">
        <f t="shared" si="146"/>
        <v>6.4335106577083225</v>
      </c>
      <c r="D165" s="11">
        <f t="shared" si="146"/>
        <v>6.2905200770127836</v>
      </c>
      <c r="E165" s="11">
        <f t="shared" si="146"/>
        <v>5.8199564184027697</v>
      </c>
      <c r="F165" s="11">
        <f t="shared" si="146"/>
        <v>4.8949745230680515</v>
      </c>
      <c r="H165" s="40">
        <f t="shared" si="147"/>
        <v>-2.3194808448644411</v>
      </c>
      <c r="I165" s="40">
        <f t="shared" si="148"/>
        <v>-1.6583270197599975</v>
      </c>
      <c r="L165" s="10" t="str">
        <f t="shared" ref="L165:Q165" si="175">L20</f>
        <v>42 Secretarial and related occupations</v>
      </c>
      <c r="M165" s="11">
        <f t="shared" si="175"/>
        <v>0.73677579824792938</v>
      </c>
      <c r="N165" s="11">
        <f t="shared" si="175"/>
        <v>0.54969139371098619</v>
      </c>
      <c r="O165" s="11">
        <f t="shared" si="175"/>
        <v>0.52172224965088765</v>
      </c>
      <c r="P165" s="11">
        <f t="shared" si="175"/>
        <v>0.52043588367856852</v>
      </c>
      <c r="Q165" s="11">
        <f t="shared" si="175"/>
        <v>0.62456375870267655</v>
      </c>
      <c r="S165" s="40">
        <f>IF(O$151-M$151 &lt;&gt; 0,(EXP(LN(O165/M165)/(O$151-M$151))-1)*100,0)</f>
        <v>-6.6700998211554063</v>
      </c>
      <c r="T165" s="40">
        <f t="shared" si="151"/>
        <v>1.2066760434493506</v>
      </c>
      <c r="W165" s="10" t="str">
        <f t="shared" ref="W165:AB165" si="176">W20</f>
        <v>42 Secretarial and related occupations</v>
      </c>
      <c r="X165" s="11">
        <f t="shared" si="176"/>
        <v>6.3369261548005644</v>
      </c>
      <c r="Y165" s="11">
        <f t="shared" si="176"/>
        <v>5.8838192639973359</v>
      </c>
      <c r="Z165" s="11">
        <f t="shared" si="176"/>
        <v>5.7687978273618974</v>
      </c>
      <c r="AA165" s="11">
        <f t="shared" si="176"/>
        <v>5.2995205347241994</v>
      </c>
      <c r="AB165" s="11">
        <f t="shared" si="176"/>
        <v>4.2704107643653764</v>
      </c>
      <c r="AD165" s="40">
        <f t="shared" si="153"/>
        <v>-1.8610663955831774</v>
      </c>
      <c r="AE165" s="40">
        <f t="shared" si="154"/>
        <v>-1.9850576495217043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5.0164188995445596</v>
      </c>
      <c r="C166" s="11">
        <f t="shared" si="146"/>
        <v>4.774458193222693</v>
      </c>
      <c r="D166" s="11">
        <f t="shared" si="146"/>
        <v>5.2699976950239655</v>
      </c>
      <c r="E166" s="11">
        <f t="shared" si="146"/>
        <v>5.1419657089531334</v>
      </c>
      <c r="F166" s="11">
        <f t="shared" si="146"/>
        <v>5.5854586501143402</v>
      </c>
      <c r="H166" s="40">
        <f t="shared" si="147"/>
        <v>0.99115194723635724</v>
      </c>
      <c r="I166" s="40">
        <f t="shared" si="148"/>
        <v>0.38832955788199452</v>
      </c>
      <c r="L166" s="10" t="str">
        <f t="shared" ref="L166:Q166" si="177">L21</f>
        <v>51 Skilled agricultural and related trades</v>
      </c>
      <c r="M166" s="11">
        <f t="shared" si="177"/>
        <v>4.527233609018535</v>
      </c>
      <c r="N166" s="11">
        <f t="shared" si="177"/>
        <v>4.1975667729345423</v>
      </c>
      <c r="O166" s="11">
        <f t="shared" si="177"/>
        <v>4.6120721793161676</v>
      </c>
      <c r="P166" s="11">
        <f t="shared" si="177"/>
        <v>4.5392051494365742</v>
      </c>
      <c r="Q166" s="11">
        <f t="shared" si="177"/>
        <v>4.8082571862864167</v>
      </c>
      <c r="S166" s="40">
        <f t="shared" si="150"/>
        <v>0.37201390025840553</v>
      </c>
      <c r="T166" s="40">
        <f t="shared" si="151"/>
        <v>0.27810221884627673</v>
      </c>
      <c r="W166" s="10" t="str">
        <f t="shared" ref="W166:AB166" si="178">W21</f>
        <v>51 Skilled agricultural and related trades</v>
      </c>
      <c r="X166" s="11">
        <f t="shared" si="178"/>
        <v>0.48918529052602405</v>
      </c>
      <c r="Y166" s="11">
        <f t="shared" si="178"/>
        <v>0.57689142028814344</v>
      </c>
      <c r="Z166" s="11">
        <f t="shared" si="178"/>
        <v>0.65792551570779079</v>
      </c>
      <c r="AA166" s="11">
        <f t="shared" si="178"/>
        <v>0.60276055951656127</v>
      </c>
      <c r="AB166" s="11">
        <f t="shared" si="178"/>
        <v>0.77720146382792121</v>
      </c>
      <c r="AD166" s="40">
        <f t="shared" si="153"/>
        <v>6.1061771904867834</v>
      </c>
      <c r="AE166" s="40">
        <f t="shared" si="154"/>
        <v>1.1169105474048813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15.827040544413668</v>
      </c>
      <c r="C167" s="11">
        <f t="shared" si="146"/>
        <v>15.697915469723906</v>
      </c>
      <c r="D167" s="11">
        <f t="shared" si="146"/>
        <v>13.970107115718085</v>
      </c>
      <c r="E167" s="11">
        <f t="shared" si="146"/>
        <v>13.739610505745354</v>
      </c>
      <c r="F167" s="11">
        <f t="shared" si="146"/>
        <v>13.066905266834477</v>
      </c>
      <c r="H167" s="40">
        <f t="shared" si="147"/>
        <v>-2.4651087138885086</v>
      </c>
      <c r="I167" s="40">
        <f t="shared" si="148"/>
        <v>-0.44458957890611828</v>
      </c>
      <c r="L167" s="10" t="str">
        <f t="shared" ref="L167:Q167" si="179">L22</f>
        <v>52 Skilled metal, electrical and electronic trades</v>
      </c>
      <c r="M167" s="11">
        <f t="shared" si="179"/>
        <v>15.509334674293722</v>
      </c>
      <c r="N167" s="11">
        <f t="shared" si="179"/>
        <v>15.151815122703017</v>
      </c>
      <c r="O167" s="11">
        <f t="shared" si="179"/>
        <v>13.542606753784082</v>
      </c>
      <c r="P167" s="11">
        <f t="shared" si="179"/>
        <v>12.998811658572469</v>
      </c>
      <c r="Q167" s="11">
        <f t="shared" si="179"/>
        <v>12.094931255781475</v>
      </c>
      <c r="S167" s="40">
        <f t="shared" si="150"/>
        <v>-2.6755809478625214</v>
      </c>
      <c r="T167" s="40">
        <f t="shared" si="151"/>
        <v>-0.75086224532784351</v>
      </c>
      <c r="W167" s="10" t="str">
        <f t="shared" ref="W167:AB167" si="180">W22</f>
        <v>52 Skilled metal, electrical and electronic trades</v>
      </c>
      <c r="X167" s="11">
        <f t="shared" si="180"/>
        <v>0.31770587011995716</v>
      </c>
      <c r="Y167" s="11">
        <f t="shared" si="180"/>
        <v>0.54610034702088295</v>
      </c>
      <c r="Z167" s="11">
        <f t="shared" si="180"/>
        <v>0.42750036193401331</v>
      </c>
      <c r="AA167" s="11">
        <f t="shared" si="180"/>
        <v>0.74079884717287936</v>
      </c>
      <c r="AB167" s="11">
        <f t="shared" si="180"/>
        <v>0.97197401105300429</v>
      </c>
      <c r="AD167" s="40">
        <f t="shared" si="153"/>
        <v>6.1163368128380968</v>
      </c>
      <c r="AE167" s="40">
        <f t="shared" si="154"/>
        <v>5.6285239634016104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13.780435527666219</v>
      </c>
      <c r="C168" s="11">
        <f t="shared" si="146"/>
        <v>14.613760767639313</v>
      </c>
      <c r="D168" s="11">
        <f t="shared" si="146"/>
        <v>11.853455951786858</v>
      </c>
      <c r="E168" s="11">
        <f t="shared" si="146"/>
        <v>12.478704764181776</v>
      </c>
      <c r="F168" s="11">
        <f t="shared" si="146"/>
        <v>12.476694727491088</v>
      </c>
      <c r="H168" s="40">
        <f t="shared" si="147"/>
        <v>-2.9676813346821818</v>
      </c>
      <c r="I168" s="40">
        <f t="shared" si="148"/>
        <v>0.34220429150328968</v>
      </c>
      <c r="L168" s="10" t="str">
        <f t="shared" ref="L168:Q168" si="181">L23</f>
        <v>53 Skilled construction and building trades</v>
      </c>
      <c r="M168" s="11">
        <f t="shared" si="181"/>
        <v>13.593759983973341</v>
      </c>
      <c r="N168" s="11">
        <f t="shared" si="181"/>
        <v>14.372051619967607</v>
      </c>
      <c r="O168" s="11">
        <f t="shared" si="181"/>
        <v>11.5526779805505</v>
      </c>
      <c r="P168" s="11">
        <f t="shared" si="181"/>
        <v>12.287011686928647</v>
      </c>
      <c r="Q168" s="11">
        <f t="shared" si="181"/>
        <v>12.268299700289658</v>
      </c>
      <c r="S168" s="40">
        <f t="shared" si="150"/>
        <v>-3.2015029890320568</v>
      </c>
      <c r="T168" s="40">
        <f t="shared" si="151"/>
        <v>0.40147981630196394</v>
      </c>
      <c r="W168" s="10" t="str">
        <f t="shared" ref="W168:AB168" si="182">W23</f>
        <v>53 Skilled construction and building trades</v>
      </c>
      <c r="X168" s="11">
        <f t="shared" si="182"/>
        <v>0.18667554369286712</v>
      </c>
      <c r="Y168" s="11">
        <f t="shared" si="182"/>
        <v>0.24170914767170312</v>
      </c>
      <c r="Z168" s="11">
        <f t="shared" si="182"/>
        <v>0.3007779712363593</v>
      </c>
      <c r="AA168" s="11">
        <f t="shared" si="182"/>
        <v>0.19169307725314197</v>
      </c>
      <c r="AB168" s="11">
        <f t="shared" si="182"/>
        <v>0.20839502720143149</v>
      </c>
      <c r="AD168" s="40">
        <f t="shared" si="153"/>
        <v>10.0098873988413</v>
      </c>
      <c r="AE168" s="40">
        <f t="shared" si="154"/>
        <v>-2.4165679448079014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6.8738472918364462</v>
      </c>
      <c r="C169" s="11">
        <f t="shared" si="146"/>
        <v>6.7001752301403439</v>
      </c>
      <c r="D169" s="11">
        <f t="shared" si="146"/>
        <v>6.4744632913555575</v>
      </c>
      <c r="E169" s="11">
        <f t="shared" si="146"/>
        <v>6.977693714902574</v>
      </c>
      <c r="F169" s="11">
        <f t="shared" si="146"/>
        <v>6.8164825921215479</v>
      </c>
      <c r="H169" s="40">
        <f t="shared" si="147"/>
        <v>-1.1900274526312482</v>
      </c>
      <c r="I169" s="40">
        <f t="shared" si="148"/>
        <v>0.3437753906228469</v>
      </c>
      <c r="L169" s="10" t="str">
        <f t="shared" ref="L169:Q169" si="183">L24</f>
        <v>54 Textiles, printing and other skilled trades</v>
      </c>
      <c r="M169" s="11">
        <f t="shared" si="183"/>
        <v>4.2078352904296885</v>
      </c>
      <c r="N169" s="11">
        <f t="shared" si="183"/>
        <v>4.0141446053185454</v>
      </c>
      <c r="O169" s="11">
        <f t="shared" si="183"/>
        <v>3.5750836680776832</v>
      </c>
      <c r="P169" s="11">
        <f t="shared" si="183"/>
        <v>3.8922536186878025</v>
      </c>
      <c r="Q169" s="11">
        <f t="shared" si="183"/>
        <v>3.7471717454135112</v>
      </c>
      <c r="S169" s="40">
        <f t="shared" si="150"/>
        <v>-3.2066556346978858</v>
      </c>
      <c r="T169" s="40">
        <f t="shared" si="151"/>
        <v>0.31391016714212849</v>
      </c>
      <c r="W169" s="10" t="str">
        <f t="shared" ref="W169:AB169" si="184">W24</f>
        <v>54 Textiles, printing and other skilled trades</v>
      </c>
      <c r="X169" s="11">
        <f t="shared" si="184"/>
        <v>2.6660120014067639</v>
      </c>
      <c r="Y169" s="11">
        <f t="shared" si="184"/>
        <v>2.6860306248218047</v>
      </c>
      <c r="Z169" s="11">
        <f t="shared" si="184"/>
        <v>2.8993796232778823</v>
      </c>
      <c r="AA169" s="11">
        <f t="shared" si="184"/>
        <v>3.0854400962147683</v>
      </c>
      <c r="AB169" s="11">
        <f t="shared" si="184"/>
        <v>3.0693108467080434</v>
      </c>
      <c r="AD169" s="40">
        <f t="shared" si="153"/>
        <v>1.6924232736264866</v>
      </c>
      <c r="AE169" s="40">
        <f t="shared" si="154"/>
        <v>0.38043024177885076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26.272802068235965</v>
      </c>
      <c r="C170" s="11">
        <f t="shared" si="146"/>
        <v>25.378868390446581</v>
      </c>
      <c r="D170" s="11">
        <f t="shared" si="146"/>
        <v>24.03347968807299</v>
      </c>
      <c r="E170" s="11">
        <f t="shared" si="146"/>
        <v>25.740131100438511</v>
      </c>
      <c r="F170" s="11">
        <f t="shared" si="146"/>
        <v>28.958434585201946</v>
      </c>
      <c r="H170" s="40">
        <f t="shared" si="147"/>
        <v>-1.7659494109006246</v>
      </c>
      <c r="I170" s="40">
        <f t="shared" si="148"/>
        <v>1.2505120997598596</v>
      </c>
      <c r="L170" s="10" t="str">
        <f t="shared" ref="L170:Q170" si="185">L25</f>
        <v>61 Caring personal service occupations</v>
      </c>
      <c r="M170" s="11">
        <f t="shared" si="185"/>
        <v>2.7324375830905288</v>
      </c>
      <c r="N170" s="11">
        <f t="shared" si="185"/>
        <v>2.5263137082738938</v>
      </c>
      <c r="O170" s="11">
        <f t="shared" si="185"/>
        <v>2.5018043152593563</v>
      </c>
      <c r="P170" s="11">
        <f t="shared" si="185"/>
        <v>3.1460794704016628</v>
      </c>
      <c r="Q170" s="11">
        <f t="shared" si="185"/>
        <v>3.8627602944584658</v>
      </c>
      <c r="S170" s="40">
        <f t="shared" si="150"/>
        <v>-1.7481769452261653</v>
      </c>
      <c r="T170" s="40">
        <f t="shared" si="151"/>
        <v>2.9381348051600753</v>
      </c>
      <c r="W170" s="10" t="str">
        <f t="shared" ref="W170:AB170" si="186">W25</f>
        <v>61 Caring personal service occupations</v>
      </c>
      <c r="X170" s="11">
        <f t="shared" si="186"/>
        <v>23.540364485145439</v>
      </c>
      <c r="Y170" s="11">
        <f t="shared" si="186"/>
        <v>22.852554682172684</v>
      </c>
      <c r="Z170" s="11">
        <f t="shared" si="186"/>
        <v>21.531675372813638</v>
      </c>
      <c r="AA170" s="11">
        <f t="shared" si="186"/>
        <v>22.594051630036848</v>
      </c>
      <c r="AB170" s="11">
        <f t="shared" si="186"/>
        <v>25.095674290743478</v>
      </c>
      <c r="AD170" s="40">
        <f t="shared" si="153"/>
        <v>-1.7680131754309381</v>
      </c>
      <c r="AE170" s="40">
        <f t="shared" si="154"/>
        <v>1.0263671707371858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6.9358324538479073</v>
      </c>
      <c r="C171" s="11">
        <f t="shared" si="146"/>
        <v>7.6842509268594803</v>
      </c>
      <c r="D171" s="11">
        <f t="shared" si="146"/>
        <v>6.7934556629706009</v>
      </c>
      <c r="E171" s="11">
        <f t="shared" si="146"/>
        <v>6.9341391670248269</v>
      </c>
      <c r="F171" s="11">
        <f t="shared" si="146"/>
        <v>7.5403459293724673</v>
      </c>
      <c r="H171" s="40">
        <f t="shared" si="147"/>
        <v>-0.41396752030141704</v>
      </c>
      <c r="I171" s="40">
        <f t="shared" si="148"/>
        <v>0.69781220131444055</v>
      </c>
      <c r="L171" s="10" t="str">
        <f t="shared" ref="L171:Q171" si="187">L26</f>
        <v>62 Leisure, travel and related personal service occupations</v>
      </c>
      <c r="M171" s="11">
        <f t="shared" si="187"/>
        <v>1.851403192544735</v>
      </c>
      <c r="N171" s="11">
        <f t="shared" si="187"/>
        <v>2.1414339573747241</v>
      </c>
      <c r="O171" s="11">
        <f t="shared" si="187"/>
        <v>2.1155039227123003</v>
      </c>
      <c r="P171" s="11">
        <f t="shared" si="187"/>
        <v>2.1711672629967773</v>
      </c>
      <c r="Q171" s="11">
        <f t="shared" si="187"/>
        <v>2.4599902565748537</v>
      </c>
      <c r="S171" s="40">
        <f t="shared" si="150"/>
        <v>2.702866534041104</v>
      </c>
      <c r="T171" s="40">
        <f t="shared" si="151"/>
        <v>1.0108370797442756</v>
      </c>
      <c r="W171" s="10" t="str">
        <f t="shared" ref="W171:AB171" si="188">W26</f>
        <v>62 Leisure, travel and related personal service occupations</v>
      </c>
      <c r="X171" s="11">
        <f t="shared" si="188"/>
        <v>5.0844292613031739</v>
      </c>
      <c r="Y171" s="11">
        <f t="shared" si="188"/>
        <v>5.5428169694847629</v>
      </c>
      <c r="Z171" s="11">
        <f t="shared" si="188"/>
        <v>4.6779517402583073</v>
      </c>
      <c r="AA171" s="11">
        <f t="shared" si="188"/>
        <v>4.7629719040280465</v>
      </c>
      <c r="AB171" s="11">
        <f t="shared" si="188"/>
        <v>5.0803556727976167</v>
      </c>
      <c r="AD171" s="40">
        <f t="shared" si="153"/>
        <v>-1.6526401896183929</v>
      </c>
      <c r="AE171" s="40">
        <f t="shared" si="154"/>
        <v>0.55165552394165207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0.28826767386778418</v>
      </c>
      <c r="C172" s="11">
        <f t="shared" si="146"/>
        <v>0.21633101704527885</v>
      </c>
      <c r="D172" s="11">
        <f t="shared" si="146"/>
        <v>0.28771597736699395</v>
      </c>
      <c r="E172" s="11">
        <f t="shared" si="146"/>
        <v>0.19200559835477934</v>
      </c>
      <c r="F172" s="11">
        <f t="shared" si="146"/>
        <v>0.20460424929687346</v>
      </c>
      <c r="H172" s="40">
        <f t="shared" si="147"/>
        <v>-3.8306017545186588E-2</v>
      </c>
      <c r="I172" s="40">
        <f t="shared" si="148"/>
        <v>-2.2470112473426673</v>
      </c>
      <c r="L172" s="10" t="str">
        <f t="shared" ref="L172:Q172" si="189">L27</f>
        <v>63 Community and civil enforcement occupations</v>
      </c>
      <c r="M172" s="11">
        <f t="shared" si="189"/>
        <v>0.22491645359567949</v>
      </c>
      <c r="N172" s="11">
        <f t="shared" si="189"/>
        <v>0.1506971888313787</v>
      </c>
      <c r="O172" s="11">
        <f t="shared" si="189"/>
        <v>0.23206338012574421</v>
      </c>
      <c r="P172" s="11">
        <f t="shared" si="189"/>
        <v>0.1189607218704104</v>
      </c>
      <c r="Q172" s="11">
        <f t="shared" si="189"/>
        <v>0.13504175333104346</v>
      </c>
      <c r="S172" s="40">
        <f t="shared" si="150"/>
        <v>0.62759132643634974</v>
      </c>
      <c r="T172" s="40">
        <f t="shared" si="151"/>
        <v>-3.5451440089860453</v>
      </c>
      <c r="W172" s="10" t="str">
        <f t="shared" ref="W172:AB172" si="190">W27</f>
        <v>63 Community and civil enforcement occupations</v>
      </c>
      <c r="X172" s="11">
        <f t="shared" si="190"/>
        <v>6.3351220272104325E-2</v>
      </c>
      <c r="Y172" s="11">
        <f t="shared" si="190"/>
        <v>6.5633828213900444E-2</v>
      </c>
      <c r="Z172" s="11">
        <f t="shared" si="190"/>
        <v>5.565259724124972E-2</v>
      </c>
      <c r="AA172" s="11">
        <f t="shared" si="190"/>
        <v>7.3044876484369012E-2</v>
      </c>
      <c r="AB172" s="11">
        <f t="shared" si="190"/>
        <v>6.9562495965830196E-2</v>
      </c>
      <c r="AD172" s="40">
        <f t="shared" si="153"/>
        <v>-2.5580221661938407</v>
      </c>
      <c r="AE172" s="40">
        <f t="shared" si="154"/>
        <v>1.4984276824569154</v>
      </c>
    </row>
    <row r="173" spans="1:31" x14ac:dyDescent="0.2">
      <c r="A173" s="10" t="str">
        <f t="shared" si="142"/>
        <v>71 Sales occupations</v>
      </c>
      <c r="B173" s="11">
        <f t="shared" si="142"/>
        <v>24.188456415460653</v>
      </c>
      <c r="C173" s="11">
        <f t="shared" si="146"/>
        <v>23.783834972848663</v>
      </c>
      <c r="D173" s="11">
        <f t="shared" si="146"/>
        <v>23.818141565443064</v>
      </c>
      <c r="E173" s="11">
        <f t="shared" si="146"/>
        <v>23.729397071482705</v>
      </c>
      <c r="F173" s="11">
        <f t="shared" si="146"/>
        <v>22.94275092149671</v>
      </c>
      <c r="H173" s="40">
        <f t="shared" si="147"/>
        <v>-0.3080838601230762</v>
      </c>
      <c r="I173" s="40">
        <f t="shared" si="148"/>
        <v>-0.24932545540211626</v>
      </c>
      <c r="L173" s="10" t="str">
        <f t="shared" ref="L173:Q173" si="191">L28</f>
        <v>71 Sales occupations</v>
      </c>
      <c r="M173" s="11">
        <f t="shared" si="191"/>
        <v>9.2032210218226425</v>
      </c>
      <c r="N173" s="11">
        <f t="shared" si="191"/>
        <v>9.2834952843020115</v>
      </c>
      <c r="O173" s="11">
        <f t="shared" si="191"/>
        <v>9.3668867073765654</v>
      </c>
      <c r="P173" s="11">
        <f t="shared" si="191"/>
        <v>9.4043611926908621</v>
      </c>
      <c r="Q173" s="11">
        <f t="shared" si="191"/>
        <v>9.4447653347056413</v>
      </c>
      <c r="S173" s="40">
        <f t="shared" si="150"/>
        <v>0.35316707925814317</v>
      </c>
      <c r="T173" s="40">
        <f t="shared" si="151"/>
        <v>5.5214410256199109E-2</v>
      </c>
      <c r="W173" s="10" t="str">
        <f t="shared" ref="W173:AB173" si="192">W28</f>
        <v>71 Sales occupations</v>
      </c>
      <c r="X173" s="11">
        <f t="shared" si="192"/>
        <v>14.985235393638082</v>
      </c>
      <c r="Y173" s="11">
        <f t="shared" si="192"/>
        <v>14.500339688546598</v>
      </c>
      <c r="Z173" s="11">
        <f t="shared" si="192"/>
        <v>14.451254858066468</v>
      </c>
      <c r="AA173" s="11">
        <f t="shared" si="192"/>
        <v>14.325035878791832</v>
      </c>
      <c r="AB173" s="11">
        <f t="shared" si="192"/>
        <v>13.497985586791051</v>
      </c>
      <c r="AD173" s="40">
        <f t="shared" si="153"/>
        <v>-0.72305641935227483</v>
      </c>
      <c r="AE173" s="40">
        <f t="shared" si="154"/>
        <v>-0.45390534615653566</v>
      </c>
    </row>
    <row r="174" spans="1:31" x14ac:dyDescent="0.2">
      <c r="A174" s="10" t="str">
        <f t="shared" si="142"/>
        <v>72 Customer service occupations</v>
      </c>
      <c r="B174" s="11">
        <f t="shared" si="142"/>
        <v>5.0806221925190238</v>
      </c>
      <c r="C174" s="11">
        <f t="shared" si="146"/>
        <v>5.5271526314245447</v>
      </c>
      <c r="D174" s="11">
        <f t="shared" si="146"/>
        <v>5.8290883578231787</v>
      </c>
      <c r="E174" s="11">
        <f t="shared" si="146"/>
        <v>6.485170400261862</v>
      </c>
      <c r="F174" s="11">
        <f t="shared" si="146"/>
        <v>7.2044462606727651</v>
      </c>
      <c r="H174" s="40">
        <f t="shared" si="147"/>
        <v>2.7866584366885272</v>
      </c>
      <c r="I174" s="40">
        <f t="shared" si="148"/>
        <v>1.422271080779125</v>
      </c>
      <c r="L174" s="10" t="str">
        <f t="shared" ref="L174:Q174" si="193">L29</f>
        <v>72 Customer service occupations</v>
      </c>
      <c r="M174" s="11">
        <f t="shared" si="193"/>
        <v>1.9795561751658719</v>
      </c>
      <c r="N174" s="11">
        <f t="shared" si="193"/>
        <v>1.8124605500547797</v>
      </c>
      <c r="O174" s="11">
        <f t="shared" si="193"/>
        <v>2.1704103591318802</v>
      </c>
      <c r="P174" s="11">
        <f t="shared" si="193"/>
        <v>2.6845368034400146</v>
      </c>
      <c r="Q174" s="11">
        <f t="shared" si="193"/>
        <v>3.1334768261895838</v>
      </c>
      <c r="S174" s="40">
        <f t="shared" si="150"/>
        <v>1.857920290596593</v>
      </c>
      <c r="T174" s="40">
        <f t="shared" si="151"/>
        <v>2.4783935762897391</v>
      </c>
      <c r="W174" s="10" t="str">
        <f t="shared" ref="W174:AB174" si="194">W29</f>
        <v>72 Customer service occupations</v>
      </c>
      <c r="X174" s="11">
        <f t="shared" si="194"/>
        <v>3.1010660173531464</v>
      </c>
      <c r="Y174" s="11">
        <f t="shared" si="194"/>
        <v>3.7146920813697681</v>
      </c>
      <c r="Z174" s="11">
        <f t="shared" si="194"/>
        <v>3.6586779986913029</v>
      </c>
      <c r="AA174" s="11">
        <f t="shared" si="194"/>
        <v>3.800633596821839</v>
      </c>
      <c r="AB174" s="11">
        <f t="shared" si="194"/>
        <v>4.0709694344831879</v>
      </c>
      <c r="AD174" s="40">
        <f t="shared" si="153"/>
        <v>3.3624120463012552</v>
      </c>
      <c r="AE174" s="40">
        <f>IF(AB$151-Z$151 &lt;&gt; 0,(EXP(LN(AB174/Z174)/(AB$151-Z$151))-1)*100,0)</f>
        <v>0.71440163803209167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9.7727897014878895</v>
      </c>
      <c r="C175" s="11">
        <f t="shared" si="146"/>
        <v>9.4100767607124958</v>
      </c>
      <c r="D175" s="11">
        <f t="shared" si="146"/>
        <v>8.3265315241437996</v>
      </c>
      <c r="E175" s="11">
        <f t="shared" si="146"/>
        <v>8.6842921714088437</v>
      </c>
      <c r="F175" s="11">
        <f t="shared" si="146"/>
        <v>8.1484892473244219</v>
      </c>
      <c r="H175" s="40">
        <f t="shared" si="147"/>
        <v>-3.1523436703982721</v>
      </c>
      <c r="I175" s="40">
        <f t="shared" si="148"/>
        <v>-0.14399252558684461</v>
      </c>
      <c r="L175" s="10" t="str">
        <f t="shared" ref="L175:Q175" si="195">L30</f>
        <v>81 Process, plant and machine operatives</v>
      </c>
      <c r="M175" s="11">
        <f t="shared" si="195"/>
        <v>7.755848859996811</v>
      </c>
      <c r="N175" s="11">
        <f t="shared" si="195"/>
        <v>7.2803635379098672</v>
      </c>
      <c r="O175" s="11">
        <f t="shared" si="195"/>
        <v>6.4524068059287085</v>
      </c>
      <c r="P175" s="11">
        <f t="shared" si="195"/>
        <v>6.4645585702004293</v>
      </c>
      <c r="Q175" s="11">
        <f t="shared" si="195"/>
        <v>5.8361328025821457</v>
      </c>
      <c r="S175" s="40">
        <f t="shared" si="150"/>
        <v>-3.6129961395952592</v>
      </c>
      <c r="T175" s="40">
        <f t="shared" si="151"/>
        <v>-0.66699778380386876</v>
      </c>
      <c r="W175" s="10" t="str">
        <f t="shared" ref="W175:AB175" si="196">W30</f>
        <v>81 Process, plant and machine operatives</v>
      </c>
      <c r="X175" s="11">
        <f t="shared" si="196"/>
        <v>2.0169408414910506</v>
      </c>
      <c r="Y175" s="11">
        <f t="shared" si="196"/>
        <v>2.1297132228026201</v>
      </c>
      <c r="Z175" s="11">
        <f t="shared" si="196"/>
        <v>1.87412471821508</v>
      </c>
      <c r="AA175" s="11">
        <f t="shared" si="196"/>
        <v>2.2197336012083921</v>
      </c>
      <c r="AB175" s="11">
        <f t="shared" si="196"/>
        <v>2.3123564447422718</v>
      </c>
      <c r="AD175" s="40">
        <f t="shared" si="153"/>
        <v>-1.4580695973361535</v>
      </c>
      <c r="AE175" s="40">
        <f t="shared" si="154"/>
        <v>1.4106935285515654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9.5054888842967014</v>
      </c>
      <c r="C176" s="11">
        <f t="shared" si="146"/>
        <v>10.029914852464969</v>
      </c>
      <c r="D176" s="11">
        <f t="shared" si="146"/>
        <v>9.0351696459818296</v>
      </c>
      <c r="E176" s="11">
        <f t="shared" si="146"/>
        <v>9.1750192916459525</v>
      </c>
      <c r="F176" s="11">
        <f t="shared" si="146"/>
        <v>9.2718932499746085</v>
      </c>
      <c r="H176" s="40">
        <f t="shared" si="147"/>
        <v>-1.0097615004997396</v>
      </c>
      <c r="I176" s="40">
        <f t="shared" si="148"/>
        <v>0.17256801023757262</v>
      </c>
      <c r="L176" s="10" t="str">
        <f t="shared" ref="L176:Q176" si="197">L31</f>
        <v>82 Transport and mobile machine drivers and operatives</v>
      </c>
      <c r="M176" s="11">
        <f t="shared" si="197"/>
        <v>8.7390890592402872</v>
      </c>
      <c r="N176" s="11">
        <f t="shared" si="197"/>
        <v>9.1275579764975117</v>
      </c>
      <c r="O176" s="11">
        <f t="shared" si="197"/>
        <v>8.2140728773118035</v>
      </c>
      <c r="P176" s="11">
        <f t="shared" si="197"/>
        <v>8.2044717728124237</v>
      </c>
      <c r="Q176" s="11">
        <f t="shared" si="197"/>
        <v>8.1954157646016554</v>
      </c>
      <c r="S176" s="40">
        <f t="shared" si="150"/>
        <v>-1.2314956517130216</v>
      </c>
      <c r="T176" s="40">
        <f t="shared" si="151"/>
        <v>-1.515847085288291E-2</v>
      </c>
      <c r="W176" s="10" t="str">
        <f t="shared" ref="W176:AB176" si="198">W31</f>
        <v>82 Transport and mobile machine drivers and operatives</v>
      </c>
      <c r="X176" s="11">
        <f t="shared" si="198"/>
        <v>0.7663998250564128</v>
      </c>
      <c r="Y176" s="11">
        <f t="shared" si="198"/>
        <v>0.9023568759674403</v>
      </c>
      <c r="Z176" s="11">
        <f t="shared" si="198"/>
        <v>0.82109676867001824</v>
      </c>
      <c r="AA176" s="11">
        <f t="shared" si="198"/>
        <v>0.9705475188335243</v>
      </c>
      <c r="AB176" s="11">
        <f t="shared" si="198"/>
        <v>1.0764774853729413</v>
      </c>
      <c r="AD176" s="40">
        <f t="shared" si="153"/>
        <v>1.3882878631812812</v>
      </c>
      <c r="AE176" s="40">
        <f t="shared" si="154"/>
        <v>1.821785227736461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6.1858391787442377</v>
      </c>
      <c r="C177" s="11">
        <f t="shared" si="146"/>
        <v>5.4875523245793492</v>
      </c>
      <c r="D177" s="11">
        <f t="shared" si="146"/>
        <v>4.9339630470468672</v>
      </c>
      <c r="E177" s="11">
        <f t="shared" si="146"/>
        <v>9.5981211703263778</v>
      </c>
      <c r="F177" s="11">
        <f t="shared" si="146"/>
        <v>11.135598476866807</v>
      </c>
      <c r="H177" s="40">
        <f t="shared" si="147"/>
        <v>-4.4216665850704491</v>
      </c>
      <c r="I177" s="40">
        <f t="shared" si="148"/>
        <v>5.5766420244020676</v>
      </c>
      <c r="L177" s="10" t="str">
        <f t="shared" ref="L177:Q178" si="199">L32</f>
        <v>91 Elementary trades and related occupations</v>
      </c>
      <c r="M177" s="11">
        <f t="shared" si="199"/>
        <v>4.6077355132646813</v>
      </c>
      <c r="N177" s="11">
        <f t="shared" si="199"/>
        <v>4.0866502437424481</v>
      </c>
      <c r="O177" s="11">
        <f t="shared" si="199"/>
        <v>3.7147159073154521</v>
      </c>
      <c r="P177" s="11">
        <f t="shared" si="199"/>
        <v>5.0559659055361514</v>
      </c>
      <c r="Q177" s="11">
        <f t="shared" si="199"/>
        <v>5.6031858965938062</v>
      </c>
      <c r="S177" s="40">
        <f t="shared" si="150"/>
        <v>-4.2171814524123992</v>
      </c>
      <c r="T177" s="40">
        <f t="shared" si="151"/>
        <v>2.778110297299885</v>
      </c>
      <c r="W177" s="10" t="str">
        <f t="shared" ref="W177:AB178" si="200">W32</f>
        <v>91 Elementary trades and related occupations</v>
      </c>
      <c r="X177" s="11">
        <f t="shared" si="200"/>
        <v>1.5781036654795559</v>
      </c>
      <c r="Y177" s="11">
        <f t="shared" si="200"/>
        <v>1.400902080836897</v>
      </c>
      <c r="Z177" s="11">
        <f t="shared" si="200"/>
        <v>1.219247139731418</v>
      </c>
      <c r="AA177" s="11">
        <f t="shared" si="200"/>
        <v>4.5421552647902335</v>
      </c>
      <c r="AB177" s="11">
        <f t="shared" si="200"/>
        <v>5.5324125802729904</v>
      </c>
      <c r="AD177" s="40">
        <f t="shared" si="153"/>
        <v>-5.0289491727772306</v>
      </c>
      <c r="AE177" s="40">
        <f t="shared" si="154"/>
        <v>10.608419749232345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30.357791471121729</v>
      </c>
      <c r="C178" s="11">
        <f t="shared" si="146"/>
        <v>30.611929434499917</v>
      </c>
      <c r="D178" s="11">
        <f t="shared" si="146"/>
        <v>28.550294797420502</v>
      </c>
      <c r="E178" s="11">
        <f t="shared" si="146"/>
        <v>26.444059012915467</v>
      </c>
      <c r="F178" s="11">
        <f t="shared" si="146"/>
        <v>24.633928017037672</v>
      </c>
      <c r="H178" s="40">
        <f>IF(D$151-B$151 &lt;&gt; 0,(EXP(LN(D178/B178)/(D$151-B$151))-1)*100,0)</f>
        <v>-1.2202131493820434</v>
      </c>
      <c r="I178" s="40">
        <f t="shared" ref="I178" si="201">IF(F$151-D$151 &lt;&gt; 0,(EXP(LN(F178/D178)/(F$151-D$151))-1)*100,0)</f>
        <v>-0.97879551645366769</v>
      </c>
      <c r="L178" s="10" t="str">
        <f t="shared" si="199"/>
        <v>92 Elementary administration and service occupations</v>
      </c>
      <c r="M178" s="11">
        <f t="shared" si="199"/>
        <v>15.48994378614238</v>
      </c>
      <c r="N178" s="11">
        <f t="shared" si="199"/>
        <v>14.06670089971141</v>
      </c>
      <c r="O178" s="11">
        <f t="shared" si="199"/>
        <v>14.021163866807912</v>
      </c>
      <c r="P178" s="11">
        <f t="shared" si="199"/>
        <v>13.990465025430575</v>
      </c>
      <c r="Q178" s="11">
        <f t="shared" si="199"/>
        <v>12.89539644209931</v>
      </c>
      <c r="S178" s="40">
        <f t="shared" ref="S178" si="202">IF(O$151-M$151 &lt;&gt; 0,(EXP(LN(O178/M178)/(O$151-M$151))-1)*100,0)</f>
        <v>-1.9727442897971792</v>
      </c>
      <c r="T178" s="40">
        <f t="shared" ref="T178" si="203">IF(Q$151-O$151 &lt;&gt; 0,(EXP(LN(Q178/O178)/(Q$151-O$151))-1)*100,0)</f>
        <v>-0.55642956527319765</v>
      </c>
      <c r="W178" s="10" t="str">
        <f t="shared" si="200"/>
        <v>92 Elementary administration and service occupations</v>
      </c>
      <c r="X178" s="11">
        <f t="shared" si="200"/>
        <v>14.867847684979292</v>
      </c>
      <c r="Y178" s="11">
        <f t="shared" si="200"/>
        <v>16.545228534788496</v>
      </c>
      <c r="Z178" s="11">
        <f t="shared" si="200"/>
        <v>14.529130930612588</v>
      </c>
      <c r="AA178" s="11">
        <f t="shared" si="200"/>
        <v>12.453593987484897</v>
      </c>
      <c r="AB178" s="11">
        <f t="shared" si="200"/>
        <v>11.738531574938328</v>
      </c>
      <c r="AD178" s="40">
        <f t="shared" ref="AD178" si="204">IF(Z$151-X$151 &lt;&gt; 0,(EXP(LN(Z178/X178)/(Z$151-X$151))-1)*100,0)</f>
        <v>-0.45984633769902139</v>
      </c>
      <c r="AE178" s="40">
        <f t="shared" ref="AE178" si="205">IF(AB$151-Z$151 &lt;&gt; 0,(EXP(LN(AB178/Z178)/(AB$151-Z$151))-1)*100,0)</f>
        <v>-1.4117988890942734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337.07</v>
      </c>
      <c r="C180" s="34">
        <f t="shared" si="206"/>
        <v>351.15800000000013</v>
      </c>
      <c r="D180" s="34">
        <f t="shared" si="206"/>
        <v>347.3929999999998</v>
      </c>
      <c r="E180" s="34">
        <f t="shared" si="206"/>
        <v>363.64399999999966</v>
      </c>
      <c r="F180" s="34">
        <f t="shared" si="206"/>
        <v>386.17199999999991</v>
      </c>
      <c r="H180" s="43">
        <f>IF(D$151-B$151 &lt;&gt; 0,(EXP(LN(D180/B180)/(D$151-B$151))-1)*100,0)</f>
        <v>0.60514525050419099</v>
      </c>
      <c r="I180" s="43">
        <f t="shared" si="148"/>
        <v>0.70800231659025048</v>
      </c>
      <c r="L180" s="231" t="str">
        <f t="shared" ref="L180:Q180" si="207">L35</f>
        <v>All occupations</v>
      </c>
      <c r="M180" s="34">
        <f t="shared" si="207"/>
        <v>180.24211740107376</v>
      </c>
      <c r="N180" s="34">
        <f t="shared" si="207"/>
        <v>184.37091198671303</v>
      </c>
      <c r="O180" s="34">
        <f t="shared" si="207"/>
        <v>181.1280122508966</v>
      </c>
      <c r="P180" s="34">
        <f t="shared" si="207"/>
        <v>187.96680702746102</v>
      </c>
      <c r="Q180" s="34">
        <f t="shared" si="207"/>
        <v>197.02031388075645</v>
      </c>
      <c r="S180" s="43">
        <f t="shared" ref="S180" si="208">IF(O$151-M$151 &lt;&gt; 0,(EXP(LN(O180/M180)/(O$151-M$151))-1)*100,0)</f>
        <v>9.8107845425832174E-2</v>
      </c>
      <c r="T180" s="43">
        <f t="shared" ref="T180" si="209">IF(Q$151-O$151 &lt;&gt; 0,(EXP(LN(Q180/O180)/(Q$151-O$151))-1)*100,0)</f>
        <v>0.56226017087708247</v>
      </c>
      <c r="W180" s="231" t="str">
        <f t="shared" ref="W180:AB180" si="210">W35</f>
        <v>All occupations</v>
      </c>
      <c r="X180" s="34">
        <f t="shared" si="210"/>
        <v>156.82788259892612</v>
      </c>
      <c r="Y180" s="34">
        <f t="shared" si="210"/>
        <v>166.78708801328685</v>
      </c>
      <c r="Z180" s="34">
        <f t="shared" si="210"/>
        <v>166.26498774910323</v>
      </c>
      <c r="AA180" s="34">
        <f t="shared" si="210"/>
        <v>175.67719297253871</v>
      </c>
      <c r="AB180" s="34">
        <f t="shared" si="210"/>
        <v>189.15168611924361</v>
      </c>
      <c r="AD180" s="43">
        <f t="shared" ref="AD180" si="211">IF(Z$151-X$151 &lt;&gt; 0,(EXP(LN(Z180/X180)/(Z$151-X$151))-1)*100,0)</f>
        <v>1.175533976200871</v>
      </c>
      <c r="AE180" s="43">
        <f t="shared" ref="AE180" si="212">IF(AB$151-Z$151 &lt;&gt; 0,(EXP(LN(AB180/Z180)/(AB$151-Z$151))-1)*100,0)</f>
        <v>0.86348294404816617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Gloucestershire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33.990513015572169</v>
      </c>
      <c r="C7" s="31">
        <f>'Occ T1'!C8</f>
        <v>39.503806827911539</v>
      </c>
      <c r="D7" s="31">
        <f>'Occ T1'!D8</f>
        <v>40.691754689746432</v>
      </c>
      <c r="E7" s="31">
        <f>'Occ T1'!E8</f>
        <v>39.20113269371388</v>
      </c>
      <c r="F7" s="31">
        <f>'Occ T1'!F8</f>
        <v>43.1937115329942</v>
      </c>
      <c r="H7" s="31">
        <f>C7-B7</f>
        <v>5.51329381233937</v>
      </c>
      <c r="I7" s="31">
        <f>D7-C7</f>
        <v>1.1879478618348926</v>
      </c>
      <c r="J7" s="31">
        <f>E7-D7</f>
        <v>-1.4906219960325515</v>
      </c>
      <c r="K7" s="31">
        <f>F7-E7</f>
        <v>3.9925788392803199</v>
      </c>
      <c r="L7" s="31">
        <f>F7-D7</f>
        <v>2.5019568432477683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22.13034852545513</v>
      </c>
      <c r="C8" s="32">
        <f>'Occ T2'!C8</f>
        <v>26.348123018217024</v>
      </c>
      <c r="D8" s="32">
        <f>'Occ T2'!D8</f>
        <v>27.291047674806915</v>
      </c>
      <c r="E8" s="32">
        <f>'Occ T2'!E8</f>
        <v>24.930563956834781</v>
      </c>
      <c r="F8" s="32">
        <f>'Occ T2'!F8</f>
        <v>27.212670163310442</v>
      </c>
      <c r="H8" s="31">
        <f t="shared" ref="H8:H9" si="0">C8-B8</f>
        <v>4.2177744927618939</v>
      </c>
      <c r="I8" s="31">
        <f t="shared" ref="I8:I9" si="1">D8-C8</f>
        <v>0.94292465658989144</v>
      </c>
      <c r="J8" s="31">
        <f t="shared" ref="J8:J9" si="2">E8-D8</f>
        <v>-2.3604837179721336</v>
      </c>
      <c r="K8" s="31">
        <f t="shared" ref="K8:K9" si="3">F8-E8</f>
        <v>2.2821062064756603</v>
      </c>
      <c r="L8" s="31">
        <f t="shared" ref="L8:L49" si="4">F8-D8</f>
        <v>-7.8377511496473318E-2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11.860164490117041</v>
      </c>
      <c r="C9" s="32">
        <f>'Occ T2'!C9</f>
        <v>13.155683809694514</v>
      </c>
      <c r="D9" s="32">
        <f>'Occ T2'!D9</f>
        <v>13.400707014939519</v>
      </c>
      <c r="E9" s="32">
        <f>'Occ T2'!E9</f>
        <v>14.270568736879101</v>
      </c>
      <c r="F9" s="32">
        <f>'Occ T2'!F9</f>
        <v>15.981041369683757</v>
      </c>
      <c r="H9" s="31">
        <f t="shared" si="0"/>
        <v>1.2955193195774726</v>
      </c>
      <c r="I9" s="31">
        <f t="shared" si="1"/>
        <v>0.24502320524500476</v>
      </c>
      <c r="J9" s="31">
        <f t="shared" si="2"/>
        <v>0.86986172193958211</v>
      </c>
      <c r="K9" s="31">
        <f t="shared" si="3"/>
        <v>1.710472632804656</v>
      </c>
      <c r="L9" s="31">
        <f t="shared" si="4"/>
        <v>2.5803343547442381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67.123495735987348</v>
      </c>
      <c r="C11" s="31">
        <f>'Occ T1'!C9</f>
        <v>75.226902682155497</v>
      </c>
      <c r="D11" s="31">
        <f>'Occ T1'!D9</f>
        <v>77.879518961781699</v>
      </c>
      <c r="E11" s="31">
        <f>'Occ T1'!E9</f>
        <v>85.450733684991974</v>
      </c>
      <c r="F11" s="31">
        <f>'Occ T1'!F9</f>
        <v>97.070740931387462</v>
      </c>
      <c r="H11" s="31">
        <f>C11-B11</f>
        <v>8.1034069461681497</v>
      </c>
      <c r="I11" s="31">
        <f t="shared" ref="I11:I49" si="5">D11-C11</f>
        <v>2.6526162796262014</v>
      </c>
      <c r="J11" s="31">
        <f>E11-D11</f>
        <v>7.5712147232102751</v>
      </c>
      <c r="K11" s="31">
        <f>F11-E11</f>
        <v>11.620007246395488</v>
      </c>
      <c r="L11" s="31">
        <f t="shared" si="4"/>
        <v>19.191221969605763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18.919929848052277</v>
      </c>
      <c r="C12" s="10">
        <f>'Occ T2'!C10</f>
        <v>21.901662480146502</v>
      </c>
      <c r="D12" s="10">
        <f>'Occ T2'!D10</f>
        <v>22.703930134603926</v>
      </c>
      <c r="E12" s="10">
        <f>'Occ T2'!E10</f>
        <v>28.090161058915271</v>
      </c>
      <c r="F12" s="10">
        <f>'Occ T2'!F10</f>
        <v>32.226299612447669</v>
      </c>
      <c r="H12" s="11">
        <f t="shared" ref="H12:K14" si="6">C12-B12</f>
        <v>2.981732632094225</v>
      </c>
      <c r="I12" s="31">
        <f t="shared" si="5"/>
        <v>0.80226765445742387</v>
      </c>
      <c r="J12" s="11">
        <f t="shared" si="6"/>
        <v>5.3862309243113451</v>
      </c>
      <c r="K12" s="11">
        <f t="shared" si="6"/>
        <v>4.1361385535323976</v>
      </c>
      <c r="L12" s="31">
        <f t="shared" si="4"/>
        <v>9.5223694778437427</v>
      </c>
    </row>
    <row r="13" spans="1:12" x14ac:dyDescent="0.2">
      <c r="A13" s="10" t="str">
        <f>'Occ T2'!A11</f>
        <v>22 Health professionals</v>
      </c>
      <c r="B13" s="10">
        <f>'Occ T2'!B11</f>
        <v>14.415647320717667</v>
      </c>
      <c r="C13" s="10">
        <f>'Occ T2'!C11</f>
        <v>15.711971849731468</v>
      </c>
      <c r="D13" s="10">
        <f>'Occ T2'!D11</f>
        <v>15.537664599241133</v>
      </c>
      <c r="E13" s="10">
        <f>'Occ T2'!E11</f>
        <v>16.214744330582263</v>
      </c>
      <c r="F13" s="10">
        <f>'Occ T2'!F11</f>
        <v>18.993431381986571</v>
      </c>
      <c r="H13" s="11">
        <f t="shared" si="6"/>
        <v>1.2963245290138001</v>
      </c>
      <c r="I13" s="31">
        <f t="shared" si="5"/>
        <v>-0.17430725049033491</v>
      </c>
      <c r="J13" s="11">
        <f t="shared" si="6"/>
        <v>0.67707973134113075</v>
      </c>
      <c r="K13" s="11">
        <f t="shared" si="6"/>
        <v>2.7786870514043081</v>
      </c>
      <c r="L13" s="31">
        <f t="shared" si="4"/>
        <v>3.4557667827454388</v>
      </c>
    </row>
    <row r="14" spans="1:12" x14ac:dyDescent="0.2">
      <c r="A14" s="10" t="str">
        <f>'Occ T2'!A12</f>
        <v>23 Teaching and other educational professionals</v>
      </c>
      <c r="B14" s="10">
        <f>'Occ T2'!B12</f>
        <v>15.16743845985177</v>
      </c>
      <c r="C14" s="10">
        <f>'Occ T2'!C12</f>
        <v>16.237516277627218</v>
      </c>
      <c r="D14" s="10">
        <f>'Occ T2'!D12</f>
        <v>16.337029432635607</v>
      </c>
      <c r="E14" s="10">
        <f>'Occ T2'!E12</f>
        <v>16.288395204956633</v>
      </c>
      <c r="F14" s="10">
        <f>'Occ T2'!F12</f>
        <v>17.911114818216159</v>
      </c>
      <c r="H14" s="11">
        <f t="shared" si="6"/>
        <v>1.0700778177754486</v>
      </c>
      <c r="I14" s="31">
        <f t="shared" si="5"/>
        <v>9.951315500838831E-2</v>
      </c>
      <c r="J14" s="11">
        <f t="shared" si="6"/>
        <v>-4.8634227678974185E-2</v>
      </c>
      <c r="K14" s="11">
        <f t="shared" si="6"/>
        <v>1.6227196132595267</v>
      </c>
      <c r="L14" s="31">
        <f t="shared" si="4"/>
        <v>1.5740853855805526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18.620480107365644</v>
      </c>
      <c r="C15" s="10">
        <f>'Occ T2'!C13</f>
        <v>21.375752074650308</v>
      </c>
      <c r="D15" s="10">
        <f>'Occ T2'!D13</f>
        <v>23.300894795301033</v>
      </c>
      <c r="E15" s="10">
        <f>'Occ T2'!E13</f>
        <v>24.857433090537807</v>
      </c>
      <c r="F15" s="10">
        <f>'Occ T2'!F13</f>
        <v>27.939895118737059</v>
      </c>
      <c r="H15" s="11">
        <f t="shared" ref="H15" si="7">C15-B15</f>
        <v>2.7552719672846635</v>
      </c>
      <c r="I15" s="31">
        <f t="shared" si="5"/>
        <v>1.9251427206507259</v>
      </c>
      <c r="J15" s="11">
        <f t="shared" ref="J15" si="8">E15-D15</f>
        <v>1.5565382952367735</v>
      </c>
      <c r="K15" s="11">
        <f t="shared" ref="K15" si="9">F15-E15</f>
        <v>3.0824620281992523</v>
      </c>
      <c r="L15" s="31">
        <f t="shared" si="4"/>
        <v>4.6390003234360258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40.513599903587568</v>
      </c>
      <c r="C17" s="31">
        <f>'Occ T1'!C10</f>
        <v>43.059662166073736</v>
      </c>
      <c r="D17" s="31">
        <f>'Occ T1'!D10</f>
        <v>44.814445468790936</v>
      </c>
      <c r="E17" s="31">
        <f>'Occ T1'!E10</f>
        <v>48.542492241459996</v>
      </c>
      <c r="F17" s="31">
        <f>'Occ T1'!F10</f>
        <v>54.353014767721127</v>
      </c>
      <c r="H17" s="31">
        <f t="shared" ref="H17:K21" si="10">C17-B17</f>
        <v>2.5460622624861671</v>
      </c>
      <c r="I17" s="31">
        <f t="shared" si="5"/>
        <v>1.7547833027172004</v>
      </c>
      <c r="J17" s="31">
        <f t="shared" si="10"/>
        <v>3.7280467726690603</v>
      </c>
      <c r="K17" s="31">
        <f t="shared" si="10"/>
        <v>5.8105225262611313</v>
      </c>
      <c r="L17" s="31">
        <f t="shared" si="4"/>
        <v>9.5385692989301916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5.5967750654393544</v>
      </c>
      <c r="C18" s="10">
        <f>'Occ T2'!C14</f>
        <v>6.5890911720573673</v>
      </c>
      <c r="D18" s="10">
        <f>'Occ T2'!D14</f>
        <v>7.208361208225833</v>
      </c>
      <c r="E18" s="10">
        <f>'Occ T2'!E14</f>
        <v>6.7917332871524065</v>
      </c>
      <c r="F18" s="10">
        <f>'Occ T2'!F14</f>
        <v>7.3163771672876248</v>
      </c>
      <c r="H18" s="11">
        <f t="shared" si="10"/>
        <v>0.99231610661801284</v>
      </c>
      <c r="I18" s="31">
        <f t="shared" si="5"/>
        <v>0.61927003616846577</v>
      </c>
      <c r="J18" s="11">
        <f t="shared" si="10"/>
        <v>-0.4166279210734265</v>
      </c>
      <c r="K18" s="11">
        <f t="shared" si="10"/>
        <v>0.52464388013521823</v>
      </c>
      <c r="L18" s="31">
        <f t="shared" si="4"/>
        <v>0.10801595906179173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6.4074624994003795</v>
      </c>
      <c r="C19" s="10">
        <f>'Occ T2'!C15</f>
        <v>6.6594321732087112</v>
      </c>
      <c r="D19" s="10">
        <f>'Occ T2'!D15</f>
        <v>6.6607150403518451</v>
      </c>
      <c r="E19" s="10">
        <f>'Occ T2'!E15</f>
        <v>10.89305540544026</v>
      </c>
      <c r="F19" s="10">
        <f>'Occ T2'!F15</f>
        <v>13.702170975940858</v>
      </c>
      <c r="H19" s="11">
        <f t="shared" si="10"/>
        <v>0.25196967380833168</v>
      </c>
      <c r="I19" s="31">
        <f t="shared" si="5"/>
        <v>1.28286714313397E-3</v>
      </c>
      <c r="J19" s="11">
        <f t="shared" si="10"/>
        <v>4.2323403650884144</v>
      </c>
      <c r="K19" s="11">
        <f t="shared" si="10"/>
        <v>2.8091155705005981</v>
      </c>
      <c r="L19" s="31">
        <f t="shared" si="4"/>
        <v>7.0414559355890125</v>
      </c>
    </row>
    <row r="20" spans="1:12" x14ac:dyDescent="0.2">
      <c r="A20" s="10" t="str">
        <f>'Occ T2'!A16</f>
        <v>33 Protective service occupations</v>
      </c>
      <c r="B20" s="10">
        <f>'Occ T2'!B16</f>
        <v>2.6246281196898718</v>
      </c>
      <c r="C20" s="10">
        <f>'Occ T2'!C16</f>
        <v>2.2619067495954122</v>
      </c>
      <c r="D20" s="10">
        <f>'Occ T2'!D16</f>
        <v>2.441604910338349</v>
      </c>
      <c r="E20" s="10">
        <f>'Occ T2'!E16</f>
        <v>2.0548707221317959</v>
      </c>
      <c r="F20" s="10">
        <f>'Occ T2'!F16</f>
        <v>2.2007942143800072</v>
      </c>
      <c r="H20" s="11">
        <f t="shared" si="10"/>
        <v>-0.36272137009445959</v>
      </c>
      <c r="I20" s="31">
        <f t="shared" si="5"/>
        <v>0.17969816074293687</v>
      </c>
      <c r="J20" s="11">
        <f t="shared" si="10"/>
        <v>-0.38673418820655314</v>
      </c>
      <c r="K20" s="11">
        <f t="shared" si="10"/>
        <v>0.14592349224821133</v>
      </c>
      <c r="L20" s="31">
        <f t="shared" si="4"/>
        <v>-0.24081069595834181</v>
      </c>
    </row>
    <row r="21" spans="1:12" x14ac:dyDescent="0.2">
      <c r="A21" s="10" t="str">
        <f>'Occ T2'!A17</f>
        <v>34 Culture, media and sports occupations</v>
      </c>
      <c r="B21" s="10">
        <f>'Occ T2'!B17</f>
        <v>6.5996395444980331</v>
      </c>
      <c r="C21" s="10">
        <f>'Occ T2'!C17</f>
        <v>7.2714383133390461</v>
      </c>
      <c r="D21" s="10">
        <f>'Occ T2'!D17</f>
        <v>7.2608584865295374</v>
      </c>
      <c r="E21" s="10">
        <f>'Occ T2'!E17</f>
        <v>7.1182186241060608</v>
      </c>
      <c r="F21" s="10">
        <f>'Occ T2'!F17</f>
        <v>8.1725288670852567</v>
      </c>
      <c r="H21" s="11">
        <f t="shared" si="10"/>
        <v>0.67179876884101297</v>
      </c>
      <c r="I21" s="31">
        <f t="shared" si="5"/>
        <v>-1.0579826809508752E-2</v>
      </c>
      <c r="J21" s="11">
        <f t="shared" si="10"/>
        <v>-0.14263986242347659</v>
      </c>
      <c r="K21" s="11">
        <f t="shared" si="10"/>
        <v>1.054310242979196</v>
      </c>
      <c r="L21" s="31">
        <f t="shared" si="4"/>
        <v>0.91167038055571936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19.285094674559929</v>
      </c>
      <c r="C22" s="10">
        <f>'Occ T2'!C18</f>
        <v>20.277793757873198</v>
      </c>
      <c r="D22" s="10">
        <f>'Occ T2'!D18</f>
        <v>21.242905823345371</v>
      </c>
      <c r="E22" s="10">
        <f>'Occ T2'!E18</f>
        <v>21.684614202629476</v>
      </c>
      <c r="F22" s="10">
        <f>'Occ T2'!F18</f>
        <v>22.961143543027383</v>
      </c>
      <c r="H22" s="11">
        <f t="shared" ref="H22" si="11">C22-B22</f>
        <v>0.99269908331326917</v>
      </c>
      <c r="I22" s="31">
        <f t="shared" si="5"/>
        <v>0.96511206547217299</v>
      </c>
      <c r="J22" s="11">
        <f t="shared" ref="J22" si="12">E22-D22</f>
        <v>0.44170837928410478</v>
      </c>
      <c r="K22" s="11">
        <f t="shared" ref="K22" si="13">F22-E22</f>
        <v>1.2765293403979072</v>
      </c>
      <c r="L22" s="31">
        <f t="shared" si="4"/>
        <v>1.718237719682012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35.356759041810037</v>
      </c>
      <c r="C24" s="31">
        <f>'Occ T1'!C11</f>
        <v>33.451407352251842</v>
      </c>
      <c r="D24" s="31">
        <f>'Occ T1'!D11</f>
        <v>34.831416559526417</v>
      </c>
      <c r="E24" s="31">
        <f>'Occ T1'!E11</f>
        <v>35.129331702191671</v>
      </c>
      <c r="F24" s="31">
        <f>'Occ T1'!F11</f>
        <v>33.568500594091518</v>
      </c>
      <c r="H24" s="31">
        <f t="shared" ref="H24:K26" si="14">C24-B24</f>
        <v>-1.905351689558195</v>
      </c>
      <c r="I24" s="31">
        <f t="shared" si="5"/>
        <v>1.3800092072745755</v>
      </c>
      <c r="J24" s="31">
        <f t="shared" si="14"/>
        <v>0.29791514266525354</v>
      </c>
      <c r="K24" s="31">
        <f t="shared" si="14"/>
        <v>-1.5608311081001531</v>
      </c>
      <c r="L24" s="31">
        <f t="shared" si="4"/>
        <v>-1.2629159654348996</v>
      </c>
    </row>
    <row r="25" spans="1:12" x14ac:dyDescent="0.2">
      <c r="A25" t="str">
        <f>'Occ T2'!A19</f>
        <v>41 Administrative occupations</v>
      </c>
      <c r="B25" s="32">
        <f>'Occ T2'!B19</f>
        <v>28.283057088761538</v>
      </c>
      <c r="C25" s="32">
        <f>'Occ T2'!C19</f>
        <v>27.017896694543516</v>
      </c>
      <c r="D25" s="32">
        <f>'Occ T2'!D19</f>
        <v>28.540896482513631</v>
      </c>
      <c r="E25" s="32">
        <f>'Occ T2'!E19</f>
        <v>29.309375283788903</v>
      </c>
      <c r="F25" s="32">
        <f>'Occ T2'!F19</f>
        <v>28.673526071023467</v>
      </c>
      <c r="H25" s="11">
        <f t="shared" si="14"/>
        <v>-1.2651603942180216</v>
      </c>
      <c r="I25" s="31">
        <f t="shared" si="5"/>
        <v>1.5229997879701145</v>
      </c>
      <c r="J25" s="11">
        <f t="shared" si="14"/>
        <v>0.76847880127527191</v>
      </c>
      <c r="K25" s="11">
        <f t="shared" si="14"/>
        <v>-0.63584921276543582</v>
      </c>
      <c r="L25" s="31">
        <f t="shared" si="4"/>
        <v>0.13262958850983608</v>
      </c>
    </row>
    <row r="26" spans="1:12" x14ac:dyDescent="0.2">
      <c r="A26" t="str">
        <f>'Occ T2'!A20</f>
        <v>42 Secretarial and related occupations</v>
      </c>
      <c r="B26" s="32">
        <f>'Occ T2'!B20</f>
        <v>7.0737019530484959</v>
      </c>
      <c r="C26" s="32">
        <f>'Occ T2'!C20</f>
        <v>6.4335106577083225</v>
      </c>
      <c r="D26" s="32">
        <f>'Occ T2'!D20</f>
        <v>6.2905200770127836</v>
      </c>
      <c r="E26" s="32">
        <f>'Occ T2'!E20</f>
        <v>5.8199564184027697</v>
      </c>
      <c r="F26" s="32">
        <f>'Occ T2'!F20</f>
        <v>4.8949745230680515</v>
      </c>
      <c r="H26" s="11">
        <f t="shared" si="14"/>
        <v>-0.64019129534017338</v>
      </c>
      <c r="I26" s="31">
        <f t="shared" si="5"/>
        <v>-0.14299058069553894</v>
      </c>
      <c r="J26" s="11">
        <f t="shared" si="14"/>
        <v>-0.47056365861001392</v>
      </c>
      <c r="K26" s="11">
        <f t="shared" si="14"/>
        <v>-0.9249818953347182</v>
      </c>
      <c r="L26" s="31">
        <f t="shared" si="4"/>
        <v>-1.3955455539447321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41.497742263460893</v>
      </c>
      <c r="C28" s="31">
        <f>'Occ T1'!C12</f>
        <v>41.786309660726261</v>
      </c>
      <c r="D28" s="31">
        <f>'Occ T1'!D12</f>
        <v>37.568024053884464</v>
      </c>
      <c r="E28" s="31">
        <f>'Occ T1'!E12</f>
        <v>38.337974693782833</v>
      </c>
      <c r="F28" s="31">
        <f>'Occ T1'!F12</f>
        <v>37.945541236561446</v>
      </c>
      <c r="H28" s="31">
        <f t="shared" ref="H28:K30" si="15">C28-B28</f>
        <v>0.28856739726536773</v>
      </c>
      <c r="I28" s="31">
        <f t="shared" si="5"/>
        <v>-4.2182856068417962</v>
      </c>
      <c r="J28" s="31">
        <f t="shared" si="15"/>
        <v>0.76995063989836865</v>
      </c>
      <c r="K28" s="31">
        <f t="shared" si="15"/>
        <v>-0.39243345722138656</v>
      </c>
      <c r="L28" s="31">
        <f t="shared" si="4"/>
        <v>0.37751718267698209</v>
      </c>
    </row>
    <row r="29" spans="1:12" x14ac:dyDescent="0.2">
      <c r="A29" s="10" t="str">
        <f>'Occ T2'!A21</f>
        <v>51 Skilled agricultural and related trades</v>
      </c>
      <c r="B29" s="10">
        <f>'Occ T2'!B21</f>
        <v>5.0164188995445596</v>
      </c>
      <c r="C29" s="10">
        <f>'Occ T2'!C21</f>
        <v>4.774458193222693</v>
      </c>
      <c r="D29" s="10">
        <f>'Occ T2'!D21</f>
        <v>5.2699976950239655</v>
      </c>
      <c r="E29" s="10">
        <f>'Occ T2'!E21</f>
        <v>5.1419657089531334</v>
      </c>
      <c r="F29" s="10">
        <f>'Occ T2'!F21</f>
        <v>5.5854586501143402</v>
      </c>
      <c r="H29" s="11">
        <f t="shared" si="15"/>
        <v>-0.2419607063218665</v>
      </c>
      <c r="I29" s="31">
        <f t="shared" si="5"/>
        <v>0.49553950180127249</v>
      </c>
      <c r="J29" s="11">
        <f t="shared" si="15"/>
        <v>-0.1280319860708321</v>
      </c>
      <c r="K29" s="11">
        <f t="shared" si="15"/>
        <v>0.44349294116120674</v>
      </c>
      <c r="L29" s="31">
        <f t="shared" si="4"/>
        <v>0.31546095509037464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15.827040544413668</v>
      </c>
      <c r="C30" s="10">
        <f>'Occ T2'!C22</f>
        <v>15.697915469723906</v>
      </c>
      <c r="D30" s="10">
        <f>'Occ T2'!D22</f>
        <v>13.970107115718085</v>
      </c>
      <c r="E30" s="10">
        <f>'Occ T2'!E22</f>
        <v>13.739610505745354</v>
      </c>
      <c r="F30" s="10">
        <f>'Occ T2'!F22</f>
        <v>13.066905266834477</v>
      </c>
      <c r="H30" s="11">
        <f t="shared" si="15"/>
        <v>-0.12912507468976209</v>
      </c>
      <c r="I30" s="31">
        <f t="shared" si="5"/>
        <v>-1.7278083540058216</v>
      </c>
      <c r="J30" s="11">
        <f t="shared" si="15"/>
        <v>-0.23049660997273058</v>
      </c>
      <c r="K30" s="11">
        <f t="shared" si="15"/>
        <v>-0.67270523891087741</v>
      </c>
      <c r="L30" s="31">
        <f t="shared" si="4"/>
        <v>-0.90320184888360799</v>
      </c>
    </row>
    <row r="31" spans="1:12" x14ac:dyDescent="0.2">
      <c r="A31" s="10" t="str">
        <f>'Occ T2'!A23</f>
        <v>53 Skilled construction and building trades</v>
      </c>
      <c r="B31" s="10">
        <f>'Occ T2'!B23</f>
        <v>13.780435527666219</v>
      </c>
      <c r="C31" s="10">
        <f>'Occ T2'!C23</f>
        <v>14.613760767639313</v>
      </c>
      <c r="D31" s="10">
        <f>'Occ T2'!D23</f>
        <v>11.853455951786858</v>
      </c>
      <c r="E31" s="10">
        <f>'Occ T2'!E23</f>
        <v>12.478704764181776</v>
      </c>
      <c r="F31" s="10">
        <f>'Occ T2'!F23</f>
        <v>12.476694727491088</v>
      </c>
      <c r="H31" s="11">
        <f t="shared" ref="H31:H32" si="16">C31-B31</f>
        <v>0.83332523997309416</v>
      </c>
      <c r="I31" s="31">
        <f t="shared" si="5"/>
        <v>-2.7603048158524555</v>
      </c>
      <c r="J31" s="11">
        <f t="shared" ref="J31:J32" si="17">E31-D31</f>
        <v>0.62524881239491847</v>
      </c>
      <c r="K31" s="11">
        <f t="shared" ref="K31:K32" si="18">F31-E31</f>
        <v>-2.0100366906881106E-3</v>
      </c>
      <c r="L31" s="31">
        <f t="shared" si="4"/>
        <v>0.62323877570423036</v>
      </c>
    </row>
    <row r="32" spans="1:12" x14ac:dyDescent="0.2">
      <c r="A32" s="10" t="str">
        <f>'Occ T2'!A24</f>
        <v>54 Textiles, printing and other skilled trades</v>
      </c>
      <c r="B32" s="10">
        <f>'Occ T2'!B24</f>
        <v>6.8738472918364462</v>
      </c>
      <c r="C32" s="10">
        <f>'Occ T2'!C24</f>
        <v>6.7001752301403439</v>
      </c>
      <c r="D32" s="10">
        <f>'Occ T2'!D24</f>
        <v>6.4744632913555575</v>
      </c>
      <c r="E32" s="10">
        <f>'Occ T2'!E24</f>
        <v>6.977693714902574</v>
      </c>
      <c r="F32" s="10">
        <f>'Occ T2'!F24</f>
        <v>6.8164825921215479</v>
      </c>
      <c r="H32" s="11">
        <f t="shared" si="16"/>
        <v>-0.17367206169610228</v>
      </c>
      <c r="I32" s="31">
        <f t="shared" si="5"/>
        <v>-0.22571193878478635</v>
      </c>
      <c r="J32" s="11">
        <f t="shared" si="17"/>
        <v>0.50323042354701641</v>
      </c>
      <c r="K32" s="11">
        <f t="shared" si="18"/>
        <v>-0.16121112278102601</v>
      </c>
      <c r="L32" s="31">
        <f t="shared" si="4"/>
        <v>0.34201930076599041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33.496902195951655</v>
      </c>
      <c r="C34" s="31">
        <f>'Occ T1'!C13</f>
        <v>33.279450334351338</v>
      </c>
      <c r="D34" s="31">
        <f>'Occ T1'!D13</f>
        <v>31.114651328410584</v>
      </c>
      <c r="E34" s="31">
        <f>'Occ T1'!E13</f>
        <v>32.866275865818118</v>
      </c>
      <c r="F34" s="31">
        <f>'Occ T1'!F13</f>
        <v>36.703384763871284</v>
      </c>
      <c r="H34" s="31">
        <f t="shared" ref="H34:K36" si="19">C34-B34</f>
        <v>-0.21745186160031693</v>
      </c>
      <c r="I34" s="31">
        <f t="shared" si="5"/>
        <v>-2.164799005940754</v>
      </c>
      <c r="J34" s="31">
        <f t="shared" si="19"/>
        <v>1.7516245374075332</v>
      </c>
      <c r="K34" s="31">
        <f t="shared" si="19"/>
        <v>3.8371088980531667</v>
      </c>
      <c r="L34" s="31">
        <f t="shared" si="4"/>
        <v>5.5887334354606999</v>
      </c>
    </row>
    <row r="35" spans="1:12" x14ac:dyDescent="0.2">
      <c r="A35" s="10" t="str">
        <f>'Occ T2'!A25</f>
        <v>61 Caring personal service occupations</v>
      </c>
      <c r="B35" s="10">
        <f>'Occ T2'!B25</f>
        <v>26.272802068235965</v>
      </c>
      <c r="C35" s="10">
        <f>'Occ T2'!C25</f>
        <v>25.378868390446581</v>
      </c>
      <c r="D35" s="10">
        <f>'Occ T2'!D25</f>
        <v>24.03347968807299</v>
      </c>
      <c r="E35" s="10">
        <f>'Occ T2'!E25</f>
        <v>25.740131100438511</v>
      </c>
      <c r="F35" s="10">
        <f>'Occ T2'!F25</f>
        <v>28.958434585201946</v>
      </c>
      <c r="G35" s="10"/>
      <c r="H35" s="11">
        <f t="shared" si="19"/>
        <v>-0.89393367778938426</v>
      </c>
      <c r="I35" s="31">
        <f t="shared" si="5"/>
        <v>-1.3453887023735902</v>
      </c>
      <c r="J35" s="11">
        <f t="shared" si="19"/>
        <v>1.7066514123655203</v>
      </c>
      <c r="K35" s="11">
        <f t="shared" si="19"/>
        <v>3.2183034847634353</v>
      </c>
      <c r="L35" s="31">
        <f t="shared" si="4"/>
        <v>4.9249548971289556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6.9358324538479073</v>
      </c>
      <c r="C36" s="10">
        <f>'Occ T2'!C26</f>
        <v>7.6842509268594803</v>
      </c>
      <c r="D36" s="10">
        <f>'Occ T2'!D26</f>
        <v>6.7934556629706009</v>
      </c>
      <c r="E36" s="10">
        <f>'Occ T2'!E26</f>
        <v>6.9341391670248269</v>
      </c>
      <c r="F36" s="10">
        <f>'Occ T2'!F26</f>
        <v>7.5403459293724673</v>
      </c>
      <c r="G36" s="10"/>
      <c r="H36" s="11">
        <f t="shared" si="19"/>
        <v>0.74841847301157305</v>
      </c>
      <c r="I36" s="31">
        <f t="shared" si="5"/>
        <v>-0.89079526388887942</v>
      </c>
      <c r="J36" s="11">
        <f t="shared" si="19"/>
        <v>0.14068350405422603</v>
      </c>
      <c r="K36" s="11">
        <f t="shared" si="19"/>
        <v>0.60620676234764037</v>
      </c>
      <c r="L36" s="31">
        <f t="shared" si="4"/>
        <v>0.7468902664018664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0.28826767386778418</v>
      </c>
      <c r="C37" s="10">
        <f>'Occ T2'!C27</f>
        <v>0.21633101704527885</v>
      </c>
      <c r="D37" s="10">
        <f>'Occ T2'!D27</f>
        <v>0.28771597736699395</v>
      </c>
      <c r="E37" s="10">
        <f>'Occ T2'!E27</f>
        <v>0.19200559835477934</v>
      </c>
      <c r="F37" s="10">
        <f>'Occ T2'!F27</f>
        <v>0.20460424929687346</v>
      </c>
      <c r="G37" s="10"/>
      <c r="H37" s="11">
        <f t="shared" ref="H37" si="20">C37-B37</f>
        <v>-7.1936656822505329E-2</v>
      </c>
      <c r="I37" s="31">
        <f t="shared" ref="I37" si="21">D37-C37</f>
        <v>7.1384960321715096E-2</v>
      </c>
      <c r="J37" s="11">
        <f t="shared" ref="J37" si="22">E37-D37</f>
        <v>-9.5710379012214603E-2</v>
      </c>
      <c r="K37" s="11">
        <f t="shared" ref="K37" si="23">F37-E37</f>
        <v>1.2598650942094114E-2</v>
      </c>
      <c r="L37" s="31">
        <f t="shared" ref="L37" si="24">F37-D37</f>
        <v>-8.3111728070120489E-2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29.269078607979676</v>
      </c>
      <c r="C39" s="31">
        <f>'Occ T1'!C14</f>
        <v>29.310987604273208</v>
      </c>
      <c r="D39" s="31">
        <f>'Occ T1'!D14</f>
        <v>29.647229923266242</v>
      </c>
      <c r="E39" s="31">
        <f>'Occ T1'!E14</f>
        <v>30.214567471744566</v>
      </c>
      <c r="F39" s="31">
        <f>'Occ T1'!F14</f>
        <v>30.147197182169474</v>
      </c>
      <c r="H39" s="31">
        <f>C39-B39</f>
        <v>4.1908996293532397E-2</v>
      </c>
      <c r="I39" s="31">
        <f t="shared" si="5"/>
        <v>0.33624231899303325</v>
      </c>
      <c r="J39" s="31">
        <f>E39-D39</f>
        <v>0.56733754847832429</v>
      </c>
      <c r="K39" s="31">
        <f>F39-E39</f>
        <v>-6.7370289575091391E-2</v>
      </c>
      <c r="L39" s="31">
        <f t="shared" si="4"/>
        <v>0.4999672589032329</v>
      </c>
    </row>
    <row r="40" spans="1:12" s="30" customFormat="1" x14ac:dyDescent="0.2">
      <c r="A40" s="126" t="str">
        <f>'Occ T2'!A28</f>
        <v>71 Sales occupations</v>
      </c>
      <c r="B40" s="126">
        <f>'Occ T2'!B28</f>
        <v>24.188456415460653</v>
      </c>
      <c r="C40" s="126">
        <f>'Occ T2'!C28</f>
        <v>23.783834972848663</v>
      </c>
      <c r="D40" s="126">
        <f>'Occ T2'!D28</f>
        <v>23.818141565443064</v>
      </c>
      <c r="E40" s="126">
        <f>'Occ T2'!E28</f>
        <v>23.729397071482705</v>
      </c>
      <c r="F40" s="126">
        <f>'Occ T2'!F28</f>
        <v>22.94275092149671</v>
      </c>
      <c r="G40"/>
      <c r="H40" s="11">
        <f>C40-B40</f>
        <v>-0.40462144261199029</v>
      </c>
      <c r="I40" s="31">
        <f t="shared" si="5"/>
        <v>3.4306592594401053E-2</v>
      </c>
      <c r="J40" s="11">
        <f t="shared" ref="J40" si="25">E40-D40</f>
        <v>-8.8744493960358994E-2</v>
      </c>
      <c r="K40" s="11">
        <f t="shared" ref="K40" si="26">F40-E40</f>
        <v>-0.78664614998599447</v>
      </c>
      <c r="L40" s="31">
        <f t="shared" si="4"/>
        <v>-0.87539064394635346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5.0806221925190238</v>
      </c>
      <c r="C41" s="126">
        <f>'Occ T2'!C29</f>
        <v>5.5271526314245447</v>
      </c>
      <c r="D41" s="126">
        <f>'Occ T2'!D29</f>
        <v>5.8290883578231787</v>
      </c>
      <c r="E41" s="126">
        <f>'Occ T2'!E29</f>
        <v>6.485170400261862</v>
      </c>
      <c r="F41" s="126">
        <f>'Occ T2'!F29</f>
        <v>7.2044462606727651</v>
      </c>
      <c r="G41"/>
      <c r="H41" s="11">
        <f t="shared" ref="H41" si="27">C41-B41</f>
        <v>0.44653043890552091</v>
      </c>
      <c r="I41" s="31">
        <f t="shared" si="5"/>
        <v>0.30193572639863397</v>
      </c>
      <c r="J41" s="11">
        <f t="shared" ref="J41" si="28">E41-D41</f>
        <v>0.65608204243868329</v>
      </c>
      <c r="K41" s="11">
        <f t="shared" ref="K41" si="29">F41-E41</f>
        <v>0.71927586041090308</v>
      </c>
      <c r="L41" s="31">
        <f t="shared" si="4"/>
        <v>1.3753579028495864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19.278278585784591</v>
      </c>
      <c r="C43" s="31">
        <f>'Occ T1'!C15</f>
        <v>19.439991613177465</v>
      </c>
      <c r="D43" s="31">
        <f>'Occ T1'!D15</f>
        <v>17.361701170125627</v>
      </c>
      <c r="E43" s="31">
        <f>'Occ T1'!E15</f>
        <v>17.859311463054794</v>
      </c>
      <c r="F43" s="31">
        <f>'Occ T1'!F15</f>
        <v>17.42038249729903</v>
      </c>
      <c r="H43" s="31">
        <f t="shared" ref="H43:K45" si="30">C43-B43</f>
        <v>0.16171302739287441</v>
      </c>
      <c r="I43" s="31">
        <f t="shared" si="5"/>
        <v>-2.0782904430518379</v>
      </c>
      <c r="J43" s="31">
        <f t="shared" si="30"/>
        <v>0.49761029292916703</v>
      </c>
      <c r="K43" s="31">
        <f t="shared" si="30"/>
        <v>-0.43892896575576401</v>
      </c>
      <c r="L43" s="31">
        <f t="shared" si="4"/>
        <v>5.868132717340302E-2</v>
      </c>
    </row>
    <row r="44" spans="1:12" x14ac:dyDescent="0.2">
      <c r="A44" s="10" t="str">
        <f>'Occ T2'!A30</f>
        <v>81 Process, plant and machine operatives</v>
      </c>
      <c r="B44" s="10">
        <f>'Occ T2'!B30</f>
        <v>9.7727897014878895</v>
      </c>
      <c r="C44" s="10">
        <f>'Occ T2'!C30</f>
        <v>9.4100767607124958</v>
      </c>
      <c r="D44" s="10">
        <f>'Occ T2'!D30</f>
        <v>8.3265315241437996</v>
      </c>
      <c r="E44" s="10">
        <f>'Occ T2'!E30</f>
        <v>8.6842921714088437</v>
      </c>
      <c r="F44" s="10">
        <f>'Occ T2'!F30</f>
        <v>8.1484892473244219</v>
      </c>
      <c r="H44" s="11">
        <f t="shared" si="30"/>
        <v>-0.36271294077539373</v>
      </c>
      <c r="I44" s="31">
        <f t="shared" si="5"/>
        <v>-1.0835452365686962</v>
      </c>
      <c r="J44" s="11">
        <f t="shared" si="30"/>
        <v>0.35776064726504408</v>
      </c>
      <c r="K44" s="11">
        <f t="shared" si="30"/>
        <v>-0.53580292408442176</v>
      </c>
      <c r="L44" s="31">
        <f t="shared" si="4"/>
        <v>-0.17804227681937768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9.5054888842967014</v>
      </c>
      <c r="C45" s="10">
        <f>'Occ T2'!C31</f>
        <v>10.029914852464969</v>
      </c>
      <c r="D45" s="10">
        <f>'Occ T2'!D31</f>
        <v>9.0351696459818296</v>
      </c>
      <c r="E45" s="10">
        <f>'Occ T2'!E31</f>
        <v>9.1750192916459525</v>
      </c>
      <c r="F45" s="10">
        <f>'Occ T2'!F31</f>
        <v>9.2718932499746085</v>
      </c>
      <c r="H45" s="11">
        <f t="shared" si="30"/>
        <v>0.52442596816826814</v>
      </c>
      <c r="I45" s="31">
        <f t="shared" si="5"/>
        <v>-0.99474520648313991</v>
      </c>
      <c r="J45" s="11">
        <f t="shared" si="30"/>
        <v>0.13984964566412295</v>
      </c>
      <c r="K45" s="11">
        <f t="shared" si="30"/>
        <v>9.6873958328655974E-2</v>
      </c>
      <c r="L45" s="31">
        <f t="shared" si="4"/>
        <v>0.23672360399277892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36.543630649865968</v>
      </c>
      <c r="C47" s="31">
        <f>'Occ T1'!C16</f>
        <v>36.099481759079268</v>
      </c>
      <c r="D47" s="31">
        <f>'Occ T1'!D16</f>
        <v>33.484257844467372</v>
      </c>
      <c r="E47" s="31">
        <f>'Occ T1'!E16</f>
        <v>36.042180183241847</v>
      </c>
      <c r="F47" s="31">
        <f>'Occ T1'!F16</f>
        <v>35.769526493904479</v>
      </c>
      <c r="H47" s="31">
        <f t="shared" ref="H47:K49" si="31">C47-B47</f>
        <v>-0.44414889078669972</v>
      </c>
      <c r="I47" s="31">
        <f t="shared" si="5"/>
        <v>-2.6152239146118959</v>
      </c>
      <c r="J47" s="31">
        <f t="shared" si="31"/>
        <v>2.5579223387744747</v>
      </c>
      <c r="K47" s="31">
        <f t="shared" si="31"/>
        <v>-0.27265368933736767</v>
      </c>
      <c r="L47" s="31">
        <f t="shared" si="4"/>
        <v>2.2852686494371071</v>
      </c>
    </row>
    <row r="48" spans="1:12" x14ac:dyDescent="0.2">
      <c r="A48" s="10" t="str">
        <f>'Occ T2'!A32</f>
        <v>91 Elementary trades and related occupations</v>
      </c>
      <c r="B48" s="10">
        <f>'Occ T2'!B32</f>
        <v>6.1858391787442377</v>
      </c>
      <c r="C48" s="10">
        <f>'Occ T2'!C32</f>
        <v>5.4875523245793492</v>
      </c>
      <c r="D48" s="10">
        <f>'Occ T2'!D32</f>
        <v>4.9339630470468672</v>
      </c>
      <c r="E48" s="10">
        <f>'Occ T2'!E32</f>
        <v>9.5981211703263778</v>
      </c>
      <c r="F48" s="10">
        <f>'Occ T2'!F32</f>
        <v>11.135598476866807</v>
      </c>
      <c r="H48" s="11">
        <f t="shared" si="31"/>
        <v>-0.69828685416488856</v>
      </c>
      <c r="I48" s="31">
        <f t="shared" si="5"/>
        <v>-0.55358927753248199</v>
      </c>
      <c r="J48" s="11">
        <f t="shared" si="31"/>
        <v>4.6641581232795106</v>
      </c>
      <c r="K48" s="11">
        <f t="shared" si="31"/>
        <v>1.5374773065404295</v>
      </c>
      <c r="L48" s="31">
        <f t="shared" si="4"/>
        <v>6.2016354298199401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30.357791471121729</v>
      </c>
      <c r="C49" s="10">
        <f>'Occ T2'!C33</f>
        <v>30.611929434499917</v>
      </c>
      <c r="D49" s="10">
        <f>'Occ T2'!D33</f>
        <v>28.550294797420502</v>
      </c>
      <c r="E49" s="10">
        <f>'Occ T2'!E33</f>
        <v>26.444059012915467</v>
      </c>
      <c r="F49" s="10">
        <f>'Occ T2'!F33</f>
        <v>24.633928017037672</v>
      </c>
      <c r="H49" s="11">
        <f t="shared" si="31"/>
        <v>0.25413796337818795</v>
      </c>
      <c r="I49" s="31">
        <f t="shared" si="5"/>
        <v>-2.0616346370794147</v>
      </c>
      <c r="J49" s="11">
        <f t="shared" si="31"/>
        <v>-2.106235784505035</v>
      </c>
      <c r="K49" s="11">
        <f t="shared" si="31"/>
        <v>-1.8101309958777954</v>
      </c>
      <c r="L49" s="31">
        <f t="shared" si="4"/>
        <v>-3.9163667803828304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337.06999999999988</v>
      </c>
      <c r="C51" s="34">
        <f>'Occ T1'!C18</f>
        <v>351.15800000000019</v>
      </c>
      <c r="D51" s="34">
        <f>'Occ T1'!D18</f>
        <v>347.3929999999998</v>
      </c>
      <c r="E51" s="34">
        <f>'Occ T1'!E18</f>
        <v>363.64399999999961</v>
      </c>
      <c r="F51" s="34">
        <f>'Occ T1'!F18</f>
        <v>386.17200000000003</v>
      </c>
      <c r="G51" s="24"/>
      <c r="H51" s="34">
        <f>C51-B51</f>
        <v>14.088000000000306</v>
      </c>
      <c r="I51" s="205">
        <f>D51-C51</f>
        <v>-3.7650000000003843</v>
      </c>
      <c r="J51" s="34">
        <f>E51-D51</f>
        <v>16.250999999999806</v>
      </c>
      <c r="K51" s="34">
        <f>F51-E51</f>
        <v>22.528000000000418</v>
      </c>
      <c r="L51" s="205">
        <f>F51-D51</f>
        <v>38.779000000000224</v>
      </c>
    </row>
    <row r="53" spans="1:12" ht="15.75" x14ac:dyDescent="0.25">
      <c r="A53" s="19" t="str">
        <f>CONCATENATE(A1," (Continued)")</f>
        <v>Occupation Table 3  Employment Change by Occupation in Occupation Group (SOC 2020), 2015-2035, Gloucestershire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3.829391158700779</v>
      </c>
      <c r="C59" s="44">
        <f>IF(AND(D$5-C$5 &lt;&gt; 0,D7 &lt;&gt; 0,C7 &lt;&gt; 0),(EXP(LN(D7/C7)/(D$5-C$5))-1)*100,0)</f>
        <v>3.0071731238710431</v>
      </c>
      <c r="D59" s="44">
        <f>IF(AND(E$5-D$5 &lt;&gt; 0,E7 &lt;&gt; 0,D7 &lt;&gt; 0),(EXP(LN(E7/D7)/(E$5-D$5))-1)*100,0)</f>
        <v>-0.74361823260139515</v>
      </c>
      <c r="E59" s="44">
        <f>IF(AND(F$5-E$5 &lt;&gt; 0,F7 &lt;&gt; 0,E7 &lt;&gt; 0),(EXP(LN(F7/E7)/(F$5-E$5))-1)*100,0)</f>
        <v>0.97461146962480871</v>
      </c>
      <c r="F59" s="44">
        <f>IF(AND(F$5-D$5 &lt;&gt; 0,F7 &lt;&gt; 0,D7 &lt;&gt; 0),(EXP(LN(F7/D7)/(F$5-D$5))-1)*100,0)</f>
        <v>0.39858848495615273</v>
      </c>
      <c r="H59" s="44">
        <f>(B7/B$51)*100</f>
        <v>10.08411102013593</v>
      </c>
      <c r="I59" s="44">
        <f>(C7/C$51)*100</f>
        <v>11.249581905555766</v>
      </c>
      <c r="J59" s="44">
        <f>(D7/D$51)*100</f>
        <v>11.713464200414647</v>
      </c>
      <c r="K59" s="44">
        <f>(E7/E$51)*100</f>
        <v>10.780085108984041</v>
      </c>
      <c r="L59" s="44">
        <f>(F7/F$51)*100</f>
        <v>11.18509667531416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4.457675496336666</v>
      </c>
      <c r="C60" s="44">
        <f t="shared" si="32"/>
        <v>3.5787166165041739</v>
      </c>
      <c r="D60" s="44">
        <f t="shared" si="32"/>
        <v>-1.7930148323294981</v>
      </c>
      <c r="E60" s="44">
        <f t="shared" si="32"/>
        <v>0.8797286744475441</v>
      </c>
      <c r="F60" s="44">
        <f>IF(AND(F$5-D$5 &lt;&gt; 0,F8 &lt;&gt; 0,D8 &lt;&gt; 0),(EXP(LN(F8/D8)/(F$5-D$5))-1)*100,0)</f>
        <v>-1.9171793582339891E-2</v>
      </c>
      <c r="H60" s="44">
        <f t="shared" ref="H60:L60" si="33">(B8/B$51)*100</f>
        <v>6.5655052438529493</v>
      </c>
      <c r="I60" s="44">
        <f t="shared" si="33"/>
        <v>7.5032102410359469</v>
      </c>
      <c r="J60" s="44">
        <f t="shared" si="33"/>
        <v>7.855957856032485</v>
      </c>
      <c r="K60" s="44">
        <f t="shared" si="33"/>
        <v>6.8557611171461126</v>
      </c>
      <c r="L60" s="44">
        <f t="shared" si="33"/>
        <v>7.046774536556363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2.6255927684330604</v>
      </c>
      <c r="C61" s="44">
        <f>IF(AND(D$5-C$5 &lt;&gt; 0,D9 &lt;&gt; 0,C9 &lt;&gt; 0),(EXP(LN(D9/C9)/(D$5-C$5))-1)*100,0)</f>
        <v>1.8624893148043498</v>
      </c>
      <c r="D61" s="44">
        <f t="shared" si="34"/>
        <v>1.2657803991751759</v>
      </c>
      <c r="E61" s="44">
        <f t="shared" si="34"/>
        <v>1.1384699911847651</v>
      </c>
      <c r="F61" s="44">
        <f>IF(AND(F$5-D$5 &lt;&gt; 0,F9 &lt;&gt; 0,D9 &lt;&gt; 0),(EXP(LN(F9/D9)/(F$5-D$5))-1)*100,0)</f>
        <v>1.1808890001848926</v>
      </c>
      <c r="H61" s="44">
        <f t="shared" ref="H61:L61" si="35">(B9/B$51)*100</f>
        <v>3.5186057762829814</v>
      </c>
      <c r="I61" s="44">
        <f t="shared" si="35"/>
        <v>3.7463716645198195</v>
      </c>
      <c r="J61" s="44">
        <f t="shared" si="35"/>
        <v>3.8575063443821627</v>
      </c>
      <c r="K61" s="44">
        <f t="shared" si="35"/>
        <v>3.924323991837928</v>
      </c>
      <c r="L61" s="44">
        <f t="shared" si="35"/>
        <v>4.138322138757796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2.8903521706362012</v>
      </c>
      <c r="C63" s="44">
        <f t="shared" si="36"/>
        <v>3.5261537894679673</v>
      </c>
      <c r="D63" s="44">
        <f t="shared" si="36"/>
        <v>1.8728619507530242</v>
      </c>
      <c r="E63" s="44">
        <f t="shared" si="36"/>
        <v>1.2831628305416842</v>
      </c>
      <c r="F63" s="44">
        <f>IF(AND(F$5-D$5 &lt;&gt; 0,F11 &lt;&gt; 0,D11 &lt;&gt; 0),(EXP(LN(F11/D11)/(F$5-D$5))-1)*100,0)</f>
        <v>1.4793489448627684</v>
      </c>
      <c r="H63" s="44">
        <f>(B11/B$51)*100</f>
        <v>19.913814856257563</v>
      </c>
      <c r="I63" s="44">
        <f>(C11/C$51)*100</f>
        <v>21.422522819401937</v>
      </c>
      <c r="J63" s="44">
        <f>(D11/D$51)*100</f>
        <v>22.41827525649099</v>
      </c>
      <c r="K63" s="44">
        <f>(E11/E$51)*100</f>
        <v>23.498458295748609</v>
      </c>
      <c r="L63" s="44">
        <f>(F11/F$51)*100</f>
        <v>25.136659553615349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3.7264202527760748</v>
      </c>
      <c r="C64" s="44">
        <f t="shared" si="36"/>
        <v>3.6630445528263778</v>
      </c>
      <c r="D64" s="49">
        <f t="shared" si="36"/>
        <v>4.3495636909000268</v>
      </c>
      <c r="E64" s="49">
        <f t="shared" si="36"/>
        <v>1.3831127382032626</v>
      </c>
      <c r="F64" s="44">
        <f>IF(AND(F$5-D$5 &lt;&gt; 0,F12 &lt;&gt; 0,D12 &lt;&gt; 0),(EXP(LN(F12/D12)/(F$5-D$5))-1)*100,0)</f>
        <v>2.362439299245267</v>
      </c>
      <c r="H64" s="40">
        <f t="shared" ref="H64:L67" si="37">(B12/B$11)*100</f>
        <v>28.18674689183182</v>
      </c>
      <c r="I64" s="40">
        <f t="shared" si="37"/>
        <v>29.114135634008733</v>
      </c>
      <c r="J64" s="40">
        <f t="shared" si="37"/>
        <v>29.152632729723933</v>
      </c>
      <c r="K64" s="40">
        <f t="shared" si="37"/>
        <v>32.87293139280424</v>
      </c>
      <c r="L64" s="40">
        <f t="shared" si="37"/>
        <v>33.198777822481226</v>
      </c>
    </row>
    <row r="65" spans="1:12" x14ac:dyDescent="0.2">
      <c r="A65" t="str">
        <f>A13</f>
        <v>22 Health professionals</v>
      </c>
      <c r="B65" s="49">
        <f t="shared" si="36"/>
        <v>2.1760562392046934</v>
      </c>
      <c r="C65" s="44">
        <f t="shared" si="36"/>
        <v>-1.1093913110168496</v>
      </c>
      <c r="D65" s="49">
        <f t="shared" si="36"/>
        <v>0.85672751750680565</v>
      </c>
      <c r="E65" s="49">
        <f t="shared" si="36"/>
        <v>1.5942977474566966</v>
      </c>
      <c r="F65" s="44">
        <f>IF(AND(F$5-D$5 &lt;&gt; 0,F13 &lt;&gt; 0,D13 &lt;&gt; 0),(EXP(LN(F13/D13)/(F$5-D$5))-1)*100,0)</f>
        <v>1.3478436229737989</v>
      </c>
      <c r="H65" s="40">
        <f t="shared" si="37"/>
        <v>21.476305968058981</v>
      </c>
      <c r="I65" s="40">
        <f t="shared" si="37"/>
        <v>20.886107615139775</v>
      </c>
      <c r="J65" s="40">
        <f t="shared" si="37"/>
        <v>19.950899551480315</v>
      </c>
      <c r="K65" s="40">
        <f t="shared" si="37"/>
        <v>18.975547232112437</v>
      </c>
      <c r="L65" s="40">
        <f t="shared" si="37"/>
        <v>19.566587418356786</v>
      </c>
    </row>
    <row r="66" spans="1:12" x14ac:dyDescent="0.2">
      <c r="A66" t="str">
        <f>A14</f>
        <v>23 Teaching and other educational professionals</v>
      </c>
      <c r="B66" s="49">
        <f t="shared" si="36"/>
        <v>1.7189432045547459</v>
      </c>
      <c r="C66" s="44">
        <f t="shared" si="36"/>
        <v>0.61285946265994262</v>
      </c>
      <c r="D66" s="49">
        <f t="shared" si="36"/>
        <v>-5.9609666315707521E-2</v>
      </c>
      <c r="E66" s="49">
        <f t="shared" si="36"/>
        <v>0.95420938337009709</v>
      </c>
      <c r="F66" s="44">
        <f>IF(AND(F$5-D$5 &lt;&gt; 0,F14 &lt;&gt; 0,D14 &lt;&gt; 0),(EXP(LN(F14/D14)/(F$5-D$5))-1)*100,0)</f>
        <v>0.61513210837753629</v>
      </c>
      <c r="H66" s="40">
        <f t="shared" si="37"/>
        <v>22.596317866859778</v>
      </c>
      <c r="I66" s="40">
        <f t="shared" si="37"/>
        <v>21.584719958806577</v>
      </c>
      <c r="J66" s="40">
        <f t="shared" si="37"/>
        <v>20.977311686597318</v>
      </c>
      <c r="K66" s="40">
        <f t="shared" si="37"/>
        <v>19.061738270150656</v>
      </c>
      <c r="L66" s="40">
        <f t="shared" si="37"/>
        <v>18.451610285818543</v>
      </c>
    </row>
    <row r="67" spans="1:12" x14ac:dyDescent="0.2">
      <c r="A67" t="str">
        <f>A15</f>
        <v>24 Business, media and public service professionals</v>
      </c>
      <c r="B67" s="49">
        <f t="shared" si="36"/>
        <v>3.5100771495859551</v>
      </c>
      <c r="C67" s="44">
        <f t="shared" si="36"/>
        <v>9.0061987710540858</v>
      </c>
      <c r="D67" s="49">
        <f t="shared" si="36"/>
        <v>1.301700572795883</v>
      </c>
      <c r="E67" s="49">
        <f t="shared" si="36"/>
        <v>1.1758471026965145</v>
      </c>
      <c r="F67" s="44">
        <f>IF(AND(F$5-D$5 &lt;&gt; 0,F15 &lt;&gt; 0,D15 &lt;&gt; 0),(EXP(LN(F15/D15)/(F$5-D$5))-1)*100,0)</f>
        <v>1.2177808769437748</v>
      </c>
      <c r="H67" s="40">
        <f t="shared" si="37"/>
        <v>27.740629273249439</v>
      </c>
      <c r="I67" s="40">
        <f t="shared" si="37"/>
        <v>28.415036792044919</v>
      </c>
      <c r="J67" s="40">
        <f t="shared" si="37"/>
        <v>29.919156032198437</v>
      </c>
      <c r="K67" s="40">
        <f t="shared" si="37"/>
        <v>29.089783104932671</v>
      </c>
      <c r="L67" s="40">
        <f t="shared" si="37"/>
        <v>28.783024473343438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1.5353910591180409</v>
      </c>
      <c r="C69" s="44">
        <f t="shared" si="39"/>
        <v>4.0752370419194328</v>
      </c>
      <c r="D69" s="44">
        <f t="shared" si="39"/>
        <v>1.6110194493251351</v>
      </c>
      <c r="E69" s="44">
        <f t="shared" si="39"/>
        <v>1.1370208826669392</v>
      </c>
      <c r="F69" s="44">
        <f t="shared" ref="F69:F74" si="40">IF(AND(F$5-D$5 &lt;&gt; 0,F17 &lt;&gt; 0,D17 &lt;&gt; 0),(EXP(LN(F17/D17)/(F$5-D$5))-1)*100,0)</f>
        <v>1.2947742136073082</v>
      </c>
      <c r="H69" s="44">
        <f>(B17/B$51)*100</f>
        <v>12.019343134538103</v>
      </c>
      <c r="I69" s="44">
        <f>(C17/C$51)*100</f>
        <v>12.262190286444765</v>
      </c>
      <c r="J69" s="44">
        <f>(D17/D$51)*100</f>
        <v>12.900215453043373</v>
      </c>
      <c r="K69" s="44">
        <f>(E17/E$51)*100</f>
        <v>13.348905039395687</v>
      </c>
      <c r="L69" s="44">
        <f>(F17/F$51)*100</f>
        <v>14.074820227184032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4.1650234525023366</v>
      </c>
      <c r="C70" s="44">
        <f t="shared" si="39"/>
        <v>9.3984135292379811</v>
      </c>
      <c r="D70" s="49">
        <f t="shared" si="39"/>
        <v>-1.1836481450113179</v>
      </c>
      <c r="E70" s="49">
        <f t="shared" si="39"/>
        <v>0.74686627044211473</v>
      </c>
      <c r="F70" s="44">
        <f t="shared" si="40"/>
        <v>9.9206855995759291E-2</v>
      </c>
      <c r="H70" s="40">
        <f t="shared" ref="H70:L74" si="41">(B18/B$17)*100</f>
        <v>13.814558762386719</v>
      </c>
      <c r="I70" s="40">
        <f t="shared" si="41"/>
        <v>15.302236108226703</v>
      </c>
      <c r="J70" s="40">
        <f t="shared" si="41"/>
        <v>16.084905509420576</v>
      </c>
      <c r="K70" s="40">
        <f t="shared" si="41"/>
        <v>13.991315594940978</v>
      </c>
      <c r="L70" s="40">
        <f t="shared" si="41"/>
        <v>13.46084885733447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0.96893646077897966</v>
      </c>
      <c r="C71" s="44">
        <f t="shared" si="39"/>
        <v>1.9263911843636627E-2</v>
      </c>
      <c r="D71" s="49">
        <f t="shared" si="39"/>
        <v>10.3381687228574</v>
      </c>
      <c r="E71" s="49">
        <f t="shared" si="39"/>
        <v>2.3208094099633314</v>
      </c>
      <c r="F71" s="44">
        <f t="shared" si="40"/>
        <v>4.9263507082048852</v>
      </c>
      <c r="H71" s="40">
        <f t="shared" si="41"/>
        <v>15.815584185677325</v>
      </c>
      <c r="I71" s="40">
        <f t="shared" si="41"/>
        <v>15.465593175172678</v>
      </c>
      <c r="J71" s="40">
        <f t="shared" si="41"/>
        <v>14.862875063332892</v>
      </c>
      <c r="K71" s="40">
        <f t="shared" si="41"/>
        <v>22.44024750780417</v>
      </c>
      <c r="L71" s="40">
        <f t="shared" si="41"/>
        <v>25.209587792871112</v>
      </c>
    </row>
    <row r="72" spans="1:12" x14ac:dyDescent="0.2">
      <c r="A72" t="str">
        <f t="shared" si="38"/>
        <v>33 Protective service occupations</v>
      </c>
      <c r="B72" s="49">
        <f t="shared" si="39"/>
        <v>-3.6499976086389663</v>
      </c>
      <c r="C72" s="44">
        <f t="shared" si="39"/>
        <v>7.9445432830102192</v>
      </c>
      <c r="D72" s="49">
        <f t="shared" si="39"/>
        <v>-3.3900576548319239</v>
      </c>
      <c r="E72" s="49">
        <f t="shared" si="39"/>
        <v>0.68841238624484102</v>
      </c>
      <c r="F72" s="44">
        <f t="shared" si="40"/>
        <v>-0.68985795597880095</v>
      </c>
      <c r="H72" s="40">
        <f t="shared" si="41"/>
        <v>6.4783878152912671</v>
      </c>
      <c r="I72" s="40">
        <f t="shared" si="41"/>
        <v>5.2529598139242832</v>
      </c>
      <c r="J72" s="40">
        <f t="shared" si="41"/>
        <v>5.4482542064225656</v>
      </c>
      <c r="K72" s="40">
        <f t="shared" si="41"/>
        <v>4.2331380760395669</v>
      </c>
      <c r="L72" s="40">
        <f t="shared" si="41"/>
        <v>4.0490747823007656</v>
      </c>
    </row>
    <row r="73" spans="1:12" x14ac:dyDescent="0.2">
      <c r="A73" t="str">
        <f t="shared" si="38"/>
        <v>34 Culture, media and sports occupations</v>
      </c>
      <c r="B73" s="49">
        <f t="shared" si="39"/>
        <v>2.4530819061195919</v>
      </c>
      <c r="C73" s="44">
        <f t="shared" si="39"/>
        <v>-0.14549840559192617</v>
      </c>
      <c r="D73" s="49">
        <f t="shared" si="39"/>
        <v>-0.39602513995482536</v>
      </c>
      <c r="E73" s="49">
        <f t="shared" si="39"/>
        <v>1.3907916682896593</v>
      </c>
      <c r="F73" s="44">
        <f t="shared" si="40"/>
        <v>0.79165260316018671</v>
      </c>
      <c r="H73" s="40">
        <f t="shared" si="41"/>
        <v>16.289936120718863</v>
      </c>
      <c r="I73" s="40">
        <f t="shared" si="41"/>
        <v>16.886891228487478</v>
      </c>
      <c r="J73" s="40">
        <f t="shared" si="41"/>
        <v>16.202049161996314</v>
      </c>
      <c r="K73" s="40">
        <f t="shared" si="41"/>
        <v>14.663891974681951</v>
      </c>
      <c r="L73" s="40">
        <f t="shared" si="41"/>
        <v>15.036017600883318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1.2627533132762103</v>
      </c>
      <c r="C74" s="44">
        <f t="shared" si="39"/>
        <v>4.7594530105004695</v>
      </c>
      <c r="D74" s="49">
        <f t="shared" si="39"/>
        <v>0.41244803787663376</v>
      </c>
      <c r="E74" s="49">
        <f t="shared" si="39"/>
        <v>0.57364296540418636</v>
      </c>
      <c r="F74" s="44">
        <f t="shared" si="40"/>
        <v>0.51988259108424195</v>
      </c>
      <c r="H74" s="40">
        <f t="shared" si="41"/>
        <v>47.601533115925825</v>
      </c>
      <c r="I74" s="40">
        <f t="shared" si="41"/>
        <v>47.092319674188857</v>
      </c>
      <c r="J74" s="40">
        <f t="shared" si="41"/>
        <v>47.401916058827645</v>
      </c>
      <c r="K74" s="40">
        <f t="shared" si="41"/>
        <v>44.671406846533337</v>
      </c>
      <c r="L74" s="40">
        <f t="shared" si="41"/>
        <v>42.244470966610344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-1.3753474361051565</v>
      </c>
      <c r="C76" s="44">
        <f t="shared" si="42"/>
        <v>4.1254144937542536</v>
      </c>
      <c r="D76" s="44">
        <f t="shared" si="42"/>
        <v>0.1704789165445586</v>
      </c>
      <c r="E76" s="44">
        <f t="shared" si="42"/>
        <v>-0.45345176487638916</v>
      </c>
      <c r="F76" s="44">
        <f>IF(AND(F$5-D$5 &lt;&gt; 0,F24 &lt;&gt; 0,D24 &lt;&gt; 0),(EXP(LN(F24/D24)/(F$5-D$5))-1)*100,0)</f>
        <v>-0.24590787854913421</v>
      </c>
      <c r="H76" s="44">
        <f>(B24/B$51)*100</f>
        <v>10.489441078057984</v>
      </c>
      <c r="I76" s="44">
        <f>(C24/C$51)*100</f>
        <v>9.5260274156510238</v>
      </c>
      <c r="J76" s="44">
        <f>(D24/D$51)*100</f>
        <v>10.026516527254849</v>
      </c>
      <c r="K76" s="44">
        <f>(E24/E$51)*100</f>
        <v>9.6603633504723607</v>
      </c>
      <c r="L76" s="44">
        <f>(F24/F$51)*100</f>
        <v>8.6926293449787959</v>
      </c>
    </row>
    <row r="77" spans="1:12" x14ac:dyDescent="0.2">
      <c r="A77" t="str">
        <f>A25</f>
        <v>41 Administrative occupations</v>
      </c>
      <c r="B77" s="49">
        <f t="shared" si="42"/>
        <v>-1.1375664451824918</v>
      </c>
      <c r="C77" s="44">
        <f t="shared" si="42"/>
        <v>5.6370035209946545</v>
      </c>
      <c r="D77" s="49">
        <f t="shared" si="42"/>
        <v>0.53280272007723006</v>
      </c>
      <c r="E77" s="49">
        <f t="shared" si="42"/>
        <v>-0.21909144245044754</v>
      </c>
      <c r="F77" s="44">
        <f>IF(AND(F$5-D$5 &lt;&gt; 0,F25 &lt;&gt; 0,D25 &lt;&gt; 0),(EXP(LN(F25/D25)/(F$5-D$5))-1)*100,0)</f>
        <v>3.0913027182055686E-2</v>
      </c>
      <c r="H77" s="40">
        <f t="shared" ref="H77:L78" si="43">(B25/B$24)*100</f>
        <v>79.993353053984066</v>
      </c>
      <c r="I77" s="40">
        <f t="shared" si="43"/>
        <v>80.767593452909708</v>
      </c>
      <c r="J77" s="40">
        <f t="shared" si="43"/>
        <v>81.9400969057277</v>
      </c>
      <c r="K77" s="40">
        <f t="shared" si="43"/>
        <v>83.432772169589356</v>
      </c>
      <c r="L77" s="40">
        <f t="shared" si="43"/>
        <v>85.417953032046867</v>
      </c>
    </row>
    <row r="78" spans="1:12" x14ac:dyDescent="0.2">
      <c r="A78" t="str">
        <f>A26</f>
        <v>42 Secretarial and related occupations</v>
      </c>
      <c r="B78" s="49">
        <f t="shared" si="42"/>
        <v>-2.3436884876867792</v>
      </c>
      <c r="C78" s="44">
        <f t="shared" si="42"/>
        <v>-2.2225902513150375</v>
      </c>
      <c r="D78" s="49">
        <f t="shared" si="42"/>
        <v>-1.5429915373100567</v>
      </c>
      <c r="E78" s="49">
        <f t="shared" si="42"/>
        <v>-1.7159440858020458</v>
      </c>
      <c r="F78" s="44">
        <f>IF(AND(F$5-D$5 &lt;&gt; 0,F26 &lt;&gt; 0,D26 &lt;&gt; 0),(EXP(LN(F26/D26)/(F$5-D$5))-1)*100,0)</f>
        <v>-1.6583270197599975</v>
      </c>
      <c r="H78" s="40">
        <f t="shared" si="43"/>
        <v>20.00664694601592</v>
      </c>
      <c r="I78" s="40">
        <f t="shared" si="43"/>
        <v>19.232406547090282</v>
      </c>
      <c r="J78" s="40">
        <f t="shared" si="43"/>
        <v>18.059903094272293</v>
      </c>
      <c r="K78" s="40">
        <f t="shared" si="43"/>
        <v>16.567227830410651</v>
      </c>
      <c r="L78" s="40">
        <f t="shared" si="43"/>
        <v>14.582046967953133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0.17339373687734749</v>
      </c>
      <c r="C80" s="44">
        <f t="shared" si="44"/>
        <v>-10.094898642859674</v>
      </c>
      <c r="D80" s="44">
        <f t="shared" si="44"/>
        <v>0.40657722876737967</v>
      </c>
      <c r="E80" s="44">
        <f t="shared" si="44"/>
        <v>-0.10283613604215036</v>
      </c>
      <c r="F80" s="44">
        <f>IF(AND(F$5-D$5 &lt;&gt; 0,F28 &lt;&gt; 0,D28 &lt;&gt; 0),(EXP(LN(F28/D28)/(F$5-D$5))-1)*100,0)</f>
        <v>6.6680501469229547E-2</v>
      </c>
      <c r="H80" s="44">
        <f>(B28/B$51)*100</f>
        <v>12.311312861856857</v>
      </c>
      <c r="I80" s="44">
        <f>(C28/C$51)*100</f>
        <v>11.899575023415739</v>
      </c>
      <c r="J80" s="44">
        <f>(D28/D$51)*100</f>
        <v>10.814272035960565</v>
      </c>
      <c r="K80" s="44">
        <f>(E28/E$51)*100</f>
        <v>10.542721643635774</v>
      </c>
      <c r="L80" s="44">
        <f>(F28/F$51)*100</f>
        <v>9.8260726403160881</v>
      </c>
    </row>
    <row r="81" spans="1:12" x14ac:dyDescent="0.2">
      <c r="A81" t="str">
        <f>A29</f>
        <v>51 Skilled agricultural and related trades</v>
      </c>
      <c r="B81" s="49">
        <f t="shared" si="44"/>
        <v>-1.2282894896108232</v>
      </c>
      <c r="C81" s="44">
        <f t="shared" si="44"/>
        <v>10.378968288060131</v>
      </c>
      <c r="D81" s="49">
        <f t="shared" si="44"/>
        <v>-0.49068190714942617</v>
      </c>
      <c r="E81" s="49">
        <f t="shared" si="44"/>
        <v>0.83074278455366191</v>
      </c>
      <c r="F81" s="44">
        <f>IF(AND(F$5-D$5 &lt;&gt; 0,F29 &lt;&gt; 0,D29 &lt;&gt; 0),(EXP(LN(F29/D29)/(F$5-D$5))-1)*100,0)</f>
        <v>0.38832955788199452</v>
      </c>
      <c r="H81" s="40">
        <f t="shared" ref="H81:L84" si="45">(B29/B$28)*100</f>
        <v>12.088414033940246</v>
      </c>
      <c r="I81" s="40">
        <f t="shared" si="45"/>
        <v>11.42589099632808</v>
      </c>
      <c r="J81" s="40">
        <f t="shared" si="45"/>
        <v>14.027880964580723</v>
      </c>
      <c r="K81" s="40">
        <f t="shared" si="45"/>
        <v>13.41219965327744</v>
      </c>
      <c r="L81" s="40">
        <f t="shared" si="45"/>
        <v>14.719670528068832</v>
      </c>
    </row>
    <row r="82" spans="1:12" x14ac:dyDescent="0.2">
      <c r="A82" t="str">
        <f>A30</f>
        <v>52 Skilled metal, electrical and electronic trades</v>
      </c>
      <c r="B82" s="49">
        <f t="shared" si="44"/>
        <v>-0.20458975832047255</v>
      </c>
      <c r="C82" s="44">
        <f t="shared" si="44"/>
        <v>-11.006610128193095</v>
      </c>
      <c r="D82" s="49">
        <f t="shared" si="44"/>
        <v>-0.33218507789422036</v>
      </c>
      <c r="E82" s="49">
        <f t="shared" si="44"/>
        <v>-0.50074428216314582</v>
      </c>
      <c r="F82" s="44">
        <f>IF(AND(F$5-D$5 &lt;&gt; 0,F30 &lt;&gt; 0,D30 &lt;&gt; 0),(EXP(LN(F30/D30)/(F$5-D$5))-1)*100,0)</f>
        <v>-0.44458957890611828</v>
      </c>
      <c r="H82" s="40">
        <f t="shared" si="45"/>
        <v>38.139522010452865</v>
      </c>
      <c r="I82" s="40">
        <f t="shared" si="45"/>
        <v>37.567125685850939</v>
      </c>
      <c r="J82" s="40">
        <f t="shared" si="45"/>
        <v>37.186164211565981</v>
      </c>
      <c r="K82" s="40">
        <f t="shared" si="45"/>
        <v>35.838122945950687</v>
      </c>
      <c r="L82" s="40">
        <f t="shared" si="45"/>
        <v>34.435943831641005</v>
      </c>
    </row>
    <row r="83" spans="1:12" x14ac:dyDescent="0.2">
      <c r="A83" t="str">
        <f>A31</f>
        <v>53 Skilled construction and building trades</v>
      </c>
      <c r="B83" s="49">
        <f t="shared" si="44"/>
        <v>1.4786690304080974</v>
      </c>
      <c r="C83" s="44">
        <f t="shared" si="44"/>
        <v>-18.888394710585853</v>
      </c>
      <c r="D83" s="49">
        <f t="shared" si="44"/>
        <v>1.0333850428757119</v>
      </c>
      <c r="E83" s="49">
        <f t="shared" si="44"/>
        <v>-1.6108902651912338E-3</v>
      </c>
      <c r="F83" s="44">
        <f>IF(AND(F$5-D$5 &lt;&gt; 0,F31 &lt;&gt; 0,D31 &lt;&gt; 0),(EXP(LN(F31/D31)/(F$5-D$5))-1)*100,0)</f>
        <v>0.34220429150328968</v>
      </c>
      <c r="H83" s="40">
        <f t="shared" si="45"/>
        <v>33.20767534815986</v>
      </c>
      <c r="I83" s="40">
        <f t="shared" si="45"/>
        <v>34.972604391946014</v>
      </c>
      <c r="J83" s="40">
        <f t="shared" si="45"/>
        <v>31.55198137326904</v>
      </c>
      <c r="K83" s="40">
        <f t="shared" si="45"/>
        <v>32.549201839306903</v>
      </c>
      <c r="L83" s="40">
        <f t="shared" si="45"/>
        <v>32.88052909749905</v>
      </c>
    </row>
    <row r="84" spans="1:12" x14ac:dyDescent="0.2">
      <c r="A84" t="str">
        <f>A32</f>
        <v>54 Textiles, printing and other skilled trades</v>
      </c>
      <c r="B84" s="49">
        <f t="shared" si="44"/>
        <v>-0.63771498768594448</v>
      </c>
      <c r="C84" s="44">
        <f t="shared" si="44"/>
        <v>-3.3687468018662292</v>
      </c>
      <c r="D84" s="49">
        <f t="shared" si="44"/>
        <v>1.508316673883825</v>
      </c>
      <c r="E84" s="49">
        <f t="shared" si="44"/>
        <v>-0.23347561054707366</v>
      </c>
      <c r="F84" s="44">
        <f>IF(AND(F$5-D$5 &lt;&gt; 0,F32 &lt;&gt; 0,D32 &lt;&gt; 0),(EXP(LN(F32/D32)/(F$5-D$5))-1)*100,0)</f>
        <v>0.3437753906228469</v>
      </c>
      <c r="H84" s="40">
        <f t="shared" si="45"/>
        <v>16.564388607447029</v>
      </c>
      <c r="I84" s="40">
        <f t="shared" si="45"/>
        <v>16.034378925874961</v>
      </c>
      <c r="J84" s="40">
        <f t="shared" si="45"/>
        <v>17.233973450584262</v>
      </c>
      <c r="K84" s="40">
        <f t="shared" si="45"/>
        <v>18.200475561464984</v>
      </c>
      <c r="L84" s="40">
        <f t="shared" si="45"/>
        <v>17.963856542791127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-0.16268910186374441</v>
      </c>
      <c r="C86" s="44">
        <f t="shared" si="46"/>
        <v>-6.5049121430537316</v>
      </c>
      <c r="D86" s="44">
        <f t="shared" si="46"/>
        <v>1.1013864974897647</v>
      </c>
      <c r="E86" s="44">
        <f t="shared" si="46"/>
        <v>1.110337962525354</v>
      </c>
      <c r="F86" s="44">
        <f>IF(AND(F$5-D$5 &lt;&gt; 0,F34 &lt;&gt; 0,D34 &lt;&gt; 0),(EXP(LN(F34/D34)/(F$5-D$5))-1)*100,0)</f>
        <v>1.1073540527882564</v>
      </c>
      <c r="H86" s="44">
        <f>(B34/B$51)*100</f>
        <v>9.937669384979877</v>
      </c>
      <c r="I86" s="44">
        <f>(C34/C$51)*100</f>
        <v>9.4770588550883996</v>
      </c>
      <c r="J86" s="44">
        <f>(D34/D$51)*100</f>
        <v>8.956614361374756</v>
      </c>
      <c r="K86" s="44">
        <f>(E34/E$51)*100</f>
        <v>9.0380360643426396</v>
      </c>
      <c r="L86" s="44">
        <f>(F34/F$51)*100</f>
        <v>9.5044137751756423</v>
      </c>
    </row>
    <row r="87" spans="1:12" x14ac:dyDescent="0.2">
      <c r="A87" t="str">
        <f>A35</f>
        <v>61 Caring personal service occupations</v>
      </c>
      <c r="B87" s="49">
        <f t="shared" si="46"/>
        <v>-0.86170058310294229</v>
      </c>
      <c r="C87" s="44">
        <f t="shared" si="46"/>
        <v>-5.3012162783429577</v>
      </c>
      <c r="D87" s="49">
        <f t="shared" si="46"/>
        <v>1.3815250681957769</v>
      </c>
      <c r="E87" s="49">
        <f t="shared" si="46"/>
        <v>1.1850691185933959</v>
      </c>
      <c r="F87" s="44">
        <f>IF(AND(F$5-D$5 &lt;&gt; 0,F35 &lt;&gt; 0,D35 &lt;&gt; 0),(EXP(LN(F35/D35)/(F$5-D$5))-1)*100,0)</f>
        <v>1.2505120997598596</v>
      </c>
      <c r="H87" s="40">
        <f t="shared" ref="H87:L89" si="47">(B35/B$34)*100</f>
        <v>78.433527717112966</v>
      </c>
      <c r="I87" s="40">
        <f t="shared" si="47"/>
        <v>76.259878500007233</v>
      </c>
      <c r="J87" s="40">
        <f t="shared" si="47"/>
        <v>77.241680886612343</v>
      </c>
      <c r="K87" s="40">
        <f t="shared" si="47"/>
        <v>78.317760142727323</v>
      </c>
      <c r="L87" s="40">
        <f t="shared" si="47"/>
        <v>78.898539661952299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2.5948914159650505</v>
      </c>
      <c r="C88" s="44">
        <f t="shared" si="46"/>
        <v>-11.592480156721585</v>
      </c>
      <c r="D88" s="49">
        <f t="shared" si="46"/>
        <v>0.41078483797658549</v>
      </c>
      <c r="E88" s="49">
        <f t="shared" si="46"/>
        <v>0.84163341531011682</v>
      </c>
      <c r="F88" s="44">
        <f>IF(AND(F$5-D$5 &lt;&gt; 0,F36 &lt;&gt; 0,D36 &lt;&gt; 0),(EXP(LN(F36/D36)/(F$5-D$5))-1)*100,0)</f>
        <v>0.69781220131444055</v>
      </c>
      <c r="H88" s="40">
        <f t="shared" si="47"/>
        <v>20.705892184520135</v>
      </c>
      <c r="I88" s="40">
        <f t="shared" si="47"/>
        <v>23.090077659509088</v>
      </c>
      <c r="J88" s="40">
        <f t="shared" si="47"/>
        <v>21.833622981233734</v>
      </c>
      <c r="K88" s="40">
        <f t="shared" si="47"/>
        <v>21.098037378297956</v>
      </c>
      <c r="L88" s="40">
        <f t="shared" si="47"/>
        <v>20.544006984322476</v>
      </c>
    </row>
    <row r="89" spans="1:12" x14ac:dyDescent="0.2">
      <c r="A89" t="str">
        <f>A37</f>
        <v>63 Community and civil enforcement occupations</v>
      </c>
      <c r="B89" s="49">
        <f t="shared" si="46"/>
        <v>-6.9254999458638222</v>
      </c>
      <c r="C89" s="44">
        <f t="shared" si="46"/>
        <v>32.998023721570149</v>
      </c>
      <c r="D89" s="49">
        <f t="shared" si="46"/>
        <v>-7.7704727777033078</v>
      </c>
      <c r="E89" s="49">
        <f t="shared" si="46"/>
        <v>0.63755470679336401</v>
      </c>
      <c r="F89" s="44">
        <f>IF(AND(F$5-D$5 &lt;&gt; 0,F37 &lt;&gt; 0,D37 &lt;&gt; 0),(EXP(LN(F37/D37)/(F$5-D$5))-1)*100,0)</f>
        <v>-2.2470112473426673</v>
      </c>
      <c r="H89" s="40">
        <f t="shared" si="47"/>
        <v>0.86058009836689742</v>
      </c>
      <c r="I89" s="40">
        <f t="shared" si="47"/>
        <v>0.65004384048368757</v>
      </c>
      <c r="J89" s="40">
        <f t="shared" si="47"/>
        <v>0.92469613215392965</v>
      </c>
      <c r="K89" s="40">
        <f t="shared" si="47"/>
        <v>0.58420247897471933</v>
      </c>
      <c r="L89" s="40">
        <f t="shared" si="47"/>
        <v>0.5574533537252242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3.5777101854117532E-2</v>
      </c>
      <c r="C91" s="44">
        <f t="shared" si="48"/>
        <v>1.1471545194335686</v>
      </c>
      <c r="D91" s="44">
        <f t="shared" si="48"/>
        <v>0.37982911885960924</v>
      </c>
      <c r="E91" s="44">
        <f t="shared" si="48"/>
        <v>-2.2319691689731691E-2</v>
      </c>
      <c r="F91" s="44">
        <f t="shared" ref="F91:F93" si="49">IF(AND(F$5-D$5 &lt;&gt; 0,F39 &lt;&gt; 0,D39 &lt;&gt; 0),(EXP(LN(F39/D39)/(F$5-D$5))-1)*100,0)</f>
        <v>0.11155057931706569</v>
      </c>
      <c r="H91" s="44">
        <f>(B39/B$51)*100</f>
        <v>8.6833828605273951</v>
      </c>
      <c r="I91" s="44">
        <f>(C39/C$51)*100</f>
        <v>8.3469514020108306</v>
      </c>
      <c r="J91" s="44">
        <f>(D39/D$51)*100</f>
        <v>8.5342047546341622</v>
      </c>
      <c r="K91" s="44">
        <f>(E39/E$51)*100</f>
        <v>8.3088315692668093</v>
      </c>
      <c r="L91" s="44">
        <f>(F39/F$51)*100</f>
        <v>7.8066760879011099</v>
      </c>
    </row>
    <row r="92" spans="1:12" s="30" customFormat="1" x14ac:dyDescent="0.2">
      <c r="A92" t="str">
        <f>A40</f>
        <v>71 Sales occupations</v>
      </c>
      <c r="B92" s="49">
        <f t="shared" si="48"/>
        <v>-0.42084606650588663</v>
      </c>
      <c r="C92" s="44">
        <f t="shared" si="48"/>
        <v>0.14424331750353403</v>
      </c>
      <c r="D92" s="49">
        <f t="shared" si="48"/>
        <v>-7.4629712085527711E-2</v>
      </c>
      <c r="E92" s="49">
        <f t="shared" si="48"/>
        <v>-0.33655876343320346</v>
      </c>
      <c r="F92" s="44">
        <f t="shared" si="49"/>
        <v>-0.24932545540211626</v>
      </c>
      <c r="G92"/>
      <c r="H92" s="40">
        <f>(B40/B$34)*100</f>
        <v>72.211024989600389</v>
      </c>
      <c r="I92" s="40">
        <f t="shared" ref="H92:L93" si="50">(C40/C$34)*100</f>
        <v>71.467030656749714</v>
      </c>
      <c r="J92" s="40">
        <f t="shared" si="50"/>
        <v>76.549601388895766</v>
      </c>
      <c r="K92" s="40">
        <f t="shared" si="50"/>
        <v>72.199835382511253</v>
      </c>
      <c r="L92" s="40">
        <f t="shared" si="50"/>
        <v>62.508542656480671</v>
      </c>
    </row>
    <row r="93" spans="1:12" s="30" customFormat="1" x14ac:dyDescent="0.2">
      <c r="A93" t="str">
        <f>A41</f>
        <v>72 Customer service occupations</v>
      </c>
      <c r="B93" s="49">
        <f t="shared" si="48"/>
        <v>2.1283085555845682</v>
      </c>
      <c r="C93" s="44">
        <f t="shared" si="48"/>
        <v>5.4627716390892367</v>
      </c>
      <c r="D93" s="49">
        <f t="shared" si="48"/>
        <v>2.1560638007657618</v>
      </c>
      <c r="E93" s="49">
        <f t="shared" si="48"/>
        <v>1.057353671300354</v>
      </c>
      <c r="F93" s="44">
        <f t="shared" si="49"/>
        <v>1.422271080779125</v>
      </c>
      <c r="G93"/>
      <c r="H93" s="40">
        <f t="shared" si="50"/>
        <v>15.167438955394072</v>
      </c>
      <c r="I93" s="40">
        <f t="shared" si="50"/>
        <v>16.608305052801217</v>
      </c>
      <c r="J93" s="40">
        <f t="shared" si="50"/>
        <v>18.734223617992711</v>
      </c>
      <c r="K93" s="40">
        <f t="shared" si="50"/>
        <v>19.731990404810748</v>
      </c>
      <c r="L93" s="40">
        <f t="shared" si="50"/>
        <v>19.628833435995283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0.20905239507391649</v>
      </c>
      <c r="C95" s="44">
        <f t="shared" si="51"/>
        <v>-10.690799072377487</v>
      </c>
      <c r="D95" s="44">
        <f t="shared" si="51"/>
        <v>0.56676657283174503</v>
      </c>
      <c r="E95" s="44">
        <f t="shared" si="51"/>
        <v>-0.24853159014064374</v>
      </c>
      <c r="F95" s="44">
        <f>IF(AND(F$5-D$5 &lt;&gt; 0,F43 &lt;&gt; 0,D43 &lt;&gt; 0),(EXP(LN(F43/D43)/(F$5-D$5))-1)*100,0)</f>
        <v>2.2497399927989825E-2</v>
      </c>
      <c r="H95" s="44">
        <f>(B43/B$51)*100</f>
        <v>5.7193694442651672</v>
      </c>
      <c r="I95" s="44">
        <f>(C43/C$51)*100</f>
        <v>5.5359671752252417</v>
      </c>
      <c r="J95" s="44">
        <f>(D43/D$51)*100</f>
        <v>4.9977118623937837</v>
      </c>
      <c r="K95" s="44">
        <f>(E43/E$51)*100</f>
        <v>4.9112075169822171</v>
      </c>
      <c r="L95" s="44">
        <f>(F43/F$51)*100</f>
        <v>4.5110423586637634</v>
      </c>
    </row>
    <row r="96" spans="1:12" x14ac:dyDescent="0.2">
      <c r="A96" t="str">
        <f>A44</f>
        <v>81 Process, plant and machine operatives</v>
      </c>
      <c r="B96" s="49">
        <f t="shared" si="51"/>
        <v>-0.9410652997998703</v>
      </c>
      <c r="C96" s="44">
        <f t="shared" si="51"/>
        <v>-11.514733238867381</v>
      </c>
      <c r="D96" s="49">
        <f t="shared" si="51"/>
        <v>0.84492774317608266</v>
      </c>
      <c r="E96" s="49">
        <f t="shared" si="51"/>
        <v>-0.63481005889327591</v>
      </c>
      <c r="F96" s="44">
        <f>IF(AND(F$5-D$5 &lt;&gt; 0,F44 &lt;&gt; 0,D44 &lt;&gt; 0),(EXP(LN(F44/D44)/(F$5-D$5))-1)*100,0)</f>
        <v>-0.14399252558684461</v>
      </c>
      <c r="H96" s="40">
        <f>(B44/B$43)*100</f>
        <v>50.693269412001051</v>
      </c>
      <c r="I96" s="40">
        <f t="shared" ref="H96:L97" si="52">(C44/C$43)*100</f>
        <v>48.405765537130392</v>
      </c>
      <c r="J96" s="40">
        <f t="shared" si="52"/>
        <v>47.959191570877323</v>
      </c>
      <c r="K96" s="40">
        <f t="shared" si="52"/>
        <v>48.626130908651589</v>
      </c>
      <c r="L96" s="40">
        <f t="shared" si="52"/>
        <v>46.775604660734729</v>
      </c>
    </row>
    <row r="97" spans="1:12" x14ac:dyDescent="0.2">
      <c r="A97" t="str">
        <f>A45</f>
        <v>82 Transport and mobile machine drivers and operatives</v>
      </c>
      <c r="B97" s="49">
        <f t="shared" si="51"/>
        <v>1.3516204971078638</v>
      </c>
      <c r="C97" s="44">
        <f t="shared" si="51"/>
        <v>-9.9177831628218591</v>
      </c>
      <c r="D97" s="49">
        <f t="shared" si="51"/>
        <v>0.30766825358328198</v>
      </c>
      <c r="E97" s="49">
        <f t="shared" si="51"/>
        <v>0.10508613923527754</v>
      </c>
      <c r="F97" s="44">
        <f>IF(AND(F$5-D$5 &lt;&gt; 0,F45 &lt;&gt; 0,D45 &lt;&gt; 0),(EXP(LN(F45/D45)/(F$5-D$5))-1)*100,0)</f>
        <v>0.17256801023757262</v>
      </c>
      <c r="H97" s="40">
        <f t="shared" si="52"/>
        <v>49.306730587998942</v>
      </c>
      <c r="I97" s="40">
        <f t="shared" si="52"/>
        <v>51.594234462869615</v>
      </c>
      <c r="J97" s="40">
        <f t="shared" si="52"/>
        <v>52.040808429122684</v>
      </c>
      <c r="K97" s="40">
        <f t="shared" si="52"/>
        <v>51.373869091348425</v>
      </c>
      <c r="L97" s="40">
        <f t="shared" si="52"/>
        <v>53.224395339265271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-0.30524311931925396</v>
      </c>
      <c r="C99" s="44">
        <f t="shared" si="53"/>
        <v>-7.2444915748801524</v>
      </c>
      <c r="D99" s="44">
        <f t="shared" si="53"/>
        <v>1.483181799618194</v>
      </c>
      <c r="E99" s="44">
        <f t="shared" si="53"/>
        <v>-7.5907262630070527E-2</v>
      </c>
      <c r="F99" s="44">
        <f>IF(AND(F$5-D$5 &lt;&gt; 0,F47 &lt;&gt; 0,D47 &lt;&gt; 0),(EXP(LN(F47/D47)/(F$5-D$5))-1)*100,0)</f>
        <v>0.44110938499670738</v>
      </c>
      <c r="H99" s="44">
        <f>(B47/B$51)*100</f>
        <v>10.841555359381132</v>
      </c>
      <c r="I99" s="44">
        <f>(C47/C$51)*100</f>
        <v>10.280125117206286</v>
      </c>
      <c r="J99" s="44">
        <f>(D47/D$51)*100</f>
        <v>9.638725548432868</v>
      </c>
      <c r="K99" s="44">
        <f>(E47/E$51)*100</f>
        <v>9.9113914111718842</v>
      </c>
      <c r="L99" s="44">
        <f>(F47/F$51)*100</f>
        <v>9.2625893368510592</v>
      </c>
    </row>
    <row r="100" spans="1:12" x14ac:dyDescent="0.2">
      <c r="A100" t="str">
        <f>A48</f>
        <v>91 Elementary trades and related occupations</v>
      </c>
      <c r="B100" s="49">
        <f t="shared" si="53"/>
        <v>-2.9501178484577339</v>
      </c>
      <c r="C100" s="44">
        <f t="shared" si="53"/>
        <v>-10.088091097608221</v>
      </c>
      <c r="D100" s="49">
        <f t="shared" si="53"/>
        <v>14.234705698484218</v>
      </c>
      <c r="E100" s="49">
        <f t="shared" si="53"/>
        <v>1.496889618659436</v>
      </c>
      <c r="F100" s="44">
        <f>IF(AND(F$5-D$5 &lt;&gt; 0,F48 &lt;&gt; 0,D48 &lt;&gt; 0),(EXP(LN(F48/D48)/(F$5-D$5))-1)*100,0)</f>
        <v>5.5766420244020676</v>
      </c>
      <c r="H100" s="40">
        <f t="shared" ref="H100:L101" si="54">(B48/B$47)*100</f>
        <v>16.927270412763232</v>
      </c>
      <c r="I100" s="40">
        <f t="shared" si="54"/>
        <v>15.201194192210785</v>
      </c>
      <c r="J100" s="40">
        <f t="shared" si="54"/>
        <v>14.735172181401982</v>
      </c>
      <c r="K100" s="40">
        <f t="shared" si="54"/>
        <v>26.630245788486224</v>
      </c>
      <c r="L100" s="40">
        <f t="shared" si="54"/>
        <v>31.131523305919178</v>
      </c>
    </row>
    <row r="101" spans="1:12" x14ac:dyDescent="0.2">
      <c r="A101" t="str">
        <f>A49</f>
        <v>92 Elementary administration and service occupations</v>
      </c>
      <c r="B101" s="49">
        <f t="shared" si="53"/>
        <v>0.20863179886643213</v>
      </c>
      <c r="C101" s="44">
        <f t="shared" si="53"/>
        <v>-6.7347425502553682</v>
      </c>
      <c r="D101" s="49">
        <f t="shared" si="53"/>
        <v>-1.5210285208523522</v>
      </c>
      <c r="E101" s="49">
        <f t="shared" si="53"/>
        <v>-0.70656044789028094</v>
      </c>
      <c r="F101" s="44">
        <f>IF(AND(F$5-D$5 &lt;&gt; 0,F49 &lt;&gt; 0,D49 &lt;&gt; 0),(EXP(LN(F49/D49)/(F$5-D$5))-1)*100,0)</f>
        <v>-0.97879551645366769</v>
      </c>
      <c r="H101" s="40">
        <f t="shared" si="54"/>
        <v>83.072729587236765</v>
      </c>
      <c r="I101" s="40">
        <f t="shared" si="54"/>
        <v>84.798805807789208</v>
      </c>
      <c r="J101" s="40">
        <f t="shared" si="54"/>
        <v>85.264827818598008</v>
      </c>
      <c r="K101" s="40">
        <f t="shared" si="54"/>
        <v>73.369754211513765</v>
      </c>
      <c r="L101" s="40">
        <f t="shared" si="54"/>
        <v>68.868476694080826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1.0288981452979185</v>
      </c>
      <c r="C103" s="206">
        <f t="shared" ref="C103" si="56">IF(AND(D$5-C$5 &lt;&gt; 0,D51 &lt;&gt; 0,C51 &lt;&gt; 0),(EXP(LN(D51/C51)/(D$5-C$5))-1)*100,0)</f>
        <v>-1.0721669447941951</v>
      </c>
      <c r="D103" s="50">
        <f>IF(AND(E$5-D$5 &lt;&gt; 0,E51 &lt;&gt; 0,D51 &lt;&gt; 0),(EXP(LN(E51/D51)/(E$5-D$5))-1)*100,0)</f>
        <v>0.91856642621594986</v>
      </c>
      <c r="E103" s="50">
        <f>IF(AND(F$5-E$5 &lt;&gt; 0,F51 &lt;&gt; 0,E51 &lt;&gt; 0),(EXP(LN(F51/E51)/(F$5-E$5))-1)*100,0)</f>
        <v>0.60288507042960404</v>
      </c>
      <c r="F103" s="206">
        <f>IF(AND(F$5-D$5 &lt;&gt; 0,F51 &lt;&gt; 0,D51 &lt;&gt; 0),(EXP(LN(F51/D51)/(F$5-D$5))-1)*100,0)</f>
        <v>0.70800231659025048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Gloucestershire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6.1100755921069618</v>
      </c>
      <c r="C9" s="330">
        <v>16.020272933348135</v>
      </c>
      <c r="D9" s="330">
        <f>SUM(B9:C9)</f>
        <v>22.130348525455098</v>
      </c>
      <c r="E9" s="331"/>
      <c r="F9" s="330">
        <v>8.9192869066153992</v>
      </c>
      <c r="G9" s="330">
        <v>18.371760768191546</v>
      </c>
      <c r="H9" s="330">
        <f>SUM(F9:G9)</f>
        <v>27.291047674806947</v>
      </c>
      <c r="I9" s="331"/>
      <c r="J9" s="330">
        <v>10.390890366024207</v>
      </c>
      <c r="K9" s="330">
        <v>16.82177979728619</v>
      </c>
      <c r="L9" s="330">
        <f>SUM(J9:K9)</f>
        <v>27.212670163310399</v>
      </c>
      <c r="M9" s="236"/>
      <c r="N9" s="328">
        <f>IF(B9&gt;0,(EXP(LN(F9/B9)/($F$6-$B$6))-1)*100,0)</f>
        <v>7.8590796477677749</v>
      </c>
      <c r="O9" s="328">
        <f>IF(F9&gt;0,(EXP(LN(J9/F9)/($J$6-$F$6))-1)*100,0)</f>
        <v>1.0232901401958205</v>
      </c>
      <c r="P9" s="328"/>
      <c r="Q9" s="328">
        <f>IF(C9&gt;0,(EXP(LN(G9/C9)/($F$6-$B$6))-1)*100,0)</f>
        <v>2.7770561849544073</v>
      </c>
      <c r="R9" s="328">
        <f>IF(G9&gt;0,(EXP(LN(K9/G9)/($J$6-$F$6))-1)*100,0)</f>
        <v>-0.58587887357361979</v>
      </c>
      <c r="S9" s="327"/>
      <c r="T9" s="328">
        <f>IF(D9&gt;0,(EXP(LN(H9/D9)/($F$6-$B$6))-1)*100,0)</f>
        <v>4.2812890356444644</v>
      </c>
      <c r="U9" s="328">
        <f>IF(H9&gt;0,(EXP(LN(L9/H9)/($J$6-$F$6))-1)*100,0)</f>
        <v>-1.9171793582350993E-2</v>
      </c>
    </row>
    <row r="10" spans="1:21" x14ac:dyDescent="0.2">
      <c r="A10" s="329" t="str">
        <f>name!D5</f>
        <v>12 Other managers and proprietors</v>
      </c>
      <c r="B10" s="330">
        <v>4.5078835887601789</v>
      </c>
      <c r="C10" s="330">
        <v>7.3522809013568633</v>
      </c>
      <c r="D10" s="330">
        <f t="shared" ref="D10:D33" si="0">SUM(B10:C10)</f>
        <v>11.860164490117043</v>
      </c>
      <c r="E10" s="331"/>
      <c r="F10" s="330">
        <v>5.5527608406457896</v>
      </c>
      <c r="G10" s="330">
        <v>7.8479461742937238</v>
      </c>
      <c r="H10" s="330">
        <f t="shared" ref="H10:H33" si="1">SUM(F10:G10)</f>
        <v>13.400707014939513</v>
      </c>
      <c r="I10" s="331"/>
      <c r="J10" s="330">
        <v>5.7071913066527964</v>
      </c>
      <c r="K10" s="330">
        <v>10.273850063030963</v>
      </c>
      <c r="L10" s="330">
        <f t="shared" ref="L10:L33" si="2">SUM(J10:K10)</f>
        <v>15.981041369683759</v>
      </c>
      <c r="M10" s="236"/>
      <c r="N10" s="328">
        <f t="shared" ref="N10:N36" si="3">IF(B10&gt;0,(EXP(LN(F10/B10)/($F$6-$B$6))-1)*100,0)</f>
        <v>4.2574876455573563</v>
      </c>
      <c r="O10" s="328">
        <f t="shared" ref="O10:O34" si="4">IF(F10&gt;0,(EXP(LN(J10/F10)/($J$6-$F$6))-1)*100,0)</f>
        <v>0.18304572159208998</v>
      </c>
      <c r="P10" s="328"/>
      <c r="Q10" s="328">
        <f t="shared" ref="Q10:Q34" si="5">IF(C10&gt;0,(EXP(LN(G10/C10)/($F$6-$B$6))-1)*100,0)</f>
        <v>1.3133754324645475</v>
      </c>
      <c r="R10" s="328">
        <f t="shared" ref="R10:R34" si="6">IF(G10&gt;0,(EXP(LN(K10/G10)/($J$6-$F$6))-1)*100,0)</f>
        <v>1.8118855212369223</v>
      </c>
      <c r="S10" s="327"/>
      <c r="T10" s="328">
        <f t="shared" ref="T10:T34" si="7">IF(D10&gt;0,(EXP(LN(H10/D10)/($F$6-$B$6))-1)*100,0)</f>
        <v>2.4725160990337836</v>
      </c>
      <c r="U10" s="328">
        <f t="shared" ref="U10:U34" si="8">IF(H10&gt;0,(EXP(LN(L10/H10)/($J$6-$F$6))-1)*100,0)</f>
        <v>1.1808890001848926</v>
      </c>
    </row>
    <row r="11" spans="1:21" x14ac:dyDescent="0.2">
      <c r="A11" s="329" t="str">
        <f>name!D6</f>
        <v>21 Science, research, engineering and technology professionals</v>
      </c>
      <c r="B11" s="330">
        <v>3.2624127405164303</v>
      </c>
      <c r="C11" s="330">
        <v>15.657517107535865</v>
      </c>
      <c r="D11" s="330">
        <f t="shared" si="0"/>
        <v>18.919929848052295</v>
      </c>
      <c r="E11" s="331"/>
      <c r="F11" s="330">
        <v>4.5572096557574264</v>
      </c>
      <c r="G11" s="330">
        <v>18.146720478846529</v>
      </c>
      <c r="H11" s="330">
        <f t="shared" si="1"/>
        <v>22.703930134603954</v>
      </c>
      <c r="I11" s="331"/>
      <c r="J11" s="330">
        <v>7.7678554456364308</v>
      </c>
      <c r="K11" s="330">
        <v>24.458444166811265</v>
      </c>
      <c r="L11" s="330">
        <f t="shared" si="2"/>
        <v>32.226299612447697</v>
      </c>
      <c r="M11" s="236"/>
      <c r="N11" s="328">
        <f t="shared" si="3"/>
        <v>6.9133704412403407</v>
      </c>
      <c r="O11" s="328">
        <f t="shared" si="4"/>
        <v>3.6191777595736774</v>
      </c>
      <c r="P11" s="328"/>
      <c r="Q11" s="328">
        <f t="shared" si="5"/>
        <v>2.9947412690070507</v>
      </c>
      <c r="R11" s="328">
        <f t="shared" si="6"/>
        <v>2.0098350219662331</v>
      </c>
      <c r="S11" s="327"/>
      <c r="T11" s="328">
        <f t="shared" si="7"/>
        <v>3.7137420139016886</v>
      </c>
      <c r="U11" s="328">
        <f t="shared" si="8"/>
        <v>2.362439299245267</v>
      </c>
    </row>
    <row r="12" spans="1:21" x14ac:dyDescent="0.2">
      <c r="A12" s="329" t="str">
        <f>name!D7</f>
        <v>22 Health professionals</v>
      </c>
      <c r="B12" s="330">
        <v>10.536958457014897</v>
      </c>
      <c r="C12" s="330">
        <v>3.8786888637027737</v>
      </c>
      <c r="D12" s="330">
        <f t="shared" si="0"/>
        <v>14.415647320717671</v>
      </c>
      <c r="E12" s="331"/>
      <c r="F12" s="330">
        <v>11.014928597582305</v>
      </c>
      <c r="G12" s="330">
        <v>4.5227360016588207</v>
      </c>
      <c r="H12" s="330">
        <f t="shared" si="1"/>
        <v>15.537664599241126</v>
      </c>
      <c r="I12" s="331"/>
      <c r="J12" s="330">
        <v>13.327913073941556</v>
      </c>
      <c r="K12" s="330">
        <v>5.6655183080449918</v>
      </c>
      <c r="L12" s="330">
        <f t="shared" si="2"/>
        <v>18.993431381986547</v>
      </c>
      <c r="M12" s="236"/>
      <c r="N12" s="328">
        <f t="shared" si="3"/>
        <v>0.89119910001340674</v>
      </c>
      <c r="O12" s="328">
        <f t="shared" si="4"/>
        <v>1.278835146793833</v>
      </c>
      <c r="P12" s="328"/>
      <c r="Q12" s="328">
        <f t="shared" si="5"/>
        <v>3.1200842037944154</v>
      </c>
      <c r="R12" s="328">
        <f t="shared" si="6"/>
        <v>1.5132099010783939</v>
      </c>
      <c r="S12" s="327"/>
      <c r="T12" s="328">
        <f t="shared" si="7"/>
        <v>1.5103484901715092</v>
      </c>
      <c r="U12" s="328">
        <f t="shared" si="8"/>
        <v>1.3478436229737767</v>
      </c>
    </row>
    <row r="13" spans="1:21" x14ac:dyDescent="0.2">
      <c r="A13" s="329" t="str">
        <f>name!D8</f>
        <v>23 Teaching and other educational professionals</v>
      </c>
      <c r="B13" s="330">
        <v>9.7709565549614101</v>
      </c>
      <c r="C13" s="330">
        <v>5.3964819048903667</v>
      </c>
      <c r="D13" s="330">
        <f t="shared" si="0"/>
        <v>15.167438459851777</v>
      </c>
      <c r="E13" s="331"/>
      <c r="F13" s="330">
        <v>11.182519014204965</v>
      </c>
      <c r="G13" s="330">
        <v>5.1545104184306334</v>
      </c>
      <c r="H13" s="330">
        <f t="shared" si="1"/>
        <v>16.3370294326356</v>
      </c>
      <c r="I13" s="331"/>
      <c r="J13" s="330">
        <v>12.044318547994262</v>
      </c>
      <c r="K13" s="330">
        <v>5.8667962702219167</v>
      </c>
      <c r="L13" s="330">
        <f t="shared" si="2"/>
        <v>17.911114818216177</v>
      </c>
      <c r="M13" s="236"/>
      <c r="N13" s="328">
        <f t="shared" si="3"/>
        <v>2.7354937743631069</v>
      </c>
      <c r="O13" s="328">
        <f t="shared" si="4"/>
        <v>0.49616887644285956</v>
      </c>
      <c r="P13" s="328"/>
      <c r="Q13" s="328">
        <f t="shared" si="5"/>
        <v>-0.91330582089510504</v>
      </c>
      <c r="R13" s="328">
        <f t="shared" si="6"/>
        <v>0.86664422984672473</v>
      </c>
      <c r="S13" s="327"/>
      <c r="T13" s="328">
        <f t="shared" si="7"/>
        <v>1.4967579329092207</v>
      </c>
      <c r="U13" s="328">
        <f t="shared" si="8"/>
        <v>0.6151321083775585</v>
      </c>
    </row>
    <row r="14" spans="1:21" x14ac:dyDescent="0.2">
      <c r="A14" s="329" t="str">
        <f>name!D9</f>
        <v>24 Business, media and public service professionals</v>
      </c>
      <c r="B14" s="330">
        <v>7.1056330988346357</v>
      </c>
      <c r="C14" s="330">
        <v>11.514847008530984</v>
      </c>
      <c r="D14" s="330">
        <f t="shared" si="0"/>
        <v>18.620480107365619</v>
      </c>
      <c r="E14" s="331"/>
      <c r="F14" s="330">
        <v>9.9898234416630132</v>
      </c>
      <c r="G14" s="330">
        <v>13.31107135363801</v>
      </c>
      <c r="H14" s="330">
        <f t="shared" si="1"/>
        <v>23.300894795301023</v>
      </c>
      <c r="I14" s="331"/>
      <c r="J14" s="330">
        <v>12.332580362132932</v>
      </c>
      <c r="K14" s="330">
        <v>15.607314756604154</v>
      </c>
      <c r="L14" s="330">
        <f t="shared" si="2"/>
        <v>27.939895118737084</v>
      </c>
      <c r="M14" s="236"/>
      <c r="N14" s="328">
        <f t="shared" si="3"/>
        <v>7.0510685801578488</v>
      </c>
      <c r="O14" s="328">
        <f t="shared" si="4"/>
        <v>1.4144273655814166</v>
      </c>
      <c r="P14" s="328"/>
      <c r="Q14" s="328">
        <f t="shared" si="5"/>
        <v>2.9416127419346072</v>
      </c>
      <c r="R14" s="328">
        <f t="shared" si="6"/>
        <v>1.0666052907880363</v>
      </c>
      <c r="S14" s="327"/>
      <c r="T14" s="328">
        <f t="shared" si="7"/>
        <v>4.5866722744302812</v>
      </c>
      <c r="U14" s="328">
        <f t="shared" si="8"/>
        <v>1.2177808769437748</v>
      </c>
    </row>
    <row r="15" spans="1:21" x14ac:dyDescent="0.2">
      <c r="A15" s="329" t="str">
        <f>name!D10</f>
        <v>31 Science, engineering and technology associate professionals</v>
      </c>
      <c r="B15" s="330">
        <v>1.4508394786579748</v>
      </c>
      <c r="C15" s="330">
        <v>4.1459355867813823</v>
      </c>
      <c r="D15" s="330">
        <f t="shared" si="0"/>
        <v>5.5967750654393571</v>
      </c>
      <c r="E15" s="331"/>
      <c r="F15" s="330">
        <v>1.9481577286854508</v>
      </c>
      <c r="G15" s="330">
        <v>5.2602034795403769</v>
      </c>
      <c r="H15" s="330">
        <f t="shared" si="1"/>
        <v>7.2083612082258277</v>
      </c>
      <c r="I15" s="331"/>
      <c r="J15" s="330">
        <v>2.441075151731348</v>
      </c>
      <c r="K15" s="330">
        <v>4.8753020155562821</v>
      </c>
      <c r="L15" s="330">
        <f t="shared" si="2"/>
        <v>7.3163771672876301</v>
      </c>
      <c r="M15" s="236"/>
      <c r="N15" s="328">
        <f t="shared" si="3"/>
        <v>6.0720470465102316</v>
      </c>
      <c r="O15" s="328">
        <f t="shared" si="4"/>
        <v>1.5150584342423778</v>
      </c>
      <c r="P15" s="328"/>
      <c r="Q15" s="328">
        <f t="shared" si="5"/>
        <v>4.8759719580558025</v>
      </c>
      <c r="R15" s="328">
        <f t="shared" si="6"/>
        <v>-0.50530339791808876</v>
      </c>
      <c r="S15" s="327"/>
      <c r="T15" s="328">
        <f t="shared" si="7"/>
        <v>5.1912794690467168</v>
      </c>
      <c r="U15" s="328">
        <f t="shared" si="8"/>
        <v>9.9206855995781495E-2</v>
      </c>
    </row>
    <row r="16" spans="1:21" x14ac:dyDescent="0.2">
      <c r="A16" s="329" t="str">
        <f>name!D11</f>
        <v>32 Health and social care associate professionals</v>
      </c>
      <c r="B16" s="330">
        <v>4.887949864329233</v>
      </c>
      <c r="C16" s="330">
        <v>1.5195126350711481</v>
      </c>
      <c r="D16" s="330">
        <f t="shared" si="0"/>
        <v>6.4074624994003813</v>
      </c>
      <c r="E16" s="331"/>
      <c r="F16" s="330">
        <v>5.1251235404974151</v>
      </c>
      <c r="G16" s="330">
        <v>1.5355914998544278</v>
      </c>
      <c r="H16" s="330">
        <f t="shared" si="1"/>
        <v>6.6607150403518425</v>
      </c>
      <c r="I16" s="331"/>
      <c r="J16" s="330">
        <v>11.101698355519417</v>
      </c>
      <c r="K16" s="330">
        <v>2.6004726204214434</v>
      </c>
      <c r="L16" s="330">
        <f t="shared" si="2"/>
        <v>13.702170975940861</v>
      </c>
      <c r="M16" s="236"/>
      <c r="N16" s="328">
        <f t="shared" si="3"/>
        <v>0.95213756649621395</v>
      </c>
      <c r="O16" s="328">
        <f t="shared" si="4"/>
        <v>5.2880313987123229</v>
      </c>
      <c r="P16" s="328"/>
      <c r="Q16" s="328">
        <f t="shared" si="5"/>
        <v>0.21074175126822858</v>
      </c>
      <c r="R16" s="328">
        <f t="shared" si="6"/>
        <v>3.5742440932387431</v>
      </c>
      <c r="S16" s="327"/>
      <c r="T16" s="328">
        <f t="shared" si="7"/>
        <v>0.77828331308191778</v>
      </c>
      <c r="U16" s="328">
        <f t="shared" si="8"/>
        <v>4.9263507082048852</v>
      </c>
    </row>
    <row r="17" spans="1:21" x14ac:dyDescent="0.2">
      <c r="A17" s="329" t="str">
        <f>name!D12</f>
        <v>33 Protective service occupations</v>
      </c>
      <c r="B17" s="330">
        <v>0.61073027467433416</v>
      </c>
      <c r="C17" s="330">
        <v>2.0138978450155385</v>
      </c>
      <c r="D17" s="330">
        <f t="shared" si="0"/>
        <v>2.6246281196898726</v>
      </c>
      <c r="E17" s="331"/>
      <c r="F17" s="330">
        <v>0.61690533584298568</v>
      </c>
      <c r="G17" s="330">
        <v>1.8246995744953596</v>
      </c>
      <c r="H17" s="330">
        <f t="shared" si="1"/>
        <v>2.441604910338345</v>
      </c>
      <c r="I17" s="331"/>
      <c r="J17" s="330">
        <v>0.67734302095398458</v>
      </c>
      <c r="K17" s="330">
        <v>1.5234511934260142</v>
      </c>
      <c r="L17" s="330">
        <f t="shared" si="2"/>
        <v>2.2007942143799988</v>
      </c>
      <c r="M17" s="236"/>
      <c r="N17" s="328">
        <f t="shared" si="3"/>
        <v>0.20140600793343566</v>
      </c>
      <c r="O17" s="328">
        <f t="shared" si="4"/>
        <v>0.62502677050801925</v>
      </c>
      <c r="P17" s="328"/>
      <c r="Q17" s="328">
        <f t="shared" si="5"/>
        <v>-1.9537953847271083</v>
      </c>
      <c r="R17" s="328">
        <f t="shared" si="6"/>
        <v>-1.1957077393261129</v>
      </c>
      <c r="S17" s="327"/>
      <c r="T17" s="328">
        <f t="shared" si="7"/>
        <v>-1.4352732069445207</v>
      </c>
      <c r="U17" s="328">
        <f t="shared" si="8"/>
        <v>-0.68985795597881205</v>
      </c>
    </row>
    <row r="18" spans="1:21" x14ac:dyDescent="0.2">
      <c r="A18" s="329" t="str">
        <f>name!D13</f>
        <v>34 Culture, media and sports occupations</v>
      </c>
      <c r="B18" s="330">
        <v>3.3203025665386705</v>
      </c>
      <c r="C18" s="330">
        <v>3.2793369779593582</v>
      </c>
      <c r="D18" s="330">
        <f t="shared" si="0"/>
        <v>6.5996395444980287</v>
      </c>
      <c r="E18" s="331"/>
      <c r="F18" s="330">
        <v>4.1284709049776263</v>
      </c>
      <c r="G18" s="330">
        <v>3.1323875815519022</v>
      </c>
      <c r="H18" s="330">
        <f t="shared" si="1"/>
        <v>7.2608584865295285</v>
      </c>
      <c r="I18" s="331"/>
      <c r="J18" s="330">
        <v>4.7217085902252007</v>
      </c>
      <c r="K18" s="330">
        <v>3.4508202768600569</v>
      </c>
      <c r="L18" s="330">
        <f t="shared" si="2"/>
        <v>8.1725288670852585</v>
      </c>
      <c r="M18" s="236"/>
      <c r="N18" s="328">
        <f t="shared" si="3"/>
        <v>4.4533356461173179</v>
      </c>
      <c r="O18" s="328">
        <f t="shared" si="4"/>
        <v>0.89910875750645047</v>
      </c>
      <c r="P18" s="327"/>
      <c r="Q18" s="328">
        <f t="shared" si="5"/>
        <v>-0.91272398904871377</v>
      </c>
      <c r="R18" s="328">
        <f t="shared" si="6"/>
        <v>0.64753043730403359</v>
      </c>
      <c r="S18" s="327"/>
      <c r="T18" s="328">
        <f t="shared" si="7"/>
        <v>1.9280113986747116</v>
      </c>
      <c r="U18" s="328">
        <f t="shared" si="8"/>
        <v>0.79165260316018671</v>
      </c>
    </row>
    <row r="19" spans="1:21" x14ac:dyDescent="0.2">
      <c r="A19" s="329" t="str">
        <f>name!D14</f>
        <v>35 Business and public service associate professionals</v>
      </c>
      <c r="B19" s="330">
        <v>8.5265618364364997</v>
      </c>
      <c r="C19" s="330">
        <v>10.758532838123456</v>
      </c>
      <c r="D19" s="330">
        <f t="shared" si="0"/>
        <v>19.285094674559957</v>
      </c>
      <c r="E19" s="331"/>
      <c r="F19" s="330">
        <v>9.8491437297636342</v>
      </c>
      <c r="G19" s="330">
        <v>11.393762093581733</v>
      </c>
      <c r="H19" s="330">
        <f t="shared" si="1"/>
        <v>21.242905823345367</v>
      </c>
      <c r="I19" s="331"/>
      <c r="J19" s="330">
        <v>11.324136722529401</v>
      </c>
      <c r="K19" s="330">
        <v>11.637006820498012</v>
      </c>
      <c r="L19" s="330">
        <f t="shared" si="2"/>
        <v>22.961143543027411</v>
      </c>
      <c r="M19" s="236"/>
      <c r="N19" s="328">
        <f t="shared" si="3"/>
        <v>2.9259551292468489</v>
      </c>
      <c r="O19" s="328">
        <f t="shared" si="4"/>
        <v>0.93468730823556001</v>
      </c>
      <c r="P19" s="327"/>
      <c r="Q19" s="328">
        <f t="shared" si="5"/>
        <v>1.1539437259441065</v>
      </c>
      <c r="R19" s="328">
        <f t="shared" si="6"/>
        <v>0.14092749201568555</v>
      </c>
      <c r="S19" s="327"/>
      <c r="T19" s="328">
        <f t="shared" si="7"/>
        <v>1.9526291201302781</v>
      </c>
      <c r="U19" s="328">
        <f t="shared" si="8"/>
        <v>0.51988259108424195</v>
      </c>
    </row>
    <row r="20" spans="1:21" x14ac:dyDescent="0.2">
      <c r="A20" s="329" t="str">
        <f>name!D15</f>
        <v>41 Administrative occupations</v>
      </c>
      <c r="B20" s="330">
        <v>20.737335290830465</v>
      </c>
      <c r="C20" s="330">
        <v>7.5457217979310514</v>
      </c>
      <c r="D20" s="330">
        <f t="shared" si="0"/>
        <v>28.283057088761517</v>
      </c>
      <c r="E20" s="331"/>
      <c r="F20" s="330">
        <v>20.507464629049203</v>
      </c>
      <c r="G20" s="330">
        <v>8.0334318534644797</v>
      </c>
      <c r="H20" s="330">
        <f t="shared" si="1"/>
        <v>28.540896482513681</v>
      </c>
      <c r="I20" s="331"/>
      <c r="J20" s="330">
        <v>19.54335749663856</v>
      </c>
      <c r="K20" s="330">
        <v>9.1301685743849301</v>
      </c>
      <c r="L20" s="330">
        <f t="shared" si="2"/>
        <v>28.673526071023488</v>
      </c>
      <c r="M20" s="236"/>
      <c r="N20" s="328">
        <f t="shared" si="3"/>
        <v>-0.22268697977091412</v>
      </c>
      <c r="O20" s="328">
        <f t="shared" si="4"/>
        <v>-0.32050853399427925</v>
      </c>
      <c r="P20" s="327"/>
      <c r="Q20" s="328">
        <f t="shared" si="5"/>
        <v>1.2604994059881136</v>
      </c>
      <c r="R20" s="328">
        <f t="shared" si="6"/>
        <v>0.85679863772698539</v>
      </c>
      <c r="S20" s="327"/>
      <c r="T20" s="328">
        <f t="shared" si="7"/>
        <v>0.18166655562676937</v>
      </c>
      <c r="U20" s="328">
        <f t="shared" si="8"/>
        <v>3.0913027182055686E-2</v>
      </c>
    </row>
    <row r="21" spans="1:21" x14ac:dyDescent="0.2">
      <c r="A21" s="329" t="str">
        <f>name!D16</f>
        <v>42 Secretarial and related occupations</v>
      </c>
      <c r="B21" s="330">
        <v>6.3369261548005644</v>
      </c>
      <c r="C21" s="330">
        <v>0.73677579824792938</v>
      </c>
      <c r="D21" s="330">
        <f t="shared" si="0"/>
        <v>7.0737019530484941</v>
      </c>
      <c r="E21" s="331"/>
      <c r="F21" s="330">
        <v>5.7687978273618974</v>
      </c>
      <c r="G21" s="330">
        <v>0.52172224965088765</v>
      </c>
      <c r="H21" s="330">
        <f t="shared" si="1"/>
        <v>6.2905200770127854</v>
      </c>
      <c r="I21" s="331"/>
      <c r="J21" s="330">
        <v>4.2704107643653764</v>
      </c>
      <c r="K21" s="330">
        <v>0.62456375870267655</v>
      </c>
      <c r="L21" s="330">
        <f t="shared" si="2"/>
        <v>4.8949745230680533</v>
      </c>
      <c r="M21" s="236"/>
      <c r="N21" s="328">
        <f t="shared" si="3"/>
        <v>-1.8610663955831774</v>
      </c>
      <c r="O21" s="328">
        <f t="shared" si="4"/>
        <v>-1.9850576495217043</v>
      </c>
      <c r="P21" s="327"/>
      <c r="Q21" s="328">
        <f t="shared" si="5"/>
        <v>-6.6700998211554063</v>
      </c>
      <c r="R21" s="328">
        <f t="shared" si="6"/>
        <v>1.2066760434493506</v>
      </c>
      <c r="S21" s="327"/>
      <c r="T21" s="328">
        <f t="shared" si="7"/>
        <v>-2.31948084486443</v>
      </c>
      <c r="U21" s="328">
        <f t="shared" si="8"/>
        <v>-1.6583270197599864</v>
      </c>
    </row>
    <row r="22" spans="1:21" x14ac:dyDescent="0.2">
      <c r="A22" s="329" t="str">
        <f>name!D17</f>
        <v>51 Skilled agricultural and related trades</v>
      </c>
      <c r="B22" s="330">
        <v>0.48918529052602405</v>
      </c>
      <c r="C22" s="330">
        <v>4.527233609018535</v>
      </c>
      <c r="D22" s="330">
        <f t="shared" si="0"/>
        <v>5.0164188995445587</v>
      </c>
      <c r="E22" s="331"/>
      <c r="F22" s="330">
        <v>0.65792551570779079</v>
      </c>
      <c r="G22" s="330">
        <v>4.6120721793161676</v>
      </c>
      <c r="H22" s="330">
        <f t="shared" si="1"/>
        <v>5.2699976950239584</v>
      </c>
      <c r="I22" s="331"/>
      <c r="J22" s="330">
        <v>0.77720146382792121</v>
      </c>
      <c r="K22" s="330">
        <v>4.8082571862864167</v>
      </c>
      <c r="L22" s="330">
        <f t="shared" si="2"/>
        <v>5.5854586501143384</v>
      </c>
      <c r="M22" s="236"/>
      <c r="N22" s="328">
        <f t="shared" si="3"/>
        <v>6.1061771904867834</v>
      </c>
      <c r="O22" s="328">
        <f t="shared" si="4"/>
        <v>1.1169105474048813</v>
      </c>
      <c r="P22" s="327"/>
      <c r="Q22" s="328">
        <f t="shared" si="5"/>
        <v>0.37201390025840553</v>
      </c>
      <c r="R22" s="328">
        <f t="shared" si="6"/>
        <v>0.27810221884627673</v>
      </c>
      <c r="S22" s="327"/>
      <c r="T22" s="328">
        <f t="shared" si="7"/>
        <v>0.99115194723633504</v>
      </c>
      <c r="U22" s="328">
        <f t="shared" si="8"/>
        <v>0.38832955788199452</v>
      </c>
    </row>
    <row r="23" spans="1:21" x14ac:dyDescent="0.2">
      <c r="A23" s="329" t="str">
        <f>name!D18</f>
        <v>52 Skilled metal, electrical and electronic trades</v>
      </c>
      <c r="B23" s="330">
        <v>0.31770587011995716</v>
      </c>
      <c r="C23" s="330">
        <v>15.509334674293722</v>
      </c>
      <c r="D23" s="330">
        <f t="shared" si="0"/>
        <v>15.827040544413679</v>
      </c>
      <c r="E23" s="331"/>
      <c r="F23" s="330">
        <v>0.42750036193401331</v>
      </c>
      <c r="G23" s="330">
        <v>13.542606753784082</v>
      </c>
      <c r="H23" s="330">
        <f t="shared" si="1"/>
        <v>13.970107115718095</v>
      </c>
      <c r="I23" s="331"/>
      <c r="J23" s="330">
        <v>0.97197401105300429</v>
      </c>
      <c r="K23" s="330">
        <v>12.094931255781475</v>
      </c>
      <c r="L23" s="330">
        <f t="shared" si="2"/>
        <v>13.06690526683448</v>
      </c>
      <c r="M23" s="236"/>
      <c r="N23" s="328">
        <f t="shared" si="3"/>
        <v>6.1163368128380968</v>
      </c>
      <c r="O23" s="328">
        <f t="shared" si="4"/>
        <v>5.6285239634016104</v>
      </c>
      <c r="P23" s="327"/>
      <c r="Q23" s="328">
        <f t="shared" si="5"/>
        <v>-2.6755809478625214</v>
      </c>
      <c r="R23" s="328">
        <f t="shared" si="6"/>
        <v>-0.75086224532784351</v>
      </c>
      <c r="S23" s="327"/>
      <c r="T23" s="328">
        <f t="shared" si="7"/>
        <v>-2.4651087138885086</v>
      </c>
      <c r="U23" s="328">
        <f t="shared" si="8"/>
        <v>-0.44458957890612938</v>
      </c>
    </row>
    <row r="24" spans="1:21" x14ac:dyDescent="0.2">
      <c r="A24" s="329" t="str">
        <f>name!D19</f>
        <v>53 Skilled construction and building trades</v>
      </c>
      <c r="B24" s="330">
        <v>0.18667554369286712</v>
      </c>
      <c r="C24" s="330">
        <v>13.593759983973341</v>
      </c>
      <c r="D24" s="330">
        <f t="shared" si="0"/>
        <v>13.780435527666208</v>
      </c>
      <c r="E24" s="331"/>
      <c r="F24" s="330">
        <v>0.3007779712363593</v>
      </c>
      <c r="G24" s="330">
        <v>11.5526779805505</v>
      </c>
      <c r="H24" s="330">
        <f t="shared" si="1"/>
        <v>11.853455951786859</v>
      </c>
      <c r="I24" s="331"/>
      <c r="J24" s="330">
        <v>0.20839502720143149</v>
      </c>
      <c r="K24" s="330">
        <v>12.268299700289658</v>
      </c>
      <c r="L24" s="330">
        <f t="shared" si="2"/>
        <v>12.47669472749109</v>
      </c>
      <c r="M24" s="236"/>
      <c r="N24" s="328">
        <f t="shared" si="3"/>
        <v>10.0098873988413</v>
      </c>
      <c r="O24" s="328">
        <f t="shared" si="4"/>
        <v>-2.4165679448079014</v>
      </c>
      <c r="P24" s="327"/>
      <c r="Q24" s="328">
        <f t="shared" si="5"/>
        <v>-3.2015029890320568</v>
      </c>
      <c r="R24" s="328">
        <f t="shared" si="6"/>
        <v>0.40147981630196394</v>
      </c>
      <c r="S24" s="327"/>
      <c r="T24" s="328">
        <f t="shared" si="7"/>
        <v>-2.9676813346821707</v>
      </c>
      <c r="U24" s="328">
        <f t="shared" si="8"/>
        <v>0.34220429150328968</v>
      </c>
    </row>
    <row r="25" spans="1:21" x14ac:dyDescent="0.2">
      <c r="A25" s="329" t="str">
        <f>name!D20</f>
        <v>54 Textiles, printing and other skilled trades</v>
      </c>
      <c r="B25" s="330">
        <v>2.6660120014067639</v>
      </c>
      <c r="C25" s="330">
        <v>4.2078352904296885</v>
      </c>
      <c r="D25" s="330">
        <f t="shared" si="0"/>
        <v>6.8738472918364524</v>
      </c>
      <c r="E25" s="331"/>
      <c r="F25" s="330">
        <v>2.8993796232778823</v>
      </c>
      <c r="G25" s="330">
        <v>3.5750836680776832</v>
      </c>
      <c r="H25" s="330">
        <f t="shared" si="1"/>
        <v>6.4744632913555655</v>
      </c>
      <c r="I25" s="331"/>
      <c r="J25" s="330">
        <v>3.0693108467080434</v>
      </c>
      <c r="K25" s="330">
        <v>3.7471717454135112</v>
      </c>
      <c r="L25" s="330">
        <f t="shared" si="2"/>
        <v>6.8164825921215542</v>
      </c>
      <c r="M25" s="236"/>
      <c r="N25" s="328">
        <f t="shared" si="3"/>
        <v>1.6924232736264866</v>
      </c>
      <c r="O25" s="328">
        <f t="shared" si="4"/>
        <v>0.38043024177885076</v>
      </c>
      <c r="P25" s="327"/>
      <c r="Q25" s="328">
        <f t="shared" si="5"/>
        <v>-3.2066556346978858</v>
      </c>
      <c r="R25" s="328">
        <f t="shared" si="6"/>
        <v>0.31391016714212849</v>
      </c>
      <c r="S25" s="327"/>
      <c r="T25" s="328">
        <f t="shared" si="7"/>
        <v>-1.1900274526312371</v>
      </c>
      <c r="U25" s="328">
        <f t="shared" si="8"/>
        <v>0.34377539062282469</v>
      </c>
    </row>
    <row r="26" spans="1:21" x14ac:dyDescent="0.2">
      <c r="A26" s="329" t="str">
        <f>name!D21</f>
        <v>61 Caring personal service occupations</v>
      </c>
      <c r="B26" s="330">
        <v>23.540364485145439</v>
      </c>
      <c r="C26" s="330">
        <v>2.7324375830905288</v>
      </c>
      <c r="D26" s="330">
        <f t="shared" si="0"/>
        <v>26.272802068235968</v>
      </c>
      <c r="E26" s="331"/>
      <c r="F26" s="330">
        <v>21.531675372813638</v>
      </c>
      <c r="G26" s="330">
        <v>2.5018043152593563</v>
      </c>
      <c r="H26" s="330">
        <f t="shared" si="1"/>
        <v>24.033479688072994</v>
      </c>
      <c r="I26" s="331"/>
      <c r="J26" s="330">
        <v>25.095674290743478</v>
      </c>
      <c r="K26" s="330">
        <v>3.8627602944584658</v>
      </c>
      <c r="L26" s="330">
        <f t="shared" si="2"/>
        <v>28.958434585201942</v>
      </c>
      <c r="M26" s="236"/>
      <c r="N26" s="328">
        <f t="shared" si="3"/>
        <v>-1.7680131754309381</v>
      </c>
      <c r="O26" s="328">
        <f t="shared" si="4"/>
        <v>1.0263671707371858</v>
      </c>
      <c r="P26" s="327"/>
      <c r="Q26" s="328">
        <f t="shared" si="5"/>
        <v>-1.7481769452261653</v>
      </c>
      <c r="R26" s="328">
        <f t="shared" si="6"/>
        <v>2.9381348051600753</v>
      </c>
      <c r="S26" s="327"/>
      <c r="T26" s="328">
        <f t="shared" si="7"/>
        <v>-1.7659494109006246</v>
      </c>
      <c r="U26" s="328">
        <f t="shared" si="8"/>
        <v>1.2505120997598596</v>
      </c>
    </row>
    <row r="27" spans="1:21" x14ac:dyDescent="0.2">
      <c r="A27" s="329" t="str">
        <f>name!D22</f>
        <v>62 Leisure, travel and related personal service occupations</v>
      </c>
      <c r="B27" s="330">
        <v>5.0844292613031739</v>
      </c>
      <c r="C27" s="330">
        <v>1.851403192544735</v>
      </c>
      <c r="D27" s="330">
        <f t="shared" si="0"/>
        <v>6.935832453847909</v>
      </c>
      <c r="E27" s="331"/>
      <c r="F27" s="330">
        <v>4.6779517402583073</v>
      </c>
      <c r="G27" s="330">
        <v>2.1155039227123003</v>
      </c>
      <c r="H27" s="330">
        <f t="shared" si="1"/>
        <v>6.793455662970608</v>
      </c>
      <c r="I27" s="331"/>
      <c r="J27" s="330">
        <v>5.0803556727976167</v>
      </c>
      <c r="K27" s="330">
        <v>2.4599902565748537</v>
      </c>
      <c r="L27" s="330">
        <f t="shared" si="2"/>
        <v>7.5403459293724708</v>
      </c>
      <c r="M27" s="236"/>
      <c r="N27" s="328">
        <f t="shared" si="3"/>
        <v>-1.6526401896183929</v>
      </c>
      <c r="O27" s="328">
        <f t="shared" si="4"/>
        <v>0.55165552394165207</v>
      </c>
      <c r="P27" s="327"/>
      <c r="Q27" s="328">
        <f t="shared" si="5"/>
        <v>2.702866534041104</v>
      </c>
      <c r="R27" s="328">
        <f t="shared" si="6"/>
        <v>1.0108370797442756</v>
      </c>
      <c r="S27" s="327"/>
      <c r="T27" s="328">
        <f t="shared" si="7"/>
        <v>-0.41396752030140593</v>
      </c>
      <c r="U27" s="328">
        <f t="shared" si="8"/>
        <v>0.69781220131444055</v>
      </c>
    </row>
    <row r="28" spans="1:21" x14ac:dyDescent="0.2">
      <c r="A28" s="329" t="str">
        <f>name!D23</f>
        <v>63 Community and civil enforcement occupations</v>
      </c>
      <c r="B28" s="330">
        <v>6.3351220272104325E-2</v>
      </c>
      <c r="C28" s="330">
        <v>0.22491645359567949</v>
      </c>
      <c r="D28" s="330">
        <f t="shared" si="0"/>
        <v>0.28826767386778385</v>
      </c>
      <c r="E28" s="331"/>
      <c r="F28" s="330">
        <v>5.565259724124972E-2</v>
      </c>
      <c r="G28" s="330">
        <v>0.23206338012574421</v>
      </c>
      <c r="H28" s="330">
        <f t="shared" si="1"/>
        <v>0.28771597736699395</v>
      </c>
      <c r="I28" s="331"/>
      <c r="J28" s="330">
        <v>6.9562495965830196E-2</v>
      </c>
      <c r="K28" s="330">
        <v>0.13504175333104346</v>
      </c>
      <c r="L28" s="330">
        <f>SUM(J28:K28)</f>
        <v>0.20460424929687365</v>
      </c>
      <c r="M28" s="236"/>
      <c r="N28" s="328">
        <f t="shared" si="3"/>
        <v>-2.5580221661938407</v>
      </c>
      <c r="O28" s="328">
        <f t="shared" si="4"/>
        <v>1.4984276824569154</v>
      </c>
      <c r="P28" s="327"/>
      <c r="Q28" s="328">
        <f t="shared" si="5"/>
        <v>0.62759132643634974</v>
      </c>
      <c r="R28" s="328">
        <f t="shared" si="6"/>
        <v>-3.5451440089860453</v>
      </c>
      <c r="S28" s="327"/>
      <c r="T28" s="328">
        <f t="shared" si="7"/>
        <v>-3.8306017545164384E-2</v>
      </c>
      <c r="U28" s="328">
        <f t="shared" si="8"/>
        <v>-2.2470112473426562</v>
      </c>
    </row>
    <row r="29" spans="1:21" x14ac:dyDescent="0.2">
      <c r="A29" s="329" t="str">
        <f>name!D24</f>
        <v>71 Sales occupations</v>
      </c>
      <c r="B29" s="330">
        <v>14.985235393638082</v>
      </c>
      <c r="C29" s="330">
        <v>9.2032210218226425</v>
      </c>
      <c r="D29" s="330">
        <f t="shared" si="0"/>
        <v>24.188456415460724</v>
      </c>
      <c r="E29" s="331"/>
      <c r="F29" s="330">
        <v>14.451254858066468</v>
      </c>
      <c r="G29" s="330">
        <v>9.3668867073765654</v>
      </c>
      <c r="H29" s="330">
        <f t="shared" si="1"/>
        <v>23.818141565443035</v>
      </c>
      <c r="I29" s="331"/>
      <c r="J29" s="330">
        <v>13.497985586791051</v>
      </c>
      <c r="K29" s="330">
        <v>9.4447653347056413</v>
      </c>
      <c r="L29" s="330">
        <f t="shared" si="2"/>
        <v>22.942750921496692</v>
      </c>
      <c r="M29" s="236"/>
      <c r="N29" s="328">
        <f t="shared" si="3"/>
        <v>-0.72305641935227483</v>
      </c>
      <c r="O29" s="328">
        <f t="shared" si="4"/>
        <v>-0.45390534615653566</v>
      </c>
      <c r="P29" s="327"/>
      <c r="Q29" s="328">
        <f t="shared" si="5"/>
        <v>0.35316707925814317</v>
      </c>
      <c r="R29" s="328">
        <f t="shared" si="6"/>
        <v>5.5214410256199109E-2</v>
      </c>
      <c r="S29" s="327"/>
      <c r="T29" s="328">
        <f t="shared" si="7"/>
        <v>-0.30808386012316502</v>
      </c>
      <c r="U29" s="328">
        <f t="shared" si="8"/>
        <v>-0.24932545540211626</v>
      </c>
    </row>
    <row r="30" spans="1:21" x14ac:dyDescent="0.2">
      <c r="A30" s="329" t="str">
        <f>name!D25</f>
        <v>72 Customer service occupations</v>
      </c>
      <c r="B30" s="330">
        <v>3.1010660173531464</v>
      </c>
      <c r="C30" s="330">
        <v>1.9795561751658719</v>
      </c>
      <c r="D30" s="330">
        <f t="shared" si="0"/>
        <v>5.0806221925190185</v>
      </c>
      <c r="E30" s="331"/>
      <c r="F30" s="330">
        <v>3.6586779986913029</v>
      </c>
      <c r="G30" s="330">
        <v>2.1704103591318802</v>
      </c>
      <c r="H30" s="330">
        <f t="shared" si="1"/>
        <v>5.8290883578231831</v>
      </c>
      <c r="I30" s="331"/>
      <c r="J30" s="330">
        <v>4.0709694344831879</v>
      </c>
      <c r="K30" s="330">
        <v>3.1334768261895838</v>
      </c>
      <c r="L30" s="330">
        <f t="shared" si="2"/>
        <v>7.2044462606727713</v>
      </c>
      <c r="M30" s="236"/>
      <c r="N30" s="328">
        <f t="shared" si="3"/>
        <v>3.3624120463012552</v>
      </c>
      <c r="O30" s="328">
        <f t="shared" si="4"/>
        <v>0.71440163803209167</v>
      </c>
      <c r="P30" s="327"/>
      <c r="Q30" s="328">
        <f t="shared" si="5"/>
        <v>1.857920290596593</v>
      </c>
      <c r="R30" s="328">
        <f t="shared" si="6"/>
        <v>2.4783935762897391</v>
      </c>
      <c r="S30" s="327"/>
      <c r="T30" s="328">
        <f t="shared" si="7"/>
        <v>2.7866584366885494</v>
      </c>
      <c r="U30" s="328">
        <f t="shared" si="8"/>
        <v>1.422271080779125</v>
      </c>
    </row>
    <row r="31" spans="1:21" x14ac:dyDescent="0.2">
      <c r="A31" s="329" t="str">
        <f>name!D26</f>
        <v>81 Process, plant and machine operatives</v>
      </c>
      <c r="B31" s="330">
        <v>2.0169408414910506</v>
      </c>
      <c r="C31" s="330">
        <v>7.755848859996811</v>
      </c>
      <c r="D31" s="330">
        <f t="shared" si="0"/>
        <v>9.7727897014878611</v>
      </c>
      <c r="E31" s="331"/>
      <c r="F31" s="330">
        <v>1.87412471821508</v>
      </c>
      <c r="G31" s="330">
        <v>6.4524068059287085</v>
      </c>
      <c r="H31" s="330">
        <f t="shared" si="1"/>
        <v>8.3265315241437889</v>
      </c>
      <c r="I31" s="331"/>
      <c r="J31" s="330">
        <v>2.3123564447422718</v>
      </c>
      <c r="K31" s="330">
        <v>5.8361328025821457</v>
      </c>
      <c r="L31" s="330">
        <f t="shared" si="2"/>
        <v>8.1484892473244166</v>
      </c>
      <c r="M31" s="236"/>
      <c r="N31" s="328">
        <f t="shared" si="3"/>
        <v>-1.4580695973361535</v>
      </c>
      <c r="O31" s="328">
        <f t="shared" si="4"/>
        <v>1.4106935285515654</v>
      </c>
      <c r="P31" s="327"/>
      <c r="Q31" s="328">
        <f t="shared" si="5"/>
        <v>-3.6129961395952592</v>
      </c>
      <c r="R31" s="328">
        <f t="shared" si="6"/>
        <v>-0.66699778380386876</v>
      </c>
      <c r="S31" s="327"/>
      <c r="T31" s="328">
        <f t="shared" si="7"/>
        <v>-3.1523436703982388</v>
      </c>
      <c r="U31" s="328">
        <f t="shared" si="8"/>
        <v>-0.14399252558683351</v>
      </c>
    </row>
    <row r="32" spans="1:21" x14ac:dyDescent="0.2">
      <c r="A32" s="329" t="str">
        <f>name!D27</f>
        <v>82 Transport and mobile machine drivers and operatives</v>
      </c>
      <c r="B32" s="330">
        <v>0.7663998250564128</v>
      </c>
      <c r="C32" s="330">
        <v>8.7390890592402872</v>
      </c>
      <c r="D32" s="330">
        <f t="shared" si="0"/>
        <v>9.5054888842966996</v>
      </c>
      <c r="E32" s="331"/>
      <c r="F32" s="330">
        <v>0.82109676867001824</v>
      </c>
      <c r="G32" s="330">
        <v>8.2140728773118035</v>
      </c>
      <c r="H32" s="330">
        <f t="shared" si="1"/>
        <v>9.0351696459818225</v>
      </c>
      <c r="I32" s="331"/>
      <c r="J32" s="330">
        <v>1.0764774853729413</v>
      </c>
      <c r="K32" s="330">
        <v>8.1954157646016554</v>
      </c>
      <c r="L32" s="330">
        <f t="shared" si="2"/>
        <v>9.2718932499745961</v>
      </c>
      <c r="M32" s="236"/>
      <c r="N32" s="328">
        <f t="shared" si="3"/>
        <v>1.3882878631812812</v>
      </c>
      <c r="O32" s="328">
        <f t="shared" si="4"/>
        <v>1.821785227736461</v>
      </c>
      <c r="P32" s="327"/>
      <c r="Q32" s="328">
        <f t="shared" si="5"/>
        <v>-1.2314956517130216</v>
      </c>
      <c r="R32" s="328">
        <f t="shared" si="6"/>
        <v>-1.515847085288291E-2</v>
      </c>
      <c r="S32" s="327"/>
      <c r="T32" s="328">
        <f t="shared" si="7"/>
        <v>-1.0097615004997507</v>
      </c>
      <c r="U32" s="328">
        <f t="shared" si="8"/>
        <v>0.17256801023757262</v>
      </c>
    </row>
    <row r="33" spans="1:21" x14ac:dyDescent="0.2">
      <c r="A33" s="329" t="str">
        <f>name!D28</f>
        <v>91 Elementary trades and related occupations</v>
      </c>
      <c r="B33" s="330">
        <v>1.5781036654795559</v>
      </c>
      <c r="C33" s="330">
        <v>4.6077355132646813</v>
      </c>
      <c r="D33" s="330">
        <f t="shared" si="0"/>
        <v>6.1858391787442368</v>
      </c>
      <c r="E33" s="331"/>
      <c r="F33" s="330">
        <v>1.219247139731418</v>
      </c>
      <c r="G33" s="330">
        <v>3.7147159073154521</v>
      </c>
      <c r="H33" s="330">
        <f t="shared" si="1"/>
        <v>4.9339630470468698</v>
      </c>
      <c r="I33" s="331"/>
      <c r="J33" s="330">
        <v>5.5324125802729904</v>
      </c>
      <c r="K33" s="330">
        <v>5.6031858965938062</v>
      </c>
      <c r="L33" s="330">
        <f t="shared" si="2"/>
        <v>11.135598476866797</v>
      </c>
      <c r="M33" s="236"/>
      <c r="N33" s="328">
        <f t="shared" si="3"/>
        <v>-5.0289491727772306</v>
      </c>
      <c r="O33" s="328">
        <f t="shared" si="4"/>
        <v>10.608419749232345</v>
      </c>
      <c r="P33" s="327"/>
      <c r="Q33" s="328">
        <f t="shared" si="5"/>
        <v>-4.2171814524123992</v>
      </c>
      <c r="R33" s="328">
        <f t="shared" si="6"/>
        <v>2.778110297299885</v>
      </c>
      <c r="S33" s="327"/>
      <c r="T33" s="328">
        <f t="shared" si="7"/>
        <v>-4.4216665850704384</v>
      </c>
      <c r="U33" s="328">
        <f t="shared" si="8"/>
        <v>5.5766420244020676</v>
      </c>
    </row>
    <row r="34" spans="1:21" x14ac:dyDescent="0.2">
      <c r="A34" s="329" t="str">
        <f>name!D29</f>
        <v>92 Elementary administration and service occupations</v>
      </c>
      <c r="B34" s="330">
        <v>14.867847684979292</v>
      </c>
      <c r="C34" s="330">
        <v>15.48994378614238</v>
      </c>
      <c r="D34" s="330">
        <f t="shared" ref="D34" si="9">SUM(B34:C34)</f>
        <v>30.357791471121672</v>
      </c>
      <c r="E34" s="331"/>
      <c r="F34" s="330">
        <v>14.529130930612588</v>
      </c>
      <c r="G34" s="330">
        <v>14.021163866807912</v>
      </c>
      <c r="H34" s="330">
        <f t="shared" ref="H34" si="10">SUM(F34:G34)</f>
        <v>28.550294797420499</v>
      </c>
      <c r="I34" s="331"/>
      <c r="J34" s="330">
        <v>11.738531574938328</v>
      </c>
      <c r="K34" s="330">
        <v>12.89539644209931</v>
      </c>
      <c r="L34" s="330">
        <f t="shared" ref="L34" si="11">SUM(J34:K34)</f>
        <v>24.63392801703764</v>
      </c>
      <c r="M34" s="236"/>
      <c r="N34" s="328">
        <f t="shared" si="3"/>
        <v>-0.45984633769902139</v>
      </c>
      <c r="O34" s="328">
        <f t="shared" si="4"/>
        <v>-1.4117988890942734</v>
      </c>
      <c r="P34" s="327"/>
      <c r="Q34" s="328">
        <f t="shared" si="5"/>
        <v>-1.9727442897971792</v>
      </c>
      <c r="R34" s="328">
        <f t="shared" si="6"/>
        <v>-0.55642956527319765</v>
      </c>
      <c r="S34" s="327"/>
      <c r="T34" s="328">
        <f t="shared" si="7"/>
        <v>-1.220213149381999</v>
      </c>
      <c r="U34" s="328">
        <f t="shared" si="8"/>
        <v>-0.97879551645367879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156.82788259892612</v>
      </c>
      <c r="C36" s="333">
        <f t="shared" ref="C36:D36" si="12">SUM(C9:C34)</f>
        <v>180.24211740107376</v>
      </c>
      <c r="D36" s="333">
        <f t="shared" si="12"/>
        <v>337.06999999999994</v>
      </c>
      <c r="E36" s="333"/>
      <c r="F36" s="333">
        <f>SUM(F9:F34)</f>
        <v>166.26498774910323</v>
      </c>
      <c r="G36" s="333">
        <f t="shared" ref="G36:H36" si="13">SUM(G9:G34)</f>
        <v>181.1280122508966</v>
      </c>
      <c r="H36" s="333">
        <f t="shared" si="13"/>
        <v>347.3929999999998</v>
      </c>
      <c r="I36" s="333"/>
      <c r="J36" s="333">
        <f>SUM(J9:J34)</f>
        <v>189.15168611924361</v>
      </c>
      <c r="K36" s="333">
        <f t="shared" ref="K36:L36" si="14">SUM(K9:K34)</f>
        <v>197.02031388075645</v>
      </c>
      <c r="L36" s="333">
        <f t="shared" si="14"/>
        <v>386.17199999999997</v>
      </c>
      <c r="M36" s="258"/>
      <c r="N36" s="334">
        <f t="shared" si="3"/>
        <v>1.175533976200871</v>
      </c>
      <c r="O36" s="334">
        <f>IF(F36&gt;0,(EXP(LN(J36/F36)/($J$6-$F$6))-1)*100,0)</f>
        <v>0.86348294404816617</v>
      </c>
      <c r="P36" s="335"/>
      <c r="Q36" s="334">
        <f t="shared" ref="Q36" si="15">IF(C36&gt;0,(EXP(LN(G36/C36)/($F$6-$B$6))-1)*100,0)</f>
        <v>9.8107845425832174E-2</v>
      </c>
      <c r="R36" s="334">
        <f t="shared" ref="R36" si="16">IF(G36&gt;0,(EXP(LN(K36/G36)/($J$6-$F$6))-1)*100,0)</f>
        <v>0.56226017087708247</v>
      </c>
      <c r="S36" s="335"/>
      <c r="T36" s="334">
        <f t="shared" ref="T36" si="17">IF(D36&gt;0,(EXP(LN(H36/D36)/($F$6-$B$6))-1)*100,0)</f>
        <v>0.60514525050419099</v>
      </c>
      <c r="U36" s="334">
        <f t="shared" ref="U36" si="18">IF(H36&gt;0,(EXP(LN(L36/H36)/($J$6-$F$6))-1)*100,0)</f>
        <v>0.70800231659025048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Gloucestershire</v>
      </c>
      <c r="Q1" s="19" t="str">
        <f>CONCATENATE("Occupation Table 5.1  Males: Employment Change by Status (SOC 2020), ",B$5,"-",L$5,", ",Info!B5)</f>
        <v>Occupation Table 5.1  Males: Employment Change by Status (SOC 2020), 2015-2035, Gloucestershire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Gloucestershire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23.017122566051977</v>
      </c>
      <c r="C8" s="11">
        <v>3.2277823887771424</v>
      </c>
      <c r="D8" s="11">
        <v>7.7456080607430353</v>
      </c>
      <c r="E8" s="11">
        <f>SUM(B8:D8)</f>
        <v>33.990513015572155</v>
      </c>
      <c r="F8" s="11"/>
      <c r="G8" s="11">
        <v>26.604924515288591</v>
      </c>
      <c r="H8" s="11">
        <v>4.9548523189234572</v>
      </c>
      <c r="I8" s="11">
        <v>9.1319778555344051</v>
      </c>
      <c r="J8" s="11">
        <f>SUM(G8:I8)</f>
        <v>40.691754689746453</v>
      </c>
      <c r="K8" s="11"/>
      <c r="L8" s="11">
        <v>26.623751884101136</v>
      </c>
      <c r="M8" s="11">
        <v>6.1453577354768028</v>
      </c>
      <c r="N8" s="11">
        <v>10.424601913416184</v>
      </c>
      <c r="O8" s="11">
        <f>SUM(L8:N8)</f>
        <v>43.193711532994122</v>
      </c>
      <c r="Q8" s="10" t="str">
        <f>name!E4</f>
        <v>Managers, directors and senior officials</v>
      </c>
      <c r="R8" s="11">
        <v>17.446758114385709</v>
      </c>
      <c r="S8" s="11">
        <v>1.140037758968887</v>
      </c>
      <c r="T8" s="11">
        <v>4.7857579613504235</v>
      </c>
      <c r="U8" s="11">
        <f>SUM(R8:T8)</f>
        <v>23.37255383470502</v>
      </c>
      <c r="V8" s="11"/>
      <c r="W8" s="11">
        <v>19.634643671751544</v>
      </c>
      <c r="X8" s="11">
        <v>1.7891943346538137</v>
      </c>
      <c r="Y8" s="11">
        <v>4.7958689360799296</v>
      </c>
      <c r="Z8" s="11">
        <f>SUM(W8:Y8)</f>
        <v>26.219706942485288</v>
      </c>
      <c r="AA8" s="11"/>
      <c r="AB8" s="11">
        <v>19.235523110617315</v>
      </c>
      <c r="AC8" s="11">
        <v>2.0726031248497567</v>
      </c>
      <c r="AD8" s="11">
        <v>5.7875036248500678</v>
      </c>
      <c r="AE8" s="11">
        <f>SUM(AB8:AD8)</f>
        <v>27.095629860317139</v>
      </c>
      <c r="AG8" s="10" t="str">
        <f>name!E4</f>
        <v>Managers, directors and senior officials</v>
      </c>
      <c r="AH8" s="11">
        <v>5.5703644516662862</v>
      </c>
      <c r="AI8" s="11">
        <v>2.0877446298082543</v>
      </c>
      <c r="AJ8" s="11">
        <v>2.95985009939261</v>
      </c>
      <c r="AK8" s="11">
        <f>SUM(AH8:AJ8)</f>
        <v>10.61795918086715</v>
      </c>
      <c r="AL8" s="11"/>
      <c r="AM8" s="11">
        <v>6.9702808435370773</v>
      </c>
      <c r="AN8" s="11">
        <v>3.1656579842696444</v>
      </c>
      <c r="AO8" s="11">
        <v>4.3361089194544808</v>
      </c>
      <c r="AP8" s="11">
        <f>SUM(AM8:AO8)</f>
        <v>14.472047747261204</v>
      </c>
      <c r="AQ8" s="11"/>
      <c r="AR8" s="11">
        <v>7.3882287734838297</v>
      </c>
      <c r="AS8" s="11">
        <v>4.0727546106270482</v>
      </c>
      <c r="AT8" s="11">
        <v>4.6370982885661176</v>
      </c>
      <c r="AU8" s="11">
        <f>SUM(AR8:AT8)</f>
        <v>16.098081672676997</v>
      </c>
    </row>
    <row r="9" spans="1:47" x14ac:dyDescent="0.2">
      <c r="A9" t="str">
        <f>name!E5</f>
        <v>Professional occupations</v>
      </c>
      <c r="B9" s="11">
        <v>43.573453044843738</v>
      </c>
      <c r="C9" s="11">
        <v>13.74469650970547</v>
      </c>
      <c r="D9" s="11">
        <v>9.8053461814381482</v>
      </c>
      <c r="E9" s="11">
        <f t="shared" ref="E9:E18" si="0">SUM(B9:D9)</f>
        <v>67.123495735987362</v>
      </c>
      <c r="F9" s="11"/>
      <c r="G9" s="11">
        <v>52.538012043956243</v>
      </c>
      <c r="H9" s="11">
        <v>16.16124835314794</v>
      </c>
      <c r="I9" s="11">
        <v>9.1802585646775352</v>
      </c>
      <c r="J9" s="11">
        <f t="shared" ref="J9:J16" si="1">SUM(G9:I9)</f>
        <v>77.879518961781713</v>
      </c>
      <c r="K9" s="11"/>
      <c r="L9" s="11">
        <v>66.230073815752249</v>
      </c>
      <c r="M9" s="11">
        <v>20.953490836028234</v>
      </c>
      <c r="N9" s="11">
        <v>9.8871762796070577</v>
      </c>
      <c r="O9" s="11">
        <f t="shared" ref="O9:O16" si="2">SUM(L9:N9)</f>
        <v>97.070740931387547</v>
      </c>
      <c r="Q9" s="10" t="str">
        <f>name!E5</f>
        <v>Professional occupations</v>
      </c>
      <c r="R9" s="11">
        <v>27.722937332386611</v>
      </c>
      <c r="S9" s="11">
        <v>2.4730653182630151</v>
      </c>
      <c r="T9" s="11">
        <v>6.2515322340103561</v>
      </c>
      <c r="U9" s="11">
        <f t="shared" ref="U9:U16" si="3">SUM(R9:T9)</f>
        <v>36.44753488465998</v>
      </c>
      <c r="V9" s="11"/>
      <c r="W9" s="11">
        <v>32.93482947876651</v>
      </c>
      <c r="X9" s="11">
        <v>3.4754222061176212</v>
      </c>
      <c r="Y9" s="11">
        <v>4.7247865676898542</v>
      </c>
      <c r="Z9" s="11">
        <f t="shared" ref="Z9:Z16" si="4">SUM(W9:Y9)</f>
        <v>41.135038252573985</v>
      </c>
      <c r="AA9" s="11"/>
      <c r="AB9" s="11">
        <v>41.964214854819453</v>
      </c>
      <c r="AC9" s="11">
        <v>5.1830183147658468</v>
      </c>
      <c r="AD9" s="11">
        <v>4.4508403320970356</v>
      </c>
      <c r="AE9" s="11">
        <f t="shared" ref="AE9:AE16" si="5">SUM(AB9:AD9)</f>
        <v>51.598073501682336</v>
      </c>
      <c r="AG9" s="10" t="str">
        <f>name!E5</f>
        <v>Professional occupations</v>
      </c>
      <c r="AH9" s="11">
        <v>15.850515712457126</v>
      </c>
      <c r="AI9" s="11">
        <v>11.271631191442454</v>
      </c>
      <c r="AJ9" s="11">
        <v>3.5538139474277903</v>
      </c>
      <c r="AK9" s="11">
        <f t="shared" ref="AK9:AK18" si="6">SUM(AH9:AJ9)</f>
        <v>30.675960851327371</v>
      </c>
      <c r="AL9" s="11"/>
      <c r="AM9" s="11">
        <v>19.603182565189726</v>
      </c>
      <c r="AN9" s="11">
        <v>12.685826147030323</v>
      </c>
      <c r="AO9" s="11">
        <v>4.4554719969876793</v>
      </c>
      <c r="AP9" s="11">
        <f t="shared" ref="AP9:AP18" si="7">SUM(AM9:AO9)</f>
        <v>36.744480709207735</v>
      </c>
      <c r="AQ9" s="11"/>
      <c r="AR9" s="11">
        <v>24.265858960932782</v>
      </c>
      <c r="AS9" s="11">
        <v>15.770472521262388</v>
      </c>
      <c r="AT9" s="11">
        <v>5.4363359475100212</v>
      </c>
      <c r="AU9" s="11">
        <f t="shared" ref="AU9:AU18" si="8">SUM(AR9:AT9)</f>
        <v>45.47266742970519</v>
      </c>
    </row>
    <row r="10" spans="1:47" x14ac:dyDescent="0.2">
      <c r="A10" t="str">
        <f>name!E6</f>
        <v>Associate professional occupations</v>
      </c>
      <c r="B10" s="11">
        <v>24.926298987003129</v>
      </c>
      <c r="C10" s="11">
        <v>8.0399314822197638</v>
      </c>
      <c r="D10" s="11">
        <v>7.5473694343647013</v>
      </c>
      <c r="E10" s="11">
        <f t="shared" si="0"/>
        <v>40.513599903587597</v>
      </c>
      <c r="F10" s="11"/>
      <c r="G10" s="11">
        <v>28.46578474549715</v>
      </c>
      <c r="H10" s="11">
        <v>9.131527163887375</v>
      </c>
      <c r="I10" s="11">
        <v>7.2171335594064043</v>
      </c>
      <c r="J10" s="11">
        <f t="shared" si="1"/>
        <v>44.814445468790929</v>
      </c>
      <c r="K10" s="11"/>
      <c r="L10" s="11">
        <v>33.057782833755716</v>
      </c>
      <c r="M10" s="11">
        <v>12.696809393815915</v>
      </c>
      <c r="N10" s="11">
        <v>8.5984225401495245</v>
      </c>
      <c r="O10" s="11">
        <f t="shared" si="2"/>
        <v>54.353014767721163</v>
      </c>
      <c r="Q10" s="10" t="str">
        <f>name!E6</f>
        <v>Associate professional occupations</v>
      </c>
      <c r="R10" s="11">
        <v>16.105957215548095</v>
      </c>
      <c r="S10" s="11">
        <v>1.7114312242461209</v>
      </c>
      <c r="T10" s="11">
        <v>3.8998274431566728</v>
      </c>
      <c r="U10" s="11">
        <f t="shared" si="3"/>
        <v>21.717215882950889</v>
      </c>
      <c r="V10" s="11"/>
      <c r="W10" s="11">
        <v>17.735241807993809</v>
      </c>
      <c r="X10" s="11">
        <v>2.3350767328021491</v>
      </c>
      <c r="Y10" s="11">
        <v>3.0763256882278558</v>
      </c>
      <c r="Z10" s="11">
        <f t="shared" si="4"/>
        <v>23.146644229023813</v>
      </c>
      <c r="AA10" s="11"/>
      <c r="AB10" s="11">
        <v>17.670447841120577</v>
      </c>
      <c r="AC10" s="11">
        <v>2.7097367139933919</v>
      </c>
      <c r="AD10" s="11">
        <v>3.7068683716478246</v>
      </c>
      <c r="AE10" s="11">
        <f t="shared" si="5"/>
        <v>24.087052926761796</v>
      </c>
      <c r="AG10" s="10" t="str">
        <f>name!E6</f>
        <v>Associate professional occupations</v>
      </c>
      <c r="AH10" s="11">
        <v>8.8203417714550287</v>
      </c>
      <c r="AI10" s="11">
        <v>6.3285002579736416</v>
      </c>
      <c r="AJ10" s="11">
        <v>3.6475419912080298</v>
      </c>
      <c r="AK10" s="11">
        <f t="shared" si="6"/>
        <v>18.796384020636701</v>
      </c>
      <c r="AL10" s="11"/>
      <c r="AM10" s="11">
        <v>10.73054293750333</v>
      </c>
      <c r="AN10" s="11">
        <v>6.7964504310852272</v>
      </c>
      <c r="AO10" s="11">
        <v>4.1408078711785477</v>
      </c>
      <c r="AP10" s="11">
        <f t="shared" si="7"/>
        <v>21.667801239767105</v>
      </c>
      <c r="AQ10" s="11"/>
      <c r="AR10" s="11">
        <v>15.387334992635125</v>
      </c>
      <c r="AS10" s="11">
        <v>9.987072679822516</v>
      </c>
      <c r="AT10" s="11">
        <v>4.8915541685016972</v>
      </c>
      <c r="AU10" s="11">
        <f t="shared" si="8"/>
        <v>30.265961840959342</v>
      </c>
    </row>
    <row r="11" spans="1:47" x14ac:dyDescent="0.2">
      <c r="A11" t="str">
        <f>name!E7</f>
        <v>Administrative and secretarial occupations</v>
      </c>
      <c r="B11" s="11">
        <v>18.76474868331405</v>
      </c>
      <c r="C11" s="11">
        <v>14.523578408888472</v>
      </c>
      <c r="D11" s="11">
        <v>2.0684319496074828</v>
      </c>
      <c r="E11" s="11">
        <f t="shared" si="0"/>
        <v>35.356759041810008</v>
      </c>
      <c r="F11" s="11"/>
      <c r="G11" s="11">
        <v>18.9563493358574</v>
      </c>
      <c r="H11" s="11">
        <v>13.517965570126547</v>
      </c>
      <c r="I11" s="11">
        <v>2.3571016535424887</v>
      </c>
      <c r="J11" s="11">
        <f t="shared" si="1"/>
        <v>34.831416559526431</v>
      </c>
      <c r="K11" s="11"/>
      <c r="L11" s="11">
        <v>18.742489755460316</v>
      </c>
      <c r="M11" s="11">
        <v>12.289378824113655</v>
      </c>
      <c r="N11" s="11">
        <v>2.536632014517568</v>
      </c>
      <c r="O11" s="11">
        <f t="shared" si="2"/>
        <v>33.568500594091539</v>
      </c>
      <c r="Q11" s="10" t="str">
        <f>name!E7</f>
        <v>Administrative and secretarial occupations</v>
      </c>
      <c r="R11" s="11">
        <v>6.303670090420181</v>
      </c>
      <c r="S11" s="11">
        <v>1.4680910674843677</v>
      </c>
      <c r="T11" s="11">
        <v>0.51073643827443105</v>
      </c>
      <c r="U11" s="11">
        <f t="shared" si="3"/>
        <v>8.2824975961789793</v>
      </c>
      <c r="V11" s="11"/>
      <c r="W11" s="11">
        <v>6.698126907620864</v>
      </c>
      <c r="X11" s="11">
        <v>1.5086824228446289</v>
      </c>
      <c r="Y11" s="11">
        <v>0.34834477264987956</v>
      </c>
      <c r="Z11" s="11">
        <f t="shared" si="4"/>
        <v>8.5551541031153722</v>
      </c>
      <c r="AA11" s="11"/>
      <c r="AB11" s="11">
        <v>8.0079821393311086</v>
      </c>
      <c r="AC11" s="11">
        <v>1.2616070915847102</v>
      </c>
      <c r="AD11" s="11">
        <v>0.4851431021717893</v>
      </c>
      <c r="AE11" s="11">
        <f t="shared" si="5"/>
        <v>9.7547323330876097</v>
      </c>
      <c r="AG11" s="10" t="str">
        <f>name!E7</f>
        <v>Administrative and secretarial occupations</v>
      </c>
      <c r="AH11" s="11">
        <v>12.461078592893868</v>
      </c>
      <c r="AI11" s="11">
        <v>13.055487341404104</v>
      </c>
      <c r="AJ11" s="11">
        <v>1.557695511333052</v>
      </c>
      <c r="AK11" s="11">
        <f t="shared" si="6"/>
        <v>27.074261445631024</v>
      </c>
      <c r="AL11" s="11"/>
      <c r="AM11" s="11">
        <v>12.25822242823655</v>
      </c>
      <c r="AN11" s="11">
        <v>12.009283147281923</v>
      </c>
      <c r="AO11" s="11">
        <v>2.0087568808926091</v>
      </c>
      <c r="AP11" s="11">
        <f t="shared" si="7"/>
        <v>26.276262456411082</v>
      </c>
      <c r="AQ11" s="11"/>
      <c r="AR11" s="11">
        <v>10.734507616129205</v>
      </c>
      <c r="AS11" s="11">
        <v>11.027771732528944</v>
      </c>
      <c r="AT11" s="11">
        <v>2.0514889123457789</v>
      </c>
      <c r="AU11" s="11">
        <f t="shared" si="8"/>
        <v>23.813768261003926</v>
      </c>
    </row>
    <row r="12" spans="1:47" x14ac:dyDescent="0.2">
      <c r="A12" t="str">
        <f>name!E8</f>
        <v>Skilled trades occupations</v>
      </c>
      <c r="B12" s="11">
        <v>23.547004533172668</v>
      </c>
      <c r="C12" s="11">
        <v>3.1986997719173651</v>
      </c>
      <c r="D12" s="11">
        <v>14.752037958370849</v>
      </c>
      <c r="E12" s="11">
        <f t="shared" si="0"/>
        <v>41.497742263460879</v>
      </c>
      <c r="F12" s="11"/>
      <c r="G12" s="11">
        <v>20.450818982741527</v>
      </c>
      <c r="H12" s="11">
        <v>2.9936019319255167</v>
      </c>
      <c r="I12" s="11">
        <v>14.123603139217462</v>
      </c>
      <c r="J12" s="11">
        <f t="shared" si="1"/>
        <v>37.568024053884507</v>
      </c>
      <c r="K12" s="11"/>
      <c r="L12" s="11">
        <v>17.79734337311767</v>
      </c>
      <c r="M12" s="11">
        <v>3.7744154588433241</v>
      </c>
      <c r="N12" s="11">
        <v>16.373782404600476</v>
      </c>
      <c r="O12" s="11">
        <f t="shared" si="2"/>
        <v>37.945541236561468</v>
      </c>
      <c r="Q12" s="10" t="str">
        <f>name!E8</f>
        <v>Skilled trades occupations</v>
      </c>
      <c r="R12" s="11">
        <v>21.96421304870654</v>
      </c>
      <c r="S12" s="11">
        <v>2.0696751567381391</v>
      </c>
      <c r="T12" s="11">
        <v>13.804275352270594</v>
      </c>
      <c r="U12" s="11">
        <f t="shared" si="3"/>
        <v>37.838163557715276</v>
      </c>
      <c r="V12" s="11"/>
      <c r="W12" s="11">
        <v>18.787517523504924</v>
      </c>
      <c r="X12" s="11">
        <v>1.889083031441412</v>
      </c>
      <c r="Y12" s="11">
        <v>12.605840026782115</v>
      </c>
      <c r="Z12" s="11">
        <f t="shared" si="4"/>
        <v>33.282440581728451</v>
      </c>
      <c r="AA12" s="11"/>
      <c r="AB12" s="11">
        <v>15.741533552689408</v>
      </c>
      <c r="AC12" s="11">
        <v>2.4822829568875839</v>
      </c>
      <c r="AD12" s="11">
        <v>14.694843378194065</v>
      </c>
      <c r="AE12" s="11">
        <f t="shared" si="5"/>
        <v>32.918659887771057</v>
      </c>
      <c r="AG12" s="10" t="str">
        <f>name!E8</f>
        <v>Skilled trades occupations</v>
      </c>
      <c r="AH12" s="11">
        <v>1.5827914844661328</v>
      </c>
      <c r="AI12" s="11">
        <v>1.1290246151792249</v>
      </c>
      <c r="AJ12" s="11">
        <v>0.94776260610025531</v>
      </c>
      <c r="AK12" s="11">
        <f t="shared" si="6"/>
        <v>3.6595787057456128</v>
      </c>
      <c r="AL12" s="11"/>
      <c r="AM12" s="11">
        <v>1.663301459236596</v>
      </c>
      <c r="AN12" s="11">
        <v>1.1045189004841047</v>
      </c>
      <c r="AO12" s="11">
        <v>1.5177631124353446</v>
      </c>
      <c r="AP12" s="11">
        <f t="shared" si="7"/>
        <v>4.2855834721560448</v>
      </c>
      <c r="AQ12" s="11"/>
      <c r="AR12" s="11">
        <v>2.0558098204282551</v>
      </c>
      <c r="AS12" s="11">
        <v>1.2921325019557377</v>
      </c>
      <c r="AT12" s="11">
        <v>1.6789390264064059</v>
      </c>
      <c r="AU12" s="11">
        <f t="shared" si="8"/>
        <v>5.0268813487903987</v>
      </c>
    </row>
    <row r="13" spans="1:47" x14ac:dyDescent="0.2">
      <c r="A13" t="str">
        <f>name!E9</f>
        <v>Caring, leisure and other service occupations</v>
      </c>
      <c r="B13" s="11">
        <v>13.396111431570445</v>
      </c>
      <c r="C13" s="11">
        <v>16.157520143934718</v>
      </c>
      <c r="D13" s="11">
        <v>3.9432706204465253</v>
      </c>
      <c r="E13" s="11">
        <f t="shared" si="0"/>
        <v>33.496902195951691</v>
      </c>
      <c r="F13" s="11"/>
      <c r="G13" s="11">
        <v>12.543167968376425</v>
      </c>
      <c r="H13" s="11">
        <v>14.447955635053718</v>
      </c>
      <c r="I13" s="11">
        <v>4.1235277249804438</v>
      </c>
      <c r="J13" s="11">
        <f t="shared" si="1"/>
        <v>31.114651328410588</v>
      </c>
      <c r="K13" s="11"/>
      <c r="L13" s="11">
        <v>15.574411791129988</v>
      </c>
      <c r="M13" s="11">
        <v>15.625756656151031</v>
      </c>
      <c r="N13" s="11">
        <v>5.5032163165902377</v>
      </c>
      <c r="O13" s="11">
        <f t="shared" si="2"/>
        <v>36.703384763871256</v>
      </c>
      <c r="Q13" s="10" t="str">
        <f>name!E9</f>
        <v>Caring, leisure and other service occupations</v>
      </c>
      <c r="R13" s="11">
        <v>2.7786554979844067</v>
      </c>
      <c r="S13" s="11">
        <v>1.3713316437875924</v>
      </c>
      <c r="T13" s="11">
        <v>0.65877008745894594</v>
      </c>
      <c r="U13" s="11">
        <f t="shared" si="3"/>
        <v>4.8087572292309453</v>
      </c>
      <c r="V13" s="11"/>
      <c r="W13" s="11">
        <v>2.7101994612441103</v>
      </c>
      <c r="X13" s="11">
        <v>1.4761439635900122</v>
      </c>
      <c r="Y13" s="11">
        <v>0.66302819326327844</v>
      </c>
      <c r="Z13" s="11">
        <f t="shared" si="4"/>
        <v>4.8493716180974005</v>
      </c>
      <c r="AA13" s="11"/>
      <c r="AB13" s="11">
        <v>3.1776376548100735</v>
      </c>
      <c r="AC13" s="11">
        <v>2.2063911054698568</v>
      </c>
      <c r="AD13" s="11">
        <v>1.0737635440844311</v>
      </c>
      <c r="AE13" s="11">
        <f t="shared" si="5"/>
        <v>6.4577923043643617</v>
      </c>
      <c r="AG13" s="10" t="str">
        <f>name!E9</f>
        <v>Caring, leisure and other service occupations</v>
      </c>
      <c r="AH13" s="11">
        <v>10.617455933586042</v>
      </c>
      <c r="AI13" s="11">
        <v>14.786188500147126</v>
      </c>
      <c r="AJ13" s="11">
        <v>3.2845005329875776</v>
      </c>
      <c r="AK13" s="11">
        <f t="shared" si="6"/>
        <v>28.688144966720749</v>
      </c>
      <c r="AL13" s="11"/>
      <c r="AM13" s="11">
        <v>9.8329685071323158</v>
      </c>
      <c r="AN13" s="11">
        <v>12.971811671463707</v>
      </c>
      <c r="AO13" s="11">
        <v>3.4604995317171672</v>
      </c>
      <c r="AP13" s="11">
        <f t="shared" si="7"/>
        <v>26.265279710313191</v>
      </c>
      <c r="AQ13" s="11"/>
      <c r="AR13" s="11">
        <v>12.396774136319912</v>
      </c>
      <c r="AS13" s="11">
        <v>13.41936555068118</v>
      </c>
      <c r="AT13" s="11">
        <v>4.4294527725058064</v>
      </c>
      <c r="AU13" s="11">
        <f t="shared" si="8"/>
        <v>30.245592459506895</v>
      </c>
    </row>
    <row r="14" spans="1:47" x14ac:dyDescent="0.2">
      <c r="A14" t="str">
        <f>name!E10</f>
        <v>Sales and customer service occupations</v>
      </c>
      <c r="B14" s="11">
        <v>10.352230051144783</v>
      </c>
      <c r="C14" s="11">
        <v>16.63742403576093</v>
      </c>
      <c r="D14" s="11">
        <v>2.2794245210740245</v>
      </c>
      <c r="E14" s="11">
        <f t="shared" si="0"/>
        <v>29.269078607979736</v>
      </c>
      <c r="F14" s="11"/>
      <c r="G14" s="11">
        <v>10.704185238179805</v>
      </c>
      <c r="H14" s="11">
        <v>17.025342254368866</v>
      </c>
      <c r="I14" s="11">
        <v>1.9177024307175379</v>
      </c>
      <c r="J14" s="11">
        <f t="shared" si="1"/>
        <v>29.647229923266206</v>
      </c>
      <c r="K14" s="11"/>
      <c r="L14" s="11">
        <v>10.53200048517566</v>
      </c>
      <c r="M14" s="11">
        <v>18.028406181148952</v>
      </c>
      <c r="N14" s="11">
        <v>1.5867905158448554</v>
      </c>
      <c r="O14" s="11">
        <f t="shared" si="2"/>
        <v>30.147197182169464</v>
      </c>
      <c r="Q14" s="10" t="str">
        <f>name!E10</f>
        <v>Sales and customer service occupations</v>
      </c>
      <c r="R14" s="11">
        <v>4.9742774683321116</v>
      </c>
      <c r="S14" s="11">
        <v>4.9378391078651278</v>
      </c>
      <c r="T14" s="11">
        <v>1.2706606207912809</v>
      </c>
      <c r="U14" s="11">
        <f t="shared" si="3"/>
        <v>11.182777196988519</v>
      </c>
      <c r="V14" s="11"/>
      <c r="W14" s="11">
        <v>5.0811963414067502</v>
      </c>
      <c r="X14" s="11">
        <v>5.4087217984406299</v>
      </c>
      <c r="Y14" s="11">
        <v>1.0473789266610607</v>
      </c>
      <c r="Z14" s="11">
        <f t="shared" si="4"/>
        <v>11.53729706650844</v>
      </c>
      <c r="AA14" s="11"/>
      <c r="AB14" s="11">
        <v>5.4179096300607821</v>
      </c>
      <c r="AC14" s="11">
        <v>6.2130794786303998</v>
      </c>
      <c r="AD14" s="11">
        <v>0.9472530522040451</v>
      </c>
      <c r="AE14" s="11">
        <f t="shared" si="5"/>
        <v>12.578242160895227</v>
      </c>
      <c r="AG14" s="10" t="str">
        <f>name!E10</f>
        <v>Sales and customer service occupations</v>
      </c>
      <c r="AH14" s="11">
        <v>5.3779525828126733</v>
      </c>
      <c r="AI14" s="11">
        <v>11.699584927895803</v>
      </c>
      <c r="AJ14" s="11">
        <v>1.0087639002827442</v>
      </c>
      <c r="AK14" s="11">
        <f t="shared" si="6"/>
        <v>18.086301410991219</v>
      </c>
      <c r="AL14" s="11"/>
      <c r="AM14" s="11">
        <v>5.622988896773057</v>
      </c>
      <c r="AN14" s="11">
        <v>11.616620455928237</v>
      </c>
      <c r="AO14" s="11">
        <v>0.87032350405647796</v>
      </c>
      <c r="AP14" s="11">
        <f t="shared" si="7"/>
        <v>18.109932856757773</v>
      </c>
      <c r="AQ14" s="11"/>
      <c r="AR14" s="11">
        <v>5.1140908551148794</v>
      </c>
      <c r="AS14" s="11">
        <v>11.815326702518549</v>
      </c>
      <c r="AT14" s="11">
        <v>0.63953746364080988</v>
      </c>
      <c r="AU14" s="11">
        <f t="shared" si="8"/>
        <v>17.568955021274238</v>
      </c>
    </row>
    <row r="15" spans="1:47" x14ac:dyDescent="0.2">
      <c r="A15" t="str">
        <f>name!E11</f>
        <v>Process, plant and machine operatives</v>
      </c>
      <c r="B15" s="11">
        <v>14.459046365285033</v>
      </c>
      <c r="C15" s="11">
        <v>2.6302647006395765</v>
      </c>
      <c r="D15" s="11">
        <v>2.1889675198599474</v>
      </c>
      <c r="E15" s="11">
        <f t="shared" si="0"/>
        <v>19.278278585784555</v>
      </c>
      <c r="F15" s="11"/>
      <c r="G15" s="11">
        <v>12.174574464404783</v>
      </c>
      <c r="H15" s="11">
        <v>2.7155235403920943</v>
      </c>
      <c r="I15" s="11">
        <v>2.4716031653287365</v>
      </c>
      <c r="J15" s="11">
        <f t="shared" si="1"/>
        <v>17.361701170125613</v>
      </c>
      <c r="K15" s="11"/>
      <c r="L15" s="11">
        <v>10.649077067202924</v>
      </c>
      <c r="M15" s="11">
        <v>3.7389457530318695</v>
      </c>
      <c r="N15" s="11">
        <v>3.0323596770642105</v>
      </c>
      <c r="O15" s="11">
        <f t="shared" si="2"/>
        <v>17.420382497299002</v>
      </c>
      <c r="Q15" s="10" t="str">
        <f>name!E11</f>
        <v>Process, plant and machine operatives</v>
      </c>
      <c r="R15" s="11">
        <v>12.747288597691881</v>
      </c>
      <c r="S15" s="11">
        <v>1.8676802576080787</v>
      </c>
      <c r="T15" s="11">
        <v>1.8799690639371387</v>
      </c>
      <c r="U15" s="11">
        <f t="shared" si="3"/>
        <v>16.494937919237099</v>
      </c>
      <c r="V15" s="11"/>
      <c r="W15" s="11">
        <v>10.778128760586368</v>
      </c>
      <c r="X15" s="11">
        <v>2.0777290685349779</v>
      </c>
      <c r="Y15" s="11">
        <v>1.8106218541191692</v>
      </c>
      <c r="Z15" s="11">
        <f t="shared" si="4"/>
        <v>14.666479683240516</v>
      </c>
      <c r="AA15" s="11"/>
      <c r="AB15" s="11">
        <v>9.1870191981752871</v>
      </c>
      <c r="AC15" s="11">
        <v>2.5880782008017595</v>
      </c>
      <c r="AD15" s="11">
        <v>2.2564511682067478</v>
      </c>
      <c r="AE15" s="11">
        <f t="shared" si="5"/>
        <v>14.031548567183794</v>
      </c>
      <c r="AG15" s="10" t="str">
        <f>name!E11</f>
        <v>Process, plant and machine operatives</v>
      </c>
      <c r="AH15" s="11">
        <v>1.7117577675931592</v>
      </c>
      <c r="AI15" s="11">
        <v>0.76258444303149575</v>
      </c>
      <c r="AJ15" s="11">
        <v>0.30899845592280817</v>
      </c>
      <c r="AK15" s="11">
        <f t="shared" si="6"/>
        <v>2.7833406665474634</v>
      </c>
      <c r="AL15" s="11"/>
      <c r="AM15" s="11">
        <v>1.3964457038184148</v>
      </c>
      <c r="AN15" s="11">
        <v>0.63779447185711724</v>
      </c>
      <c r="AO15" s="11">
        <v>0.66098131120956716</v>
      </c>
      <c r="AP15" s="11">
        <f t="shared" si="7"/>
        <v>2.695221486885099</v>
      </c>
      <c r="AQ15" s="11"/>
      <c r="AR15" s="11">
        <v>1.4620578690276334</v>
      </c>
      <c r="AS15" s="11">
        <v>1.1508675522301133</v>
      </c>
      <c r="AT15" s="11">
        <v>0.7759085088574641</v>
      </c>
      <c r="AU15" s="11">
        <f t="shared" si="8"/>
        <v>3.3888339301152106</v>
      </c>
    </row>
    <row r="16" spans="1:47" x14ac:dyDescent="0.2">
      <c r="A16" t="str">
        <f>name!E12</f>
        <v>Elementary occupations</v>
      </c>
      <c r="B16" s="11">
        <v>15.282777757632239</v>
      </c>
      <c r="C16" s="11">
        <v>18.057293204411192</v>
      </c>
      <c r="D16" s="11">
        <v>3.2035596878225077</v>
      </c>
      <c r="E16" s="11">
        <f t="shared" si="0"/>
        <v>36.543630649865932</v>
      </c>
      <c r="F16" s="11"/>
      <c r="G16" s="11">
        <v>12.631845202491965</v>
      </c>
      <c r="H16" s="11">
        <v>17.626487723267484</v>
      </c>
      <c r="I16" s="11">
        <v>3.2259249187079071</v>
      </c>
      <c r="J16" s="11">
        <f t="shared" si="1"/>
        <v>33.484257844467351</v>
      </c>
      <c r="K16" s="11"/>
      <c r="L16" s="11">
        <v>14.329951393649928</v>
      </c>
      <c r="M16" s="11">
        <v>16.384292126757174</v>
      </c>
      <c r="N16" s="11">
        <v>5.0552829734973459</v>
      </c>
      <c r="O16" s="11">
        <f t="shared" si="2"/>
        <v>35.769526493904451</v>
      </c>
      <c r="Q16" s="10" t="str">
        <f>name!E12</f>
        <v>Elementary occupations</v>
      </c>
      <c r="R16" s="11">
        <v>10.941733857287879</v>
      </c>
      <c r="S16" s="11">
        <v>7.5672223951205329</v>
      </c>
      <c r="T16" s="11">
        <v>1.5887230469986626</v>
      </c>
      <c r="U16" s="11">
        <f t="shared" si="3"/>
        <v>20.097679299407073</v>
      </c>
      <c r="V16" s="11"/>
      <c r="W16" s="11">
        <v>8.8661463620621959</v>
      </c>
      <c r="X16" s="11">
        <v>7.309268174662777</v>
      </c>
      <c r="Y16" s="11">
        <v>1.5604652373983792</v>
      </c>
      <c r="Z16" s="11">
        <f t="shared" si="4"/>
        <v>17.735879774123351</v>
      </c>
      <c r="AA16" s="11"/>
      <c r="AB16" s="11">
        <v>9.3987801893092549</v>
      </c>
      <c r="AC16" s="11">
        <v>6.9366729898321902</v>
      </c>
      <c r="AD16" s="11">
        <v>2.1631291595516786</v>
      </c>
      <c r="AE16" s="11">
        <f t="shared" si="5"/>
        <v>18.498582338693126</v>
      </c>
      <c r="AG16" s="10" t="str">
        <f>name!E12</f>
        <v>Elementary occupations</v>
      </c>
      <c r="AH16" s="11">
        <v>4.3410439003443591</v>
      </c>
      <c r="AI16" s="11">
        <v>10.490070809290652</v>
      </c>
      <c r="AJ16" s="11">
        <v>1.6148366408238444</v>
      </c>
      <c r="AK16" s="11">
        <f t="shared" si="6"/>
        <v>16.445951350458856</v>
      </c>
      <c r="AL16" s="11"/>
      <c r="AM16" s="11">
        <v>3.7656988404297667</v>
      </c>
      <c r="AN16" s="11">
        <v>10.317219548604701</v>
      </c>
      <c r="AO16" s="11">
        <v>1.6654596813095295</v>
      </c>
      <c r="AP16" s="11">
        <f t="shared" si="7"/>
        <v>15.748378070343998</v>
      </c>
      <c r="AQ16" s="11"/>
      <c r="AR16" s="11">
        <v>4.9311712043406715</v>
      </c>
      <c r="AS16" s="11">
        <v>9.4476191369249882</v>
      </c>
      <c r="AT16" s="11">
        <v>2.8921538139456677</v>
      </c>
      <c r="AU16" s="11">
        <f t="shared" si="8"/>
        <v>17.270944155211328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187.31879342001804</v>
      </c>
      <c r="C18" s="34">
        <f t="shared" ref="C18:D18" si="9">SUM(C8:C16)</f>
        <v>96.217190646254622</v>
      </c>
      <c r="D18" s="34">
        <f t="shared" si="9"/>
        <v>53.534015933727225</v>
      </c>
      <c r="E18" s="34">
        <f t="shared" si="0"/>
        <v>337.06999999999988</v>
      </c>
      <c r="F18" s="34"/>
      <c r="G18" s="34">
        <f>SUM(G8:G16)</f>
        <v>195.06966249679388</v>
      </c>
      <c r="H18" s="34">
        <f t="shared" ref="H18:I18" si="10">SUM(H8:H16)</f>
        <v>98.574504491093009</v>
      </c>
      <c r="I18" s="34">
        <f t="shared" si="10"/>
        <v>53.748833012112925</v>
      </c>
      <c r="J18" s="34">
        <f t="shared" ref="J18" si="11">SUM(G18:I18)</f>
        <v>347.3929999999998</v>
      </c>
      <c r="K18" s="34"/>
      <c r="L18" s="34">
        <f>SUM(L8:L16)</f>
        <v>213.53688239934564</v>
      </c>
      <c r="M18" s="34">
        <f t="shared" ref="M18:N18" si="12">SUM(M8:M16)</f>
        <v>109.63685296536696</v>
      </c>
      <c r="N18" s="34">
        <f t="shared" si="12"/>
        <v>62.998264635287462</v>
      </c>
      <c r="O18" s="34">
        <f>SUM(L18:N18)</f>
        <v>386.17200000000003</v>
      </c>
      <c r="Q18" s="231" t="str">
        <f>name!E3</f>
        <v>All occupations</v>
      </c>
      <c r="R18" s="34">
        <f>SUM(R8:R16)</f>
        <v>120.98549122274341</v>
      </c>
      <c r="S18" s="34">
        <f t="shared" ref="S18:T18" si="13">SUM(S8:S16)</f>
        <v>24.606373930081858</v>
      </c>
      <c r="T18" s="34">
        <f t="shared" si="13"/>
        <v>34.650252248248506</v>
      </c>
      <c r="U18" s="34">
        <f t="shared" ref="U18" si="14">SUM(R18:T18)</f>
        <v>180.24211740107378</v>
      </c>
      <c r="V18" s="34"/>
      <c r="W18" s="34">
        <f>SUM(W8:W16)</f>
        <v>123.22603031493708</v>
      </c>
      <c r="X18" s="34">
        <f t="shared" ref="X18:Y18" si="15">SUM(X8:X16)</f>
        <v>27.26932173308802</v>
      </c>
      <c r="Y18" s="34">
        <f t="shared" si="15"/>
        <v>30.632660202871524</v>
      </c>
      <c r="Z18" s="34">
        <f t="shared" ref="Z18" si="16">SUM(W18:Y18)</f>
        <v>181.12801225089663</v>
      </c>
      <c r="AA18" s="34"/>
      <c r="AB18" s="34">
        <f>SUM(AB8:AB16)</f>
        <v>129.80104817093326</v>
      </c>
      <c r="AC18" s="34">
        <f t="shared" ref="AC18:AD18" si="17">SUM(AC8:AC16)</f>
        <v>31.653469976815497</v>
      </c>
      <c r="AD18" s="34">
        <f t="shared" si="17"/>
        <v>35.565795733007683</v>
      </c>
      <c r="AE18" s="34">
        <f t="shared" ref="AE18" si="18">SUM(AB18:AD18)</f>
        <v>197.02031388075645</v>
      </c>
      <c r="AG18" s="231" t="str">
        <f>name!E3</f>
        <v>All occupations</v>
      </c>
      <c r="AH18" s="34">
        <f>SUM(AH8:AH16)</f>
        <v>66.333302197274676</v>
      </c>
      <c r="AI18" s="34">
        <f t="shared" ref="AI18:AJ18" si="19">SUM(AI8:AI16)</f>
        <v>71.610816716172749</v>
      </c>
      <c r="AJ18" s="34">
        <f t="shared" si="19"/>
        <v>18.883763685478712</v>
      </c>
      <c r="AK18" s="34">
        <f t="shared" si="6"/>
        <v>156.82788259892612</v>
      </c>
      <c r="AL18" s="34"/>
      <c r="AM18" s="34">
        <f>SUM(AM8:AM16)</f>
        <v>71.843632181856833</v>
      </c>
      <c r="AN18" s="34">
        <f t="shared" ref="AN18:AO18" si="20">SUM(AN8:AN16)</f>
        <v>71.305182758004989</v>
      </c>
      <c r="AO18" s="34">
        <f t="shared" si="20"/>
        <v>23.116172809241405</v>
      </c>
      <c r="AP18" s="34">
        <f t="shared" si="7"/>
        <v>166.26498774910323</v>
      </c>
      <c r="AQ18" s="34"/>
      <c r="AR18" s="34">
        <f>SUM(AR8:AR16)</f>
        <v>83.735834228412301</v>
      </c>
      <c r="AS18" s="34">
        <f t="shared" ref="AS18:AT18" si="21">SUM(AS8:AS16)</f>
        <v>77.983382988551455</v>
      </c>
      <c r="AT18" s="34">
        <f t="shared" si="21"/>
        <v>27.432468902279773</v>
      </c>
      <c r="AU18" s="34">
        <f t="shared" si="8"/>
        <v>189.15168611924352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12.287673941205423</v>
      </c>
      <c r="C26" s="18">
        <f t="shared" ref="C26:O26" si="22">C8/C$18*100</f>
        <v>3.3546836766874444</v>
      </c>
      <c r="D26" s="18">
        <f t="shared" si="22"/>
        <v>14.468572786192166</v>
      </c>
      <c r="E26" s="18">
        <f t="shared" si="22"/>
        <v>10.084111020135927</v>
      </c>
      <c r="F26" s="18"/>
      <c r="G26" s="18">
        <f t="shared" si="22"/>
        <v>13.638678703166294</v>
      </c>
      <c r="H26" s="18">
        <f t="shared" si="22"/>
        <v>5.026504920824804</v>
      </c>
      <c r="I26" s="18">
        <f t="shared" si="22"/>
        <v>16.990095121649258</v>
      </c>
      <c r="J26" s="18">
        <f t="shared" si="22"/>
        <v>11.713464200414652</v>
      </c>
      <c r="K26" s="18"/>
      <c r="L26" s="18">
        <f t="shared" si="22"/>
        <v>12.467987536837207</v>
      </c>
      <c r="M26" s="18">
        <f t="shared" si="22"/>
        <v>5.6051934812631403</v>
      </c>
      <c r="N26" s="18">
        <f t="shared" si="22"/>
        <v>16.547442971273547</v>
      </c>
      <c r="O26" s="18">
        <f t="shared" si="22"/>
        <v>11.185096675314139</v>
      </c>
      <c r="Q26" t="str">
        <f>$A$8</f>
        <v>Managers, directors and senior officials</v>
      </c>
      <c r="R26" s="18">
        <f>R8/R$18*100</f>
        <v>14.420537485990707</v>
      </c>
      <c r="S26" s="18">
        <f t="shared" ref="S26:U26" si="23">S8/S$18*100</f>
        <v>4.6330993839574415</v>
      </c>
      <c r="T26" s="18">
        <f t="shared" si="23"/>
        <v>13.811610741137773</v>
      </c>
      <c r="U26" s="18">
        <f t="shared" si="23"/>
        <v>12.967309845066088</v>
      </c>
      <c r="V26" s="18"/>
      <c r="W26" s="18">
        <f t="shared" ref="W26:Z26" si="24">W8/W$18*100</f>
        <v>15.933844189876083</v>
      </c>
      <c r="X26" s="18">
        <f t="shared" si="24"/>
        <v>6.5611985225244638</v>
      </c>
      <c r="Y26" s="18">
        <f t="shared" si="24"/>
        <v>15.65606416262327</v>
      </c>
      <c r="Z26" s="18">
        <f t="shared" si="24"/>
        <v>14.475787933986723</v>
      </c>
      <c r="AA26" s="18"/>
      <c r="AB26" s="18">
        <f t="shared" ref="AB26:AE26" si="25">AB8/AB$18*100</f>
        <v>14.819235577578937</v>
      </c>
      <c r="AC26" s="18">
        <f t="shared" si="25"/>
        <v>6.5477912101511455</v>
      </c>
      <c r="AD26" s="18">
        <f t="shared" si="25"/>
        <v>16.272667335483902</v>
      </c>
      <c r="AE26" s="18">
        <f t="shared" si="25"/>
        <v>13.752708706329825</v>
      </c>
      <c r="AG26" t="str">
        <f>$A$8</f>
        <v>Managers, directors and senior officials</v>
      </c>
      <c r="AH26" s="18">
        <f>AH8/AH$18*100</f>
        <v>8.3975382909478409</v>
      </c>
      <c r="AI26" s="18">
        <f t="shared" ref="AI26:AK26" si="26">AI8/AI$18*100</f>
        <v>2.9154040207123533</v>
      </c>
      <c r="AJ26" s="18">
        <f t="shared" si="26"/>
        <v>15.674047550535086</v>
      </c>
      <c r="AK26" s="18">
        <f t="shared" si="26"/>
        <v>6.7704537005206342</v>
      </c>
      <c r="AL26" s="18"/>
      <c r="AM26" s="18">
        <f t="shared" ref="AM26:AP26" si="27">AM8/AM$18*100</f>
        <v>9.7020162147332663</v>
      </c>
      <c r="AN26" s="18">
        <f t="shared" si="27"/>
        <v>4.4395903100244922</v>
      </c>
      <c r="AO26" s="18">
        <f t="shared" si="27"/>
        <v>18.757901471133607</v>
      </c>
      <c r="AP26" s="18">
        <f t="shared" si="27"/>
        <v>8.7042064256485414</v>
      </c>
      <c r="AQ26" s="18"/>
      <c r="AR26" s="18">
        <f t="shared" ref="AR26:AU26" si="28">AR8/AR$18*100</f>
        <v>8.8232580968028849</v>
      </c>
      <c r="AS26" s="18">
        <f t="shared" si="28"/>
        <v>5.2225928839544693</v>
      </c>
      <c r="AT26" s="18">
        <f t="shared" si="28"/>
        <v>16.903685574508216</v>
      </c>
      <c r="AU26" s="18">
        <f t="shared" si="28"/>
        <v>8.5106731020777531</v>
      </c>
    </row>
    <row r="27" spans="1:47" x14ac:dyDescent="0.2">
      <c r="A27" t="str">
        <f>$A$9</f>
        <v>Professional occupations</v>
      </c>
      <c r="B27" s="18">
        <f t="shared" ref="B27:B34" si="29">B9/B$18*100</f>
        <v>23.261655837778427</v>
      </c>
      <c r="C27" s="18">
        <f t="shared" ref="C27:O27" si="30">C9/C$18*100</f>
        <v>14.285073610430238</v>
      </c>
      <c r="D27" s="18">
        <f t="shared" si="30"/>
        <v>18.316104275787453</v>
      </c>
      <c r="E27" s="18">
        <f t="shared" si="30"/>
        <v>19.91381485625757</v>
      </c>
      <c r="F27" s="18"/>
      <c r="G27" s="18">
        <f t="shared" si="30"/>
        <v>26.932948656134442</v>
      </c>
      <c r="H27" s="18">
        <f t="shared" si="30"/>
        <v>16.394957739410433</v>
      </c>
      <c r="I27" s="18">
        <f t="shared" si="30"/>
        <v>17.079921647059123</v>
      </c>
      <c r="J27" s="18">
        <f t="shared" si="30"/>
        <v>22.418275256490993</v>
      </c>
      <c r="K27" s="18"/>
      <c r="L27" s="18">
        <f t="shared" si="30"/>
        <v>31.015753846163303</v>
      </c>
      <c r="M27" s="18">
        <f t="shared" si="30"/>
        <v>19.111722262446921</v>
      </c>
      <c r="N27" s="18">
        <f t="shared" si="30"/>
        <v>15.694362911179169</v>
      </c>
      <c r="O27" s="18">
        <f t="shared" si="30"/>
        <v>25.13665955361537</v>
      </c>
      <c r="Q27" t="str">
        <f>$A$9</f>
        <v>Professional occupations</v>
      </c>
      <c r="R27" s="18">
        <f t="shared" ref="R27:U27" si="31">R9/R$18*100</f>
        <v>22.91426604314611</v>
      </c>
      <c r="S27" s="18">
        <f t="shared" si="31"/>
        <v>10.050506934870382</v>
      </c>
      <c r="T27" s="18">
        <f t="shared" si="31"/>
        <v>18.041808726879779</v>
      </c>
      <c r="U27" s="18">
        <f t="shared" si="31"/>
        <v>20.221430712310777</v>
      </c>
      <c r="V27" s="18"/>
      <c r="W27" s="18">
        <f t="shared" ref="W27:Z27" si="32">W9/W$18*100</f>
        <v>26.727169084805169</v>
      </c>
      <c r="X27" s="18">
        <f t="shared" si="32"/>
        <v>12.744806196996889</v>
      </c>
      <c r="Y27" s="18">
        <f t="shared" si="32"/>
        <v>15.424016511784863</v>
      </c>
      <c r="Z27" s="18">
        <f t="shared" si="32"/>
        <v>22.71047848501432</v>
      </c>
      <c r="AA27" s="18"/>
      <c r="AB27" s="18">
        <f t="shared" ref="AB27:AE27" si="33">AB9/AB$18*100</f>
        <v>32.329642515334186</v>
      </c>
      <c r="AC27" s="18">
        <f t="shared" si="33"/>
        <v>16.374250022389759</v>
      </c>
      <c r="AD27" s="18">
        <f t="shared" si="33"/>
        <v>12.514384228907685</v>
      </c>
      <c r="AE27" s="18">
        <f t="shared" si="33"/>
        <v>26.189214952175583</v>
      </c>
      <c r="AG27" t="str">
        <f>$A$9</f>
        <v>Professional occupations</v>
      </c>
      <c r="AH27" s="18">
        <f t="shared" ref="AH27:AK27" si="34">AH9/AH$18*100</f>
        <v>23.89526103391902</v>
      </c>
      <c r="AI27" s="18">
        <f>AI9/AI$18*100</f>
        <v>15.74012378062551</v>
      </c>
      <c r="AJ27" s="18">
        <f t="shared" si="34"/>
        <v>18.819415486334496</v>
      </c>
      <c r="AK27" s="18">
        <f t="shared" si="34"/>
        <v>19.56027228256248</v>
      </c>
      <c r="AL27" s="18"/>
      <c r="AM27" s="18">
        <f t="shared" ref="AM27:AP27" si="35">AM9/AM$18*100</f>
        <v>27.285901296817023</v>
      </c>
      <c r="AN27" s="18">
        <f t="shared" si="35"/>
        <v>17.790889324389486</v>
      </c>
      <c r="AO27" s="18">
        <f t="shared" si="35"/>
        <v>19.274263234467888</v>
      </c>
      <c r="AP27" s="18">
        <f t="shared" si="35"/>
        <v>22.099950931735428</v>
      </c>
      <c r="AQ27" s="18"/>
      <c r="AR27" s="18">
        <f t="shared" ref="AR27:AU27" si="36">AR9/AR$18*100</f>
        <v>28.979061574452153</v>
      </c>
      <c r="AS27" s="18">
        <f t="shared" si="36"/>
        <v>20.222862764978551</v>
      </c>
      <c r="AT27" s="18">
        <f t="shared" si="36"/>
        <v>19.817158881599006</v>
      </c>
      <c r="AU27" s="18">
        <f t="shared" si="36"/>
        <v>24.040318308893461</v>
      </c>
    </row>
    <row r="28" spans="1:47" x14ac:dyDescent="0.2">
      <c r="A28" t="str">
        <f>$A$10</f>
        <v>Associate professional occupations</v>
      </c>
      <c r="B28" s="18">
        <f t="shared" si="29"/>
        <v>13.30688636836978</v>
      </c>
      <c r="C28" s="18">
        <f t="shared" ref="C28:O28" si="37">C10/C$18*100</f>
        <v>8.3560239373219822</v>
      </c>
      <c r="D28" s="18">
        <f t="shared" si="37"/>
        <v>14.098268741332642</v>
      </c>
      <c r="E28" s="18">
        <f t="shared" si="37"/>
        <v>12.019343134538111</v>
      </c>
      <c r="F28" s="18"/>
      <c r="G28" s="18">
        <f t="shared" si="37"/>
        <v>14.5926252094505</v>
      </c>
      <c r="H28" s="18">
        <f t="shared" si="37"/>
        <v>9.2635790674580374</v>
      </c>
      <c r="I28" s="18">
        <f t="shared" si="37"/>
        <v>13.427516757024174</v>
      </c>
      <c r="J28" s="18">
        <f t="shared" si="37"/>
        <v>12.900215453043371</v>
      </c>
      <c r="K28" s="18"/>
      <c r="L28" s="18">
        <f t="shared" si="37"/>
        <v>15.481064658391311</v>
      </c>
      <c r="M28" s="18">
        <f t="shared" si="37"/>
        <v>11.580786068190678</v>
      </c>
      <c r="N28" s="18">
        <f t="shared" si="37"/>
        <v>13.648665705203022</v>
      </c>
      <c r="O28" s="18">
        <f t="shared" si="37"/>
        <v>14.074820227184043</v>
      </c>
      <c r="Q28" t="str">
        <f>$A$10</f>
        <v>Associate professional occupations</v>
      </c>
      <c r="R28" s="18">
        <f t="shared" ref="R28:U28" si="38">R10/R$18*100</f>
        <v>13.312304684448332</v>
      </c>
      <c r="S28" s="18">
        <f t="shared" si="38"/>
        <v>6.9552353756351586</v>
      </c>
      <c r="T28" s="18">
        <f t="shared" si="38"/>
        <v>11.254831321909931</v>
      </c>
      <c r="U28" s="18">
        <f t="shared" si="38"/>
        <v>12.048912982211508</v>
      </c>
      <c r="V28" s="18"/>
      <c r="W28" s="18">
        <f t="shared" ref="W28:Z28" si="39">W10/W$18*100</f>
        <v>14.392447571886116</v>
      </c>
      <c r="X28" s="18">
        <f t="shared" si="39"/>
        <v>8.5630172824167321</v>
      </c>
      <c r="Y28" s="18">
        <f t="shared" si="39"/>
        <v>10.042633149893652</v>
      </c>
      <c r="Z28" s="18">
        <f t="shared" si="39"/>
        <v>12.779163168290792</v>
      </c>
      <c r="AA28" s="18"/>
      <c r="AB28" s="18">
        <f t="shared" ref="AB28:AE28" si="40">AB10/AB$18*100</f>
        <v>13.613486246929687</v>
      </c>
      <c r="AC28" s="18">
        <f t="shared" si="40"/>
        <v>8.5606308438794585</v>
      </c>
      <c r="AD28" s="18">
        <f t="shared" si="40"/>
        <v>10.422565544365362</v>
      </c>
      <c r="AE28" s="18">
        <f t="shared" si="40"/>
        <v>12.225669755728903</v>
      </c>
      <c r="AG28" t="str">
        <f>$A$10</f>
        <v>Associate professional occupations</v>
      </c>
      <c r="AH28" s="18">
        <f t="shared" ref="AH28:AK28" si="41">AH10/AH$18*100</f>
        <v>13.297003886861244</v>
      </c>
      <c r="AI28" s="18">
        <f t="shared" si="41"/>
        <v>8.8373524394456435</v>
      </c>
      <c r="AJ28" s="18">
        <f t="shared" si="41"/>
        <v>19.315757451534552</v>
      </c>
      <c r="AK28" s="18">
        <f t="shared" si="41"/>
        <v>11.985358540296589</v>
      </c>
      <c r="AL28" s="18"/>
      <c r="AM28" s="18">
        <f t="shared" ref="AM28:AP28" si="42">AM10/AM$18*100</f>
        <v>14.935969426408244</v>
      </c>
      <c r="AN28" s="18">
        <f t="shared" si="42"/>
        <v>9.531495703686744</v>
      </c>
      <c r="AO28" s="18">
        <f t="shared" si="42"/>
        <v>17.913033897735577</v>
      </c>
      <c r="AP28" s="18">
        <f t="shared" si="42"/>
        <v>13.032089036366571</v>
      </c>
      <c r="AQ28" s="18"/>
      <c r="AR28" s="18">
        <f t="shared" ref="AR28:AU28" si="43">AR10/AR$18*100</f>
        <v>18.376045494049748</v>
      </c>
      <c r="AS28" s="18">
        <f t="shared" si="43"/>
        <v>12.806667647758616</v>
      </c>
      <c r="AT28" s="18">
        <f t="shared" si="43"/>
        <v>17.831257499740335</v>
      </c>
      <c r="AU28" s="18">
        <f t="shared" si="43"/>
        <v>16.000894552893023</v>
      </c>
    </row>
    <row r="29" spans="1:47" x14ac:dyDescent="0.2">
      <c r="A29" t="str">
        <f>$A$11</f>
        <v>Administrative and secretarial occupations</v>
      </c>
      <c r="B29" s="18">
        <f t="shared" si="29"/>
        <v>10.017547273667594</v>
      </c>
      <c r="C29" s="18">
        <f t="shared" ref="C29:O29" si="44">C11/C$18*100</f>
        <v>15.094577498406538</v>
      </c>
      <c r="D29" s="18">
        <f t="shared" si="44"/>
        <v>3.8637713116238301</v>
      </c>
      <c r="E29" s="18">
        <f t="shared" si="44"/>
        <v>10.489441078057975</v>
      </c>
      <c r="F29" s="18"/>
      <c r="G29" s="18">
        <f t="shared" si="44"/>
        <v>9.7177331898900281</v>
      </c>
      <c r="H29" s="18">
        <f t="shared" si="44"/>
        <v>13.713450186653489</v>
      </c>
      <c r="I29" s="18">
        <f t="shared" si="44"/>
        <v>4.3854006151376126</v>
      </c>
      <c r="J29" s="18">
        <f t="shared" si="44"/>
        <v>10.026516527254852</v>
      </c>
      <c r="K29" s="18"/>
      <c r="L29" s="18">
        <f t="shared" si="44"/>
        <v>8.7771674592537519</v>
      </c>
      <c r="M29" s="18">
        <f t="shared" si="44"/>
        <v>11.209167804183263</v>
      </c>
      <c r="N29" s="18">
        <f t="shared" si="44"/>
        <v>4.0265109351864821</v>
      </c>
      <c r="O29" s="18">
        <f t="shared" si="44"/>
        <v>8.6926293449788012</v>
      </c>
      <c r="Q29" t="str">
        <f>$A$11</f>
        <v>Administrative and secretarial occupations</v>
      </c>
      <c r="R29" s="18">
        <f t="shared" ref="R29:U29" si="45">R11/R$18*100</f>
        <v>5.2102694519086175</v>
      </c>
      <c r="S29" s="18">
        <f t="shared" si="45"/>
        <v>5.966303981463895</v>
      </c>
      <c r="T29" s="18">
        <f t="shared" si="45"/>
        <v>1.4739761044603872</v>
      </c>
      <c r="U29" s="18">
        <f t="shared" si="45"/>
        <v>4.595206556383717</v>
      </c>
      <c r="V29" s="18"/>
      <c r="W29" s="18">
        <f t="shared" ref="W29:Z29" si="46">W11/W$18*100</f>
        <v>5.4356428511914325</v>
      </c>
      <c r="X29" s="18">
        <f t="shared" si="46"/>
        <v>5.5325263958216659</v>
      </c>
      <c r="Y29" s="18">
        <f t="shared" si="46"/>
        <v>1.137167880108648</v>
      </c>
      <c r="Z29" s="18">
        <f t="shared" si="46"/>
        <v>4.7232639484084116</v>
      </c>
      <c r="AA29" s="18"/>
      <c r="AB29" s="18">
        <f t="shared" ref="AB29:AE29" si="47">AB11/AB$18*100</f>
        <v>6.1694279454396277</v>
      </c>
      <c r="AC29" s="18">
        <f t="shared" si="47"/>
        <v>3.9856833785009074</v>
      </c>
      <c r="AD29" s="18">
        <f t="shared" si="47"/>
        <v>1.3640721152810893</v>
      </c>
      <c r="AE29" s="18">
        <f t="shared" si="47"/>
        <v>4.9511302367488428</v>
      </c>
      <c r="AG29" t="str">
        <f>$A$11</f>
        <v>Administrative and secretarial occupations</v>
      </c>
      <c r="AH29" s="18">
        <f t="shared" ref="AH29:AK29" si="48">AH11/AH$18*100</f>
        <v>18.785554435138366</v>
      </c>
      <c r="AI29" s="18">
        <f t="shared" si="48"/>
        <v>18.23116665901064</v>
      </c>
      <c r="AJ29" s="18">
        <f t="shared" si="48"/>
        <v>8.2488614943370262</v>
      </c>
      <c r="AK29" s="18">
        <f t="shared" si="48"/>
        <v>17.263678497063641</v>
      </c>
      <c r="AL29" s="18"/>
      <c r="AM29" s="18">
        <f t="shared" ref="AM29:AP29" si="49">AM11/AM$18*100</f>
        <v>17.062364549174621</v>
      </c>
      <c r="AN29" s="18">
        <f t="shared" si="49"/>
        <v>16.842090129744065</v>
      </c>
      <c r="AO29" s="18">
        <f t="shared" si="49"/>
        <v>8.6898332932065045</v>
      </c>
      <c r="AP29" s="18">
        <f t="shared" si="49"/>
        <v>15.803845904143344</v>
      </c>
      <c r="AQ29" s="18"/>
      <c r="AR29" s="18">
        <f t="shared" ref="AR29:AU29" si="50">AR11/AR$18*100</f>
        <v>12.819490860803883</v>
      </c>
      <c r="AS29" s="18">
        <f t="shared" si="50"/>
        <v>14.141181505485473</v>
      </c>
      <c r="AT29" s="18">
        <f t="shared" si="50"/>
        <v>7.4783240241832196</v>
      </c>
      <c r="AU29" s="18">
        <f t="shared" si="50"/>
        <v>12.589773186579706</v>
      </c>
    </row>
    <row r="30" spans="1:47" x14ac:dyDescent="0.2">
      <c r="A30" t="str">
        <f>$A$12</f>
        <v>Skilled trades occupations</v>
      </c>
      <c r="B30" s="18">
        <f t="shared" si="29"/>
        <v>12.570551039357852</v>
      </c>
      <c r="C30" s="18">
        <f t="shared" ref="C30:O30" si="51">C12/C$18*100</f>
        <v>3.3244576675258384</v>
      </c>
      <c r="D30" s="18">
        <f t="shared" si="51"/>
        <v>27.556382051802782</v>
      </c>
      <c r="E30" s="18">
        <f t="shared" si="51"/>
        <v>12.311312861856853</v>
      </c>
      <c r="F30" s="18"/>
      <c r="G30" s="18">
        <f t="shared" si="51"/>
        <v>10.483854188796606</v>
      </c>
      <c r="H30" s="18">
        <f t="shared" si="51"/>
        <v>3.0368927009884308</v>
      </c>
      <c r="I30" s="18">
        <f t="shared" si="51"/>
        <v>26.277041468108791</v>
      </c>
      <c r="J30" s="18">
        <f t="shared" si="51"/>
        <v>10.814272035960578</v>
      </c>
      <c r="K30" s="18"/>
      <c r="L30" s="18">
        <f t="shared" si="51"/>
        <v>8.3345524075948614</v>
      </c>
      <c r="M30" s="18">
        <f t="shared" si="51"/>
        <v>3.4426521345296361</v>
      </c>
      <c r="N30" s="18">
        <f t="shared" si="51"/>
        <v>25.990846731084343</v>
      </c>
      <c r="O30" s="18">
        <f t="shared" si="51"/>
        <v>9.8260726403160934</v>
      </c>
      <c r="Q30" t="str">
        <f>$A$12</f>
        <v>Skilled trades occupations</v>
      </c>
      <c r="R30" s="18">
        <f t="shared" ref="R30:U30" si="52">R12/R$18*100</f>
        <v>18.15441903547655</v>
      </c>
      <c r="S30" s="18">
        <f t="shared" si="52"/>
        <v>8.411134296418675</v>
      </c>
      <c r="T30" s="18">
        <f t="shared" si="52"/>
        <v>39.83888848303657</v>
      </c>
      <c r="U30" s="18">
        <f t="shared" si="52"/>
        <v>20.992964409932004</v>
      </c>
      <c r="V30" s="18"/>
      <c r="W30" s="18">
        <f t="shared" ref="W30:Z30" si="53">W12/W$18*100</f>
        <v>15.24638704621775</v>
      </c>
      <c r="X30" s="18">
        <f t="shared" si="53"/>
        <v>6.927502817751563</v>
      </c>
      <c r="Y30" s="18">
        <f t="shared" si="53"/>
        <v>41.15163339813509</v>
      </c>
      <c r="Z30" s="18">
        <f t="shared" si="53"/>
        <v>18.375092934617957</v>
      </c>
      <c r="AA30" s="18"/>
      <c r="AB30" s="18">
        <f t="shared" ref="AB30:AE30" si="54">AB12/AB$18*100</f>
        <v>12.127431769240872</v>
      </c>
      <c r="AC30" s="18">
        <f t="shared" si="54"/>
        <v>7.842056364454594</v>
      </c>
      <c r="AD30" s="18">
        <f t="shared" si="54"/>
        <v>41.317347398911608</v>
      </c>
      <c r="AE30" s="18">
        <f t="shared" si="54"/>
        <v>16.708256747420762</v>
      </c>
      <c r="AG30" t="str">
        <f>$A$12</f>
        <v>Skilled trades occupations</v>
      </c>
      <c r="AH30" s="18">
        <f t="shared" ref="AH30:AK30" si="55">AH12/AH$18*100</f>
        <v>2.3861189357932528</v>
      </c>
      <c r="AI30" s="18">
        <f t="shared" si="55"/>
        <v>1.5766118401554878</v>
      </c>
      <c r="AJ30" s="18">
        <f t="shared" si="55"/>
        <v>5.0189285456323969</v>
      </c>
      <c r="AK30" s="18">
        <f t="shared" si="55"/>
        <v>2.3335000416377949</v>
      </c>
      <c r="AL30" s="18"/>
      <c r="AM30" s="18">
        <f t="shared" ref="AM30:AP30" si="56">AM12/AM$18*100</f>
        <v>2.3151689422192674</v>
      </c>
      <c r="AN30" s="18">
        <f t="shared" si="56"/>
        <v>1.5490022713112073</v>
      </c>
      <c r="AO30" s="18">
        <f t="shared" si="56"/>
        <v>6.56580622129876</v>
      </c>
      <c r="AP30" s="18">
        <f t="shared" si="56"/>
        <v>2.577562197654665</v>
      </c>
      <c r="AQ30" s="18"/>
      <c r="AR30" s="18">
        <f t="shared" ref="AR30:AU30" si="57">AR12/AR$18*100</f>
        <v>2.455113559650548</v>
      </c>
      <c r="AS30" s="18">
        <f t="shared" si="57"/>
        <v>1.6569331214387459</v>
      </c>
      <c r="AT30" s="18">
        <f t="shared" si="57"/>
        <v>6.1202622060272445</v>
      </c>
      <c r="AU30" s="18">
        <f t="shared" si="57"/>
        <v>2.6575926717467331</v>
      </c>
    </row>
    <row r="31" spans="1:47" x14ac:dyDescent="0.2">
      <c r="A31" t="str">
        <f>$A$13</f>
        <v>Caring, leisure and other service occupations</v>
      </c>
      <c r="B31" s="18">
        <f t="shared" si="29"/>
        <v>7.1515042281597649</v>
      </c>
      <c r="C31" s="18">
        <f t="shared" ref="C31:O31" si="58">C13/C$18*100</f>
        <v>16.792758170770465</v>
      </c>
      <c r="D31" s="18">
        <f t="shared" si="58"/>
        <v>7.3659159539387478</v>
      </c>
      <c r="E31" s="18">
        <f t="shared" si="58"/>
        <v>9.9376693849798858</v>
      </c>
      <c r="F31" s="18"/>
      <c r="G31" s="18">
        <f t="shared" si="58"/>
        <v>6.430096719207981</v>
      </c>
      <c r="H31" s="18">
        <f t="shared" si="58"/>
        <v>14.65688892847461</v>
      </c>
      <c r="I31" s="18">
        <f t="shared" si="58"/>
        <v>7.6718460548737095</v>
      </c>
      <c r="J31" s="18">
        <f t="shared" si="58"/>
        <v>8.956614361374756</v>
      </c>
      <c r="K31" s="18"/>
      <c r="L31" s="18">
        <f t="shared" si="58"/>
        <v>7.2935464900173681</v>
      </c>
      <c r="M31" s="18">
        <f t="shared" si="58"/>
        <v>14.252284914714791</v>
      </c>
      <c r="N31" s="18">
        <f t="shared" si="58"/>
        <v>8.7355046181822917</v>
      </c>
      <c r="O31" s="18">
        <f t="shared" si="58"/>
        <v>9.5044137751756352</v>
      </c>
      <c r="Q31" t="str">
        <f>$A$13</f>
        <v>Caring, leisure and other service occupations</v>
      </c>
      <c r="R31" s="18">
        <f t="shared" ref="R31:U31" si="59">R13/R$18*100</f>
        <v>2.2966848916360494</v>
      </c>
      <c r="S31" s="18">
        <f t="shared" si="59"/>
        <v>5.5730748776076586</v>
      </c>
      <c r="T31" s="18">
        <f t="shared" si="59"/>
        <v>1.9011985330994099</v>
      </c>
      <c r="U31" s="18">
        <f t="shared" si="59"/>
        <v>2.6679431525599115</v>
      </c>
      <c r="V31" s="18"/>
      <c r="W31" s="18">
        <f t="shared" ref="W31:Z31" si="60">W13/W$18*100</f>
        <v>2.1993725305582519</v>
      </c>
      <c r="X31" s="18">
        <f t="shared" si="60"/>
        <v>5.413203812102485</v>
      </c>
      <c r="Y31" s="18">
        <f t="shared" si="60"/>
        <v>2.1644486272893984</v>
      </c>
      <c r="Z31" s="18">
        <f t="shared" si="60"/>
        <v>2.6773173060498792</v>
      </c>
      <c r="AA31" s="18"/>
      <c r="AB31" s="18">
        <f t="shared" ref="AB31:AE31" si="61">AB13/AB$18*100</f>
        <v>2.448083200857889</v>
      </c>
      <c r="AC31" s="18">
        <f t="shared" si="61"/>
        <v>6.9704557101825566</v>
      </c>
      <c r="AD31" s="18">
        <f t="shared" si="61"/>
        <v>3.0190904546187314</v>
      </c>
      <c r="AE31" s="18">
        <f t="shared" si="61"/>
        <v>3.2777291727759819</v>
      </c>
      <c r="AG31" t="str">
        <f>$A$13</f>
        <v>Caring, leisure and other service occupations</v>
      </c>
      <c r="AH31" s="18">
        <f t="shared" ref="AH31:AK31" si="62">AH13/AH$18*100</f>
        <v>16.006222488381201</v>
      </c>
      <c r="AI31" s="18">
        <f t="shared" si="62"/>
        <v>20.647981936516274</v>
      </c>
      <c r="AJ31" s="18">
        <f t="shared" si="62"/>
        <v>17.393251619184909</v>
      </c>
      <c r="AK31" s="18">
        <f t="shared" si="62"/>
        <v>18.29275795305368</v>
      </c>
      <c r="AL31" s="18"/>
      <c r="AM31" s="18">
        <f t="shared" ref="AM31:AP31" si="63">AM13/AM$18*100</f>
        <v>13.686624977760387</v>
      </c>
      <c r="AN31" s="18">
        <f t="shared" si="63"/>
        <v>18.191961887942067</v>
      </c>
      <c r="AO31" s="18">
        <f t="shared" si="63"/>
        <v>14.970036607157242</v>
      </c>
      <c r="AP31" s="18">
        <f t="shared" si="63"/>
        <v>15.79724033658124</v>
      </c>
      <c r="AQ31" s="18"/>
      <c r="AR31" s="18">
        <f t="shared" ref="AR31:AU31" si="64">AR13/AR$18*100</f>
        <v>14.804622477999482</v>
      </c>
      <c r="AS31" s="18">
        <f t="shared" si="64"/>
        <v>17.207980772841367</v>
      </c>
      <c r="AT31" s="18">
        <f t="shared" si="64"/>
        <v>16.14675218728744</v>
      </c>
      <c r="AU31" s="18">
        <f t="shared" si="64"/>
        <v>15.990125745133305</v>
      </c>
    </row>
    <row r="32" spans="1:47" x14ac:dyDescent="0.2">
      <c r="A32" t="str">
        <f>$A$14</f>
        <v>Sales and customer service occupations</v>
      </c>
      <c r="B32" s="18">
        <f t="shared" si="29"/>
        <v>5.5265303935266967</v>
      </c>
      <c r="C32" s="18">
        <f t="shared" ref="C32:O32" si="65">C14/C$18*100</f>
        <v>17.291529636246516</v>
      </c>
      <c r="D32" s="18">
        <f t="shared" si="65"/>
        <v>4.2578993585981904</v>
      </c>
      <c r="E32" s="18">
        <f t="shared" si="65"/>
        <v>8.683382860527411</v>
      </c>
      <c r="F32" s="18"/>
      <c r="G32" s="18">
        <f t="shared" si="65"/>
        <v>5.4873654371323566</v>
      </c>
      <c r="H32" s="18">
        <f t="shared" si="65"/>
        <v>17.271547386684798</v>
      </c>
      <c r="I32" s="18">
        <f t="shared" si="65"/>
        <v>3.5678959397785648</v>
      </c>
      <c r="J32" s="18">
        <f t="shared" si="65"/>
        <v>8.5342047546341533</v>
      </c>
      <c r="K32" s="18"/>
      <c r="L32" s="18">
        <f t="shared" si="65"/>
        <v>4.9321692659534371</v>
      </c>
      <c r="M32" s="18">
        <f t="shared" si="65"/>
        <v>16.443746508159919</v>
      </c>
      <c r="N32" s="18">
        <f t="shared" si="65"/>
        <v>2.5187844856222283</v>
      </c>
      <c r="O32" s="18">
        <f t="shared" si="65"/>
        <v>7.8066760879011072</v>
      </c>
      <c r="Q32" t="str">
        <f>$A$14</f>
        <v>Sales and customer service occupations</v>
      </c>
      <c r="R32" s="18">
        <f t="shared" ref="R32:U32" si="66">R14/R$18*100</f>
        <v>4.1114661089188713</v>
      </c>
      <c r="S32" s="18">
        <f t="shared" si="66"/>
        <v>20.067317199583421</v>
      </c>
      <c r="T32" s="18">
        <f t="shared" si="66"/>
        <v>3.6671035226172419</v>
      </c>
      <c r="U32" s="18">
        <f t="shared" si="66"/>
        <v>6.2043086034684469</v>
      </c>
      <c r="V32" s="18"/>
      <c r="W32" s="18">
        <f t="shared" ref="W32:Z32" si="67">W14/W$18*100</f>
        <v>4.1234764508930413</v>
      </c>
      <c r="X32" s="18">
        <f t="shared" si="67"/>
        <v>19.834456651988528</v>
      </c>
      <c r="Y32" s="18">
        <f t="shared" si="67"/>
        <v>3.4191575910304999</v>
      </c>
      <c r="Z32" s="18">
        <f t="shared" si="67"/>
        <v>6.3696923093966813</v>
      </c>
      <c r="AA32" s="18"/>
      <c r="AB32" s="18">
        <f>AB14/AB$18*100</f>
        <v>4.1740106928304685</v>
      </c>
      <c r="AC32" s="18">
        <f t="shared" ref="AC32:AE32" si="68">AC14/AC$18*100</f>
        <v>19.628430889823939</v>
      </c>
      <c r="AD32" s="18">
        <f t="shared" si="68"/>
        <v>2.6633821419744712</v>
      </c>
      <c r="AE32" s="18">
        <f t="shared" si="68"/>
        <v>6.3842361800864946</v>
      </c>
      <c r="AG32" t="str">
        <f>$A$14</f>
        <v>Sales and customer service occupations</v>
      </c>
      <c r="AH32" s="18">
        <f t="shared" ref="AH32:AK32" si="69">AH14/AH$18*100</f>
        <v>8.1074700107929019</v>
      </c>
      <c r="AI32" s="18">
        <f t="shared" si="69"/>
        <v>16.337734247979245</v>
      </c>
      <c r="AJ32" s="18">
        <f t="shared" si="69"/>
        <v>5.3419642243165022</v>
      </c>
      <c r="AK32" s="18">
        <f t="shared" si="69"/>
        <v>11.53258024738202</v>
      </c>
      <c r="AL32" s="18"/>
      <c r="AM32" s="18">
        <f t="shared" ref="AM32:AP32" si="70">AM14/AM$18*100</f>
        <v>7.8267046445252939</v>
      </c>
      <c r="AN32" s="18">
        <f t="shared" si="70"/>
        <v>16.291411096094709</v>
      </c>
      <c r="AO32" s="18">
        <f t="shared" si="70"/>
        <v>3.7649982600430261</v>
      </c>
      <c r="AP32" s="18">
        <f t="shared" si="70"/>
        <v>10.892210742580378</v>
      </c>
      <c r="AQ32" s="18"/>
      <c r="AR32" s="18">
        <f t="shared" ref="AR32:AU32" si="71">AR14/AR$18*100</f>
        <v>6.1074101694201834</v>
      </c>
      <c r="AS32" s="18">
        <f t="shared" si="71"/>
        <v>15.151082512351543</v>
      </c>
      <c r="AT32" s="18">
        <f t="shared" si="71"/>
        <v>2.3313157336256425</v>
      </c>
      <c r="AU32" s="18">
        <f t="shared" si="71"/>
        <v>9.2882888763669573</v>
      </c>
    </row>
    <row r="33" spans="1:47" x14ac:dyDescent="0.2">
      <c r="A33" t="str">
        <f>$A$15</f>
        <v>Process, plant and machine operatives</v>
      </c>
      <c r="B33" s="18">
        <f t="shared" si="29"/>
        <v>7.7189512601995274</v>
      </c>
      <c r="C33" s="18">
        <f t="shared" ref="C33:O33" si="72">C15/C$18*100</f>
        <v>2.7336743912112582</v>
      </c>
      <c r="D33" s="18">
        <f t="shared" si="72"/>
        <v>4.088928285465812</v>
      </c>
      <c r="E33" s="18">
        <f t="shared" si="72"/>
        <v>5.7193694442651566</v>
      </c>
      <c r="F33" s="18"/>
      <c r="G33" s="18">
        <f t="shared" si="72"/>
        <v>6.2411419123693221</v>
      </c>
      <c r="H33" s="18">
        <f t="shared" si="72"/>
        <v>2.7547929907549911</v>
      </c>
      <c r="I33" s="18">
        <f t="shared" si="72"/>
        <v>4.5984313087722892</v>
      </c>
      <c r="J33" s="18">
        <f t="shared" si="72"/>
        <v>4.9977118623937802</v>
      </c>
      <c r="K33" s="18"/>
      <c r="L33" s="18">
        <f t="shared" si="72"/>
        <v>4.986996601030997</v>
      </c>
      <c r="M33" s="18">
        <f t="shared" si="72"/>
        <v>3.4103001426107697</v>
      </c>
      <c r="N33" s="18">
        <f t="shared" si="72"/>
        <v>4.813401916099262</v>
      </c>
      <c r="O33" s="18">
        <f t="shared" si="72"/>
        <v>4.5110423586637562</v>
      </c>
      <c r="Q33" t="str">
        <f>$A$15</f>
        <v>Process, plant and machine operatives</v>
      </c>
      <c r="R33" s="18">
        <f t="shared" ref="R33:U33" si="73">R15/R$18*100</f>
        <v>10.536212622572373</v>
      </c>
      <c r="S33" s="18">
        <f t="shared" si="73"/>
        <v>7.5902295190466749</v>
      </c>
      <c r="T33" s="18">
        <f t="shared" si="73"/>
        <v>5.4255566466537539</v>
      </c>
      <c r="U33" s="18">
        <f t="shared" si="73"/>
        <v>9.1515446872678776</v>
      </c>
      <c r="V33" s="18"/>
      <c r="W33" s="18">
        <f t="shared" ref="W33:Z33" si="74">W15/W$18*100</f>
        <v>8.7466331042556327</v>
      </c>
      <c r="X33" s="18">
        <f t="shared" si="74"/>
        <v>7.6192913372462261</v>
      </c>
      <c r="Y33" s="18">
        <f t="shared" si="74"/>
        <v>5.9107561737306789</v>
      </c>
      <c r="Z33" s="18">
        <f t="shared" si="74"/>
        <v>8.0973006333910753</v>
      </c>
      <c r="AA33" s="18"/>
      <c r="AB33" s="18">
        <f t="shared" ref="AB33:AE33" si="75">AB15/AB$18*100</f>
        <v>7.0777696541225339</v>
      </c>
      <c r="AC33" s="18">
        <f t="shared" si="75"/>
        <v>8.1762858943976457</v>
      </c>
      <c r="AD33" s="18">
        <f t="shared" si="75"/>
        <v>6.3444416797136212</v>
      </c>
      <c r="AE33" s="18">
        <f t="shared" si="75"/>
        <v>7.1218791051546981</v>
      </c>
      <c r="AG33" t="str">
        <f>$A$15</f>
        <v>Process, plant and machine operatives</v>
      </c>
      <c r="AH33" s="18">
        <f t="shared" ref="AH33:AK33" si="76">AH15/AH$18*100</f>
        <v>2.580540559404696</v>
      </c>
      <c r="AI33" s="18">
        <f t="shared" si="76"/>
        <v>1.0649011951001419</v>
      </c>
      <c r="AJ33" s="18">
        <f t="shared" si="76"/>
        <v>1.6363181676564964</v>
      </c>
      <c r="AK33" s="18">
        <f t="shared" si="76"/>
        <v>1.7747741156881003</v>
      </c>
      <c r="AL33" s="18"/>
      <c r="AM33" s="18">
        <f t="shared" ref="AM33:AP33" si="77">AM15/AM$18*100</f>
        <v>1.9437292650844966</v>
      </c>
      <c r="AN33" s="18">
        <f t="shared" si="77"/>
        <v>0.89445738330362257</v>
      </c>
      <c r="AO33" s="18">
        <f t="shared" si="77"/>
        <v>2.8593890375543456</v>
      </c>
      <c r="AP33" s="18">
        <f t="shared" si="77"/>
        <v>1.6210397170041808</v>
      </c>
      <c r="AQ33" s="18"/>
      <c r="AR33" s="18">
        <f t="shared" ref="AR33:AU33" si="78">AR15/AR$18*100</f>
        <v>1.7460360698616464</v>
      </c>
      <c r="AS33" s="18">
        <f t="shared" si="78"/>
        <v>1.4757856201225192</v>
      </c>
      <c r="AT33" s="18">
        <f t="shared" si="78"/>
        <v>2.8284311981594272</v>
      </c>
      <c r="AU33" s="18">
        <f t="shared" si="78"/>
        <v>1.7915959406139517</v>
      </c>
    </row>
    <row r="34" spans="1:47" x14ac:dyDescent="0.2">
      <c r="A34" t="str">
        <f>$A$16</f>
        <v>Elementary occupations</v>
      </c>
      <c r="B34" s="18">
        <f t="shared" si="29"/>
        <v>8.1586996577349442</v>
      </c>
      <c r="C34" s="18">
        <f t="shared" ref="C34:O34" si="79">C16/C$18*100</f>
        <v>18.767221411399724</v>
      </c>
      <c r="D34" s="18">
        <f t="shared" si="79"/>
        <v>5.9841572352583725</v>
      </c>
      <c r="E34" s="18">
        <f t="shared" si="79"/>
        <v>10.84155535938112</v>
      </c>
      <c r="F34" s="18"/>
      <c r="G34" s="18">
        <f t="shared" si="79"/>
        <v>6.475555983852475</v>
      </c>
      <c r="H34" s="18">
        <f t="shared" si="79"/>
        <v>17.881386078750392</v>
      </c>
      <c r="I34" s="18">
        <f t="shared" si="79"/>
        <v>6.0018510875964646</v>
      </c>
      <c r="J34" s="18">
        <f t="shared" si="79"/>
        <v>9.6387255484328609</v>
      </c>
      <c r="K34" s="18"/>
      <c r="L34" s="18">
        <f t="shared" si="79"/>
        <v>6.7107617347577424</v>
      </c>
      <c r="M34" s="18">
        <f t="shared" si="79"/>
        <v>14.944146683900883</v>
      </c>
      <c r="N34" s="18">
        <f t="shared" si="79"/>
        <v>8.0244797261696483</v>
      </c>
      <c r="O34" s="18">
        <f t="shared" si="79"/>
        <v>9.2625893368510521</v>
      </c>
      <c r="Q34" t="str">
        <f>$A$16</f>
        <v>Elementary occupations</v>
      </c>
      <c r="R34" s="18">
        <f t="shared" ref="R34:U34" si="80">R16/R$18*100</f>
        <v>9.0438396759023956</v>
      </c>
      <c r="S34" s="18">
        <f t="shared" si="80"/>
        <v>30.753098431416703</v>
      </c>
      <c r="T34" s="18">
        <f t="shared" si="80"/>
        <v>4.5850259202051529</v>
      </c>
      <c r="U34" s="18">
        <f t="shared" si="80"/>
        <v>11.150379050799668</v>
      </c>
      <c r="V34" s="18"/>
      <c r="W34" s="18">
        <f t="shared" ref="W34:Z34" si="81">W16/W$18*100</f>
        <v>7.1950271703165214</v>
      </c>
      <c r="X34" s="18">
        <f t="shared" si="81"/>
        <v>26.803996983151457</v>
      </c>
      <c r="Y34" s="18">
        <f t="shared" si="81"/>
        <v>5.0941225054038899</v>
      </c>
      <c r="Z34" s="18">
        <f t="shared" si="81"/>
        <v>9.7919032808441546</v>
      </c>
      <c r="AA34" s="18"/>
      <c r="AB34" s="18">
        <f t="shared" ref="AB34:AE34" si="82">AB16/AB$18*100</f>
        <v>7.2409123976657943</v>
      </c>
      <c r="AC34" s="18">
        <f t="shared" si="82"/>
        <v>21.914415686219989</v>
      </c>
      <c r="AD34" s="18">
        <f t="shared" si="82"/>
        <v>6.082049100743542</v>
      </c>
      <c r="AE34" s="18">
        <f t="shared" si="82"/>
        <v>9.3891751435789068</v>
      </c>
      <c r="AG34" t="str">
        <f>$A$16</f>
        <v>Elementary occupations</v>
      </c>
      <c r="AH34" s="18">
        <f t="shared" ref="AH34:AK34" si="83">AH16/AH$18*100</f>
        <v>6.5442903587614731</v>
      </c>
      <c r="AI34" s="18">
        <f t="shared" si="83"/>
        <v>14.648723880454712</v>
      </c>
      <c r="AJ34" s="18">
        <f t="shared" si="83"/>
        <v>8.5514554604685387</v>
      </c>
      <c r="AK34" s="18">
        <f t="shared" si="83"/>
        <v>10.486624621795073</v>
      </c>
      <c r="AL34" s="18"/>
      <c r="AM34" s="18">
        <f t="shared" ref="AM34:AP34" si="84">AM16/AM$18*100</f>
        <v>5.2415206832774031</v>
      </c>
      <c r="AN34" s="18">
        <f t="shared" si="84"/>
        <v>14.469101893503597</v>
      </c>
      <c r="AO34" s="18">
        <f t="shared" si="84"/>
        <v>7.2047379774030347</v>
      </c>
      <c r="AP34" s="18">
        <f t="shared" si="84"/>
        <v>9.4718547082856528</v>
      </c>
      <c r="AQ34" s="18"/>
      <c r="AR34" s="18">
        <f t="shared" ref="AR34:AU34" si="85">AR16/AR$18*100</f>
        <v>5.8889616969594627</v>
      </c>
      <c r="AS34" s="18">
        <f t="shared" si="85"/>
        <v>12.114913171068725</v>
      </c>
      <c r="AT34" s="18">
        <f t="shared" si="85"/>
        <v>10.542812694869456</v>
      </c>
      <c r="AU34" s="18">
        <f t="shared" si="85"/>
        <v>9.1307376156951179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3.5878019492366136</v>
      </c>
      <c r="C44" s="27">
        <f t="shared" ref="C44:E44" si="93">H8-C8</f>
        <v>1.7270699301463148</v>
      </c>
      <c r="D44" s="27">
        <f t="shared" si="93"/>
        <v>1.3863697947913698</v>
      </c>
      <c r="E44" s="27">
        <f t="shared" si="93"/>
        <v>6.7012416741742982</v>
      </c>
      <c r="F44" s="27"/>
      <c r="G44" s="27">
        <f>L8-G8</f>
        <v>1.8827368812544876E-2</v>
      </c>
      <c r="H44" s="27">
        <f t="shared" ref="H44:J44" si="94">M8-H8</f>
        <v>1.1905054165533455</v>
      </c>
      <c r="I44" s="27">
        <f t="shared" si="94"/>
        <v>1.2926240578817794</v>
      </c>
      <c r="J44" s="27">
        <f t="shared" si="94"/>
        <v>2.5019568432476689</v>
      </c>
      <c r="K44" s="27"/>
      <c r="L44" s="27">
        <f>L8-B8</f>
        <v>3.6066293180491584</v>
      </c>
      <c r="M44" s="27">
        <f t="shared" ref="M44:O44" si="95">M8-C8</f>
        <v>2.9175753466996603</v>
      </c>
      <c r="N44" s="27">
        <f t="shared" si="95"/>
        <v>2.6789938526731492</v>
      </c>
      <c r="O44" s="27">
        <f t="shared" si="95"/>
        <v>9.203198517421967</v>
      </c>
      <c r="Q44" t="str">
        <f>$A$8</f>
        <v>Managers, directors and senior officials</v>
      </c>
      <c r="R44" s="27">
        <f>W8-R8</f>
        <v>2.1878855573658349</v>
      </c>
      <c r="S44" s="27">
        <f t="shared" ref="S44:S52" si="96">X8-S8</f>
        <v>0.64915657568492668</v>
      </c>
      <c r="T44" s="27">
        <f t="shared" ref="T44:T52" si="97">Y8-T8</f>
        <v>1.0110974729506061E-2</v>
      </c>
      <c r="U44" s="27">
        <f t="shared" ref="U44:U52" si="98">Z8-U8</f>
        <v>2.8471531077802688</v>
      </c>
      <c r="V44" s="27"/>
      <c r="W44" s="27">
        <f>AB8-W8</f>
        <v>-0.39912056113422878</v>
      </c>
      <c r="X44" s="27">
        <f t="shared" ref="X44:X52" si="99">AC8-X8</f>
        <v>0.28340879019594301</v>
      </c>
      <c r="Y44" s="27">
        <f t="shared" ref="Y44:Y52" si="100">AD8-Y8</f>
        <v>0.99163468877013816</v>
      </c>
      <c r="Z44" s="27">
        <f t="shared" ref="Z44:Z52" si="101">AE8-Z8</f>
        <v>0.87592291783185061</v>
      </c>
      <c r="AA44" s="27"/>
      <c r="AB44" s="27">
        <f>AB8-R8</f>
        <v>1.7887649962316061</v>
      </c>
      <c r="AC44" s="27">
        <f t="shared" ref="AC44:AC52" si="102">AC8-S8</f>
        <v>0.93256536588086969</v>
      </c>
      <c r="AD44" s="27">
        <f t="shared" ref="AD44:AD52" si="103">AD8-T8</f>
        <v>1.0017456634996442</v>
      </c>
      <c r="AE44" s="27">
        <f t="shared" ref="AE44:AE52" si="104">AE8-U8</f>
        <v>3.7230760256121194</v>
      </c>
      <c r="AG44" t="str">
        <f>$A$8</f>
        <v>Managers, directors and senior officials</v>
      </c>
      <c r="AH44" s="27">
        <f>AM8-AH8</f>
        <v>1.3999163918707911</v>
      </c>
      <c r="AI44" s="27">
        <f t="shared" ref="AI44:AI52" si="105">AN8-AI8</f>
        <v>1.0779133544613901</v>
      </c>
      <c r="AJ44" s="27">
        <f t="shared" ref="AJ44:AJ52" si="106">AO8-AJ8</f>
        <v>1.3762588200618708</v>
      </c>
      <c r="AK44" s="27">
        <f t="shared" ref="AK44:AK52" si="107">AP8-AK8</f>
        <v>3.8540885663940543</v>
      </c>
      <c r="AL44" s="27"/>
      <c r="AM44" s="27">
        <f>AR8-AM8</f>
        <v>0.41794792994675234</v>
      </c>
      <c r="AN44" s="27">
        <f t="shared" ref="AN44:AN52" si="108">AS8-AN8</f>
        <v>0.90709662635740385</v>
      </c>
      <c r="AO44" s="27">
        <f t="shared" ref="AO44:AO52" si="109">AT8-AO8</f>
        <v>0.30098936911163676</v>
      </c>
      <c r="AP44" s="27">
        <f t="shared" ref="AP44:AP52" si="110">AU8-AP8</f>
        <v>1.6260339254157934</v>
      </c>
      <c r="AQ44" s="27"/>
      <c r="AR44" s="27">
        <f>AR8-AH8</f>
        <v>1.8178643218175434</v>
      </c>
      <c r="AS44" s="27">
        <f t="shared" ref="AS44:AS52" si="111">AS8-AI8</f>
        <v>1.985009980818794</v>
      </c>
      <c r="AT44" s="27">
        <f t="shared" ref="AT44:AT52" si="112">AT8-AJ8</f>
        <v>1.6772481891735076</v>
      </c>
      <c r="AU44" s="27">
        <f t="shared" ref="AU44:AU52" si="113">AU8-AK8</f>
        <v>5.4801224918098477</v>
      </c>
    </row>
    <row r="45" spans="1:47" x14ac:dyDescent="0.2">
      <c r="A45" t="str">
        <f>$A$9</f>
        <v>Professional occupations</v>
      </c>
      <c r="B45" s="27">
        <f t="shared" ref="B45:B54" si="114">G9-B9</f>
        <v>8.964558999112505</v>
      </c>
      <c r="C45" s="27">
        <f t="shared" ref="C45:C54" si="115">H9-C9</f>
        <v>2.4165518434424698</v>
      </c>
      <c r="D45" s="27">
        <f t="shared" ref="D45:D54" si="116">I9-D9</f>
        <v>-0.62508761676061297</v>
      </c>
      <c r="E45" s="27">
        <f t="shared" ref="E45:E54" si="117">J9-E9</f>
        <v>10.756023225794351</v>
      </c>
      <c r="F45" s="27"/>
      <c r="G45" s="27">
        <f t="shared" ref="G45:G54" si="118">L9-G9</f>
        <v>13.692061771796006</v>
      </c>
      <c r="H45" s="27">
        <f t="shared" ref="H45:H54" si="119">M9-H9</f>
        <v>4.7922424828802939</v>
      </c>
      <c r="I45" s="27">
        <f t="shared" ref="I45:I54" si="120">N9-I9</f>
        <v>0.70691771492952249</v>
      </c>
      <c r="J45" s="27">
        <f t="shared" ref="J45:J54" si="121">O9-J9</f>
        <v>19.191221969605834</v>
      </c>
      <c r="K45" s="27"/>
      <c r="L45" s="27">
        <f t="shared" ref="L45:L54" si="122">L9-B9</f>
        <v>22.656620770908511</v>
      </c>
      <c r="M45" s="27">
        <f t="shared" ref="M45:M54" si="123">M9-C9</f>
        <v>7.2087943263227636</v>
      </c>
      <c r="N45" s="27">
        <f t="shared" ref="N45:N54" si="124">N9-D9</f>
        <v>8.1830098168909515E-2</v>
      </c>
      <c r="O45" s="27">
        <f t="shared" ref="O45:O54" si="125">O9-E9</f>
        <v>29.947245195400185</v>
      </c>
      <c r="Q45" t="str">
        <f>$A$9</f>
        <v>Professional occupations</v>
      </c>
      <c r="R45" s="27">
        <f t="shared" ref="R45:R52" si="126">W9-R9</f>
        <v>5.2118921463798991</v>
      </c>
      <c r="S45" s="27">
        <f t="shared" si="96"/>
        <v>1.0023568878546061</v>
      </c>
      <c r="T45" s="27">
        <f t="shared" si="97"/>
        <v>-1.5267456663205019</v>
      </c>
      <c r="U45" s="27">
        <f t="shared" si="98"/>
        <v>4.6875033679140046</v>
      </c>
      <c r="V45" s="27"/>
      <c r="W45" s="27">
        <f t="shared" ref="W45:W52" si="127">AB9-W9</f>
        <v>9.029385376052943</v>
      </c>
      <c r="X45" s="27">
        <f t="shared" si="99"/>
        <v>1.7075961086482256</v>
      </c>
      <c r="Y45" s="27">
        <f t="shared" si="100"/>
        <v>-0.27394623559281861</v>
      </c>
      <c r="Z45" s="27">
        <f t="shared" si="101"/>
        <v>10.463035249108351</v>
      </c>
      <c r="AA45" s="27"/>
      <c r="AB45" s="27">
        <f t="shared" ref="AB45:AB52" si="128">AB9-R9</f>
        <v>14.241277522432842</v>
      </c>
      <c r="AC45" s="27">
        <f t="shared" si="102"/>
        <v>2.7099529965028317</v>
      </c>
      <c r="AD45" s="27">
        <f t="shared" si="103"/>
        <v>-1.8006919019133205</v>
      </c>
      <c r="AE45" s="27">
        <f t="shared" si="104"/>
        <v>15.150538617022356</v>
      </c>
      <c r="AG45" t="str">
        <f>$A$9</f>
        <v>Professional occupations</v>
      </c>
      <c r="AH45" s="27">
        <f t="shared" ref="AH45:AH52" si="129">AM9-AH9</f>
        <v>3.7526668527326006</v>
      </c>
      <c r="AI45" s="27">
        <f t="shared" si="105"/>
        <v>1.4141949555878686</v>
      </c>
      <c r="AJ45" s="27">
        <f t="shared" si="106"/>
        <v>0.90165804955988893</v>
      </c>
      <c r="AK45" s="27">
        <f t="shared" si="107"/>
        <v>6.0685198578803643</v>
      </c>
      <c r="AL45" s="27"/>
      <c r="AM45" s="27">
        <f t="shared" ref="AM45:AM52" si="130">AR9-AM9</f>
        <v>4.6626763957430555</v>
      </c>
      <c r="AN45" s="27">
        <f t="shared" si="108"/>
        <v>3.0846463742320651</v>
      </c>
      <c r="AO45" s="27">
        <f t="shared" si="109"/>
        <v>0.98086395052234199</v>
      </c>
      <c r="AP45" s="27">
        <f t="shared" si="110"/>
        <v>8.7281867204974546</v>
      </c>
      <c r="AQ45" s="27"/>
      <c r="AR45" s="27">
        <f t="shared" ref="AR45:AR52" si="131">AR9-AH9</f>
        <v>8.4153432484756561</v>
      </c>
      <c r="AS45" s="27">
        <f t="shared" si="111"/>
        <v>4.4988413298199337</v>
      </c>
      <c r="AT45" s="27">
        <f t="shared" si="112"/>
        <v>1.8825220000822309</v>
      </c>
      <c r="AU45" s="27">
        <f t="shared" si="113"/>
        <v>14.796706578377819</v>
      </c>
    </row>
    <row r="46" spans="1:47" x14ac:dyDescent="0.2">
      <c r="A46" t="str">
        <f>$A$10</f>
        <v>Associate professional occupations</v>
      </c>
      <c r="B46" s="27">
        <f t="shared" si="114"/>
        <v>3.5394857584940205</v>
      </c>
      <c r="C46" s="27">
        <f t="shared" si="115"/>
        <v>1.0915956816676111</v>
      </c>
      <c r="D46" s="27">
        <f t="shared" si="116"/>
        <v>-0.33023587495829698</v>
      </c>
      <c r="E46" s="27">
        <f t="shared" si="117"/>
        <v>4.3008455652033319</v>
      </c>
      <c r="F46" s="27"/>
      <c r="G46" s="27">
        <f t="shared" si="118"/>
        <v>4.5919980882585669</v>
      </c>
      <c r="H46" s="27">
        <f t="shared" si="119"/>
        <v>3.56528222992854</v>
      </c>
      <c r="I46" s="27">
        <f t="shared" si="120"/>
        <v>1.3812889807431201</v>
      </c>
      <c r="J46" s="27">
        <f t="shared" si="121"/>
        <v>9.5385692989302342</v>
      </c>
      <c r="K46" s="27"/>
      <c r="L46" s="27">
        <f t="shared" si="122"/>
        <v>8.1314838467525874</v>
      </c>
      <c r="M46" s="27">
        <f t="shared" si="123"/>
        <v>4.6568779115961512</v>
      </c>
      <c r="N46" s="27">
        <f t="shared" si="124"/>
        <v>1.0510531057848231</v>
      </c>
      <c r="O46" s="27">
        <f t="shared" si="125"/>
        <v>13.839414864133566</v>
      </c>
      <c r="Q46" t="str">
        <f>$A$10</f>
        <v>Associate professional occupations</v>
      </c>
      <c r="R46" s="27">
        <f t="shared" si="126"/>
        <v>1.629284592445714</v>
      </c>
      <c r="S46" s="27">
        <f t="shared" si="96"/>
        <v>0.62364550855602818</v>
      </c>
      <c r="T46" s="27">
        <f t="shared" si="97"/>
        <v>-0.82350175492881705</v>
      </c>
      <c r="U46" s="27">
        <f t="shared" si="98"/>
        <v>1.4294283460729247</v>
      </c>
      <c r="V46" s="27"/>
      <c r="W46" s="27">
        <f>AB10-W10</f>
        <v>-6.4793966873232023E-2</v>
      </c>
      <c r="X46" s="27">
        <f t="shared" si="99"/>
        <v>0.37465998119124277</v>
      </c>
      <c r="Y46" s="27">
        <f t="shared" si="100"/>
        <v>0.63054268341996877</v>
      </c>
      <c r="Z46" s="27">
        <f t="shared" si="101"/>
        <v>0.94040869773798264</v>
      </c>
      <c r="AA46" s="27"/>
      <c r="AB46" s="27">
        <f t="shared" si="128"/>
        <v>1.564490625572482</v>
      </c>
      <c r="AC46" s="27">
        <f t="shared" si="102"/>
        <v>0.99830548974727096</v>
      </c>
      <c r="AD46" s="27">
        <f t="shared" si="103"/>
        <v>-0.19295907150884828</v>
      </c>
      <c r="AE46" s="27">
        <f t="shared" si="104"/>
        <v>2.3698370438109073</v>
      </c>
      <c r="AG46" t="str">
        <f>$A$10</f>
        <v>Associate professional occupations</v>
      </c>
      <c r="AH46" s="27">
        <f t="shared" si="129"/>
        <v>1.9102011660483011</v>
      </c>
      <c r="AI46" s="27">
        <f t="shared" si="105"/>
        <v>0.4679501731115856</v>
      </c>
      <c r="AJ46" s="27">
        <f t="shared" si="106"/>
        <v>0.49326587997051785</v>
      </c>
      <c r="AK46" s="27">
        <f t="shared" si="107"/>
        <v>2.8714172191304037</v>
      </c>
      <c r="AL46" s="27"/>
      <c r="AM46" s="27">
        <f t="shared" si="130"/>
        <v>4.6567920551317954</v>
      </c>
      <c r="AN46" s="27">
        <f t="shared" si="108"/>
        <v>3.1906222487372888</v>
      </c>
      <c r="AO46" s="27">
        <f t="shared" si="109"/>
        <v>0.75074629732314957</v>
      </c>
      <c r="AP46" s="27">
        <f t="shared" si="110"/>
        <v>8.5981606011922374</v>
      </c>
      <c r="AQ46" s="27"/>
      <c r="AR46" s="27">
        <f t="shared" si="131"/>
        <v>6.5669932211800965</v>
      </c>
      <c r="AS46" s="27">
        <f t="shared" si="111"/>
        <v>3.6585724218488744</v>
      </c>
      <c r="AT46" s="27">
        <f t="shared" si="112"/>
        <v>1.2440121772936674</v>
      </c>
      <c r="AU46" s="27">
        <f t="shared" si="113"/>
        <v>11.469577820322641</v>
      </c>
    </row>
    <row r="47" spans="1:47" x14ac:dyDescent="0.2">
      <c r="A47" t="str">
        <f>$A$11</f>
        <v>Administrative and secretarial occupations</v>
      </c>
      <c r="B47" s="27">
        <f t="shared" si="114"/>
        <v>0.19160065254335024</v>
      </c>
      <c r="C47" s="27">
        <f t="shared" si="115"/>
        <v>-1.005612838761925</v>
      </c>
      <c r="D47" s="27">
        <f t="shared" si="116"/>
        <v>0.28866970393500591</v>
      </c>
      <c r="E47" s="27">
        <f t="shared" si="117"/>
        <v>-0.52534248228357683</v>
      </c>
      <c r="F47" s="27"/>
      <c r="G47" s="27">
        <f t="shared" si="118"/>
        <v>-0.21385958039708441</v>
      </c>
      <c r="H47" s="27">
        <f t="shared" si="119"/>
        <v>-1.2285867460128923</v>
      </c>
      <c r="I47" s="27">
        <f t="shared" si="120"/>
        <v>0.17953036097507935</v>
      </c>
      <c r="J47" s="27">
        <f t="shared" si="121"/>
        <v>-1.2629159654348925</v>
      </c>
      <c r="K47" s="27"/>
      <c r="L47" s="27">
        <f t="shared" si="122"/>
        <v>-2.2258927853734178E-2</v>
      </c>
      <c r="M47" s="27">
        <f t="shared" si="123"/>
        <v>-2.2341995847748173</v>
      </c>
      <c r="N47" s="27">
        <f t="shared" si="124"/>
        <v>0.46820006491008526</v>
      </c>
      <c r="O47" s="27">
        <f t="shared" si="125"/>
        <v>-1.7882584477184693</v>
      </c>
      <c r="Q47" t="str">
        <f>$A$11</f>
        <v>Administrative and secretarial occupations</v>
      </c>
      <c r="R47" s="27">
        <f t="shared" si="126"/>
        <v>0.39445681720068304</v>
      </c>
      <c r="S47" s="27">
        <f t="shared" si="96"/>
        <v>4.0591355360261261E-2</v>
      </c>
      <c r="T47" s="27">
        <f t="shared" si="97"/>
        <v>-0.16239166562455148</v>
      </c>
      <c r="U47" s="27">
        <f t="shared" si="98"/>
        <v>0.27265650693639287</v>
      </c>
      <c r="V47" s="27"/>
      <c r="W47" s="27">
        <f t="shared" si="127"/>
        <v>1.3098552317102445</v>
      </c>
      <c r="X47" s="27">
        <f t="shared" si="99"/>
        <v>-0.24707533125991876</v>
      </c>
      <c r="Y47" s="27">
        <f t="shared" si="100"/>
        <v>0.13679832952190973</v>
      </c>
      <c r="Z47" s="27">
        <f t="shared" si="101"/>
        <v>1.1995782299722375</v>
      </c>
      <c r="AA47" s="27"/>
      <c r="AB47" s="27">
        <f t="shared" si="128"/>
        <v>1.7043120489109276</v>
      </c>
      <c r="AC47" s="27">
        <f t="shared" si="102"/>
        <v>-0.2064839758996575</v>
      </c>
      <c r="AD47" s="27">
        <f t="shared" si="103"/>
        <v>-2.5593336102641751E-2</v>
      </c>
      <c r="AE47" s="27">
        <f t="shared" si="104"/>
        <v>1.4722347369086304</v>
      </c>
      <c r="AG47" t="str">
        <f>$A$11</f>
        <v>Administrative and secretarial occupations</v>
      </c>
      <c r="AH47" s="27">
        <f t="shared" si="129"/>
        <v>-0.20285616465731771</v>
      </c>
      <c r="AI47" s="27">
        <f t="shared" si="105"/>
        <v>-1.0462041941221809</v>
      </c>
      <c r="AJ47" s="27">
        <f t="shared" si="106"/>
        <v>0.45106136955955711</v>
      </c>
      <c r="AK47" s="27">
        <f t="shared" si="107"/>
        <v>-0.79799898921994128</v>
      </c>
      <c r="AL47" s="27"/>
      <c r="AM47" s="27">
        <f t="shared" si="130"/>
        <v>-1.5237148121073449</v>
      </c>
      <c r="AN47" s="27">
        <f t="shared" si="108"/>
        <v>-0.98151141475297976</v>
      </c>
      <c r="AO47" s="27">
        <f t="shared" si="109"/>
        <v>4.2732031453169839E-2</v>
      </c>
      <c r="AP47" s="27">
        <f>AU11-AP11</f>
        <v>-2.4624941954071566</v>
      </c>
      <c r="AQ47" s="27"/>
      <c r="AR47" s="27">
        <f t="shared" si="131"/>
        <v>-1.7265709767646626</v>
      </c>
      <c r="AS47" s="27">
        <f t="shared" si="111"/>
        <v>-2.0277156088751607</v>
      </c>
      <c r="AT47" s="27">
        <f t="shared" si="112"/>
        <v>0.49379340101272695</v>
      </c>
      <c r="AU47" s="27">
        <f t="shared" si="113"/>
        <v>-3.2604931846270979</v>
      </c>
    </row>
    <row r="48" spans="1:47" x14ac:dyDescent="0.2">
      <c r="A48" t="str">
        <f>$A$12</f>
        <v>Skilled trades occupations</v>
      </c>
      <c r="B48" s="27">
        <f t="shared" si="114"/>
        <v>-3.0961855504311409</v>
      </c>
      <c r="C48" s="27">
        <f t="shared" si="115"/>
        <v>-0.20509783999184839</v>
      </c>
      <c r="D48" s="27">
        <f t="shared" si="116"/>
        <v>-0.62843481915338728</v>
      </c>
      <c r="E48" s="27">
        <f t="shared" si="117"/>
        <v>-3.9297182095763716</v>
      </c>
      <c r="F48" s="27"/>
      <c r="G48" s="27">
        <f t="shared" si="118"/>
        <v>-2.6534756096238574</v>
      </c>
      <c r="H48" s="27">
        <f t="shared" si="119"/>
        <v>0.78081352691780737</v>
      </c>
      <c r="I48" s="27">
        <f t="shared" si="120"/>
        <v>2.2501792653830144</v>
      </c>
      <c r="J48" s="27">
        <f t="shared" si="121"/>
        <v>0.37751718267696077</v>
      </c>
      <c r="K48" s="27"/>
      <c r="L48" s="27">
        <f t="shared" si="122"/>
        <v>-5.7496611600549983</v>
      </c>
      <c r="M48" s="27">
        <f t="shared" si="123"/>
        <v>0.57571568692595898</v>
      </c>
      <c r="N48" s="27">
        <f t="shared" si="124"/>
        <v>1.6217444462296271</v>
      </c>
      <c r="O48" s="27">
        <f t="shared" si="125"/>
        <v>-3.5522010268994109</v>
      </c>
      <c r="Q48" t="str">
        <f>$A$12</f>
        <v>Skilled trades occupations</v>
      </c>
      <c r="R48" s="27">
        <f t="shared" si="126"/>
        <v>-3.176695525201616</v>
      </c>
      <c r="S48" s="27">
        <f t="shared" si="96"/>
        <v>-0.18059212529672708</v>
      </c>
      <c r="T48" s="27">
        <f t="shared" si="97"/>
        <v>-1.1984353254884788</v>
      </c>
      <c r="U48" s="27">
        <f t="shared" si="98"/>
        <v>-4.555722975986825</v>
      </c>
      <c r="V48" s="27"/>
      <c r="W48" s="27">
        <f t="shared" si="127"/>
        <v>-3.0459839708155165</v>
      </c>
      <c r="X48" s="27">
        <f t="shared" si="99"/>
        <v>0.59319992544617195</v>
      </c>
      <c r="Y48" s="27">
        <f t="shared" si="100"/>
        <v>2.0890033514119501</v>
      </c>
      <c r="Z48" s="27">
        <f t="shared" si="101"/>
        <v>-0.36378069395739487</v>
      </c>
      <c r="AA48" s="27"/>
      <c r="AB48" s="27">
        <f t="shared" si="128"/>
        <v>-6.2226794960171325</v>
      </c>
      <c r="AC48" s="27">
        <f t="shared" si="102"/>
        <v>0.41260780014944487</v>
      </c>
      <c r="AD48" s="27">
        <f t="shared" si="103"/>
        <v>0.8905680259234714</v>
      </c>
      <c r="AE48" s="27">
        <f t="shared" si="104"/>
        <v>-4.9195036699442198</v>
      </c>
      <c r="AG48" t="str">
        <f>$A$12</f>
        <v>Skilled trades occupations</v>
      </c>
      <c r="AH48" s="27">
        <f t="shared" si="129"/>
        <v>8.0509974770463177E-2</v>
      </c>
      <c r="AI48" s="27">
        <f t="shared" si="105"/>
        <v>-2.4505714695120195E-2</v>
      </c>
      <c r="AJ48" s="27">
        <f t="shared" si="106"/>
        <v>0.57000050633508925</v>
      </c>
      <c r="AK48" s="27">
        <f t="shared" si="107"/>
        <v>0.62600476641043201</v>
      </c>
      <c r="AL48" s="27"/>
      <c r="AM48" s="27">
        <f t="shared" si="130"/>
        <v>0.39250836119165911</v>
      </c>
      <c r="AN48" s="27">
        <f t="shared" si="108"/>
        <v>0.18761360147163297</v>
      </c>
      <c r="AO48" s="27">
        <f t="shared" si="109"/>
        <v>0.16117591397106135</v>
      </c>
      <c r="AP48" s="27">
        <f t="shared" si="110"/>
        <v>0.74129787663435387</v>
      </c>
      <c r="AQ48" s="27"/>
      <c r="AR48" s="27">
        <f t="shared" si="131"/>
        <v>0.47301833596212228</v>
      </c>
      <c r="AS48" s="27">
        <f t="shared" si="111"/>
        <v>0.16310788677651278</v>
      </c>
      <c r="AT48" s="27">
        <f t="shared" si="112"/>
        <v>0.7311764203061506</v>
      </c>
      <c r="AU48" s="27">
        <f t="shared" si="113"/>
        <v>1.3673026430447859</v>
      </c>
    </row>
    <row r="49" spans="1:47" x14ac:dyDescent="0.2">
      <c r="A49" t="str">
        <f>$A$13</f>
        <v>Caring, leisure and other service occupations</v>
      </c>
      <c r="B49" s="27">
        <f t="shared" si="114"/>
        <v>-0.85294346319401981</v>
      </c>
      <c r="C49" s="27">
        <f t="shared" si="115"/>
        <v>-1.7095645088809999</v>
      </c>
      <c r="D49" s="27">
        <f t="shared" si="116"/>
        <v>0.18025710453391852</v>
      </c>
      <c r="E49" s="27">
        <f t="shared" si="117"/>
        <v>-2.3822508675411029</v>
      </c>
      <c r="F49" s="27"/>
      <c r="G49" s="27">
        <f t="shared" si="118"/>
        <v>3.031243822753563</v>
      </c>
      <c r="H49" s="27">
        <f t="shared" si="119"/>
        <v>1.1778010210973129</v>
      </c>
      <c r="I49" s="27">
        <f t="shared" si="120"/>
        <v>1.3796885916097938</v>
      </c>
      <c r="J49" s="27">
        <f t="shared" si="121"/>
        <v>5.5887334354606679</v>
      </c>
      <c r="K49" s="27"/>
      <c r="L49" s="27">
        <f t="shared" si="122"/>
        <v>2.1783003595595432</v>
      </c>
      <c r="M49" s="27">
        <f t="shared" si="123"/>
        <v>-0.53176348778368698</v>
      </c>
      <c r="N49" s="27">
        <f t="shared" si="124"/>
        <v>1.5599456961437124</v>
      </c>
      <c r="O49" s="27">
        <f t="shared" si="125"/>
        <v>3.206482567919565</v>
      </c>
      <c r="Q49" t="str">
        <f>$A$13</f>
        <v>Caring, leisure and other service occupations</v>
      </c>
      <c r="R49" s="27">
        <f t="shared" si="126"/>
        <v>-6.8456036740296433E-2</v>
      </c>
      <c r="S49" s="27">
        <f t="shared" si="96"/>
        <v>0.10481231980241978</v>
      </c>
      <c r="T49" s="27">
        <f t="shared" si="97"/>
        <v>4.2581058043325015E-3</v>
      </c>
      <c r="U49" s="27">
        <f t="shared" si="98"/>
        <v>4.0614388866455187E-2</v>
      </c>
      <c r="V49" s="27"/>
      <c r="W49" s="27">
        <f t="shared" si="127"/>
        <v>0.46743819356596328</v>
      </c>
      <c r="X49" s="27">
        <f t="shared" si="99"/>
        <v>0.73024714187984463</v>
      </c>
      <c r="Y49" s="27">
        <f t="shared" si="100"/>
        <v>0.41073535082115264</v>
      </c>
      <c r="Z49" s="27">
        <f t="shared" si="101"/>
        <v>1.6084206862669612</v>
      </c>
      <c r="AA49" s="27"/>
      <c r="AB49" s="27">
        <f t="shared" si="128"/>
        <v>0.39898215682566684</v>
      </c>
      <c r="AC49" s="27">
        <f t="shared" si="102"/>
        <v>0.83505946168226441</v>
      </c>
      <c r="AD49" s="27">
        <f t="shared" si="103"/>
        <v>0.41499345662548515</v>
      </c>
      <c r="AE49" s="27">
        <f t="shared" si="104"/>
        <v>1.6490350751334164</v>
      </c>
      <c r="AG49" t="str">
        <f>$A$13</f>
        <v>Caring, leisure and other service occupations</v>
      </c>
      <c r="AH49" s="27">
        <f t="shared" si="129"/>
        <v>-0.78448742645372604</v>
      </c>
      <c r="AI49" s="27">
        <f t="shared" si="105"/>
        <v>-1.8143768286834199</v>
      </c>
      <c r="AJ49" s="27">
        <f t="shared" si="106"/>
        <v>0.17599899872958957</v>
      </c>
      <c r="AK49" s="27">
        <f t="shared" si="107"/>
        <v>-2.4228652564075581</v>
      </c>
      <c r="AL49" s="27"/>
      <c r="AM49" s="27">
        <f t="shared" si="130"/>
        <v>2.5638056291875966</v>
      </c>
      <c r="AN49" s="27">
        <f t="shared" si="108"/>
        <v>0.44755387921747314</v>
      </c>
      <c r="AO49" s="27">
        <f t="shared" si="109"/>
        <v>0.9689532407886392</v>
      </c>
      <c r="AP49" s="27">
        <f t="shared" si="110"/>
        <v>3.980312749193704</v>
      </c>
      <c r="AQ49" s="27"/>
      <c r="AR49" s="27">
        <f t="shared" si="131"/>
        <v>1.7793182027338705</v>
      </c>
      <c r="AS49" s="27">
        <f t="shared" si="111"/>
        <v>-1.3668229494659467</v>
      </c>
      <c r="AT49" s="27">
        <f t="shared" si="112"/>
        <v>1.1449522395182288</v>
      </c>
      <c r="AU49" s="27">
        <f t="shared" si="113"/>
        <v>1.5574474927861459</v>
      </c>
    </row>
    <row r="50" spans="1:47" x14ac:dyDescent="0.2">
      <c r="A50" t="str">
        <f>$A$14</f>
        <v>Sales and customer service occupations</v>
      </c>
      <c r="B50" s="27">
        <f t="shared" si="114"/>
        <v>0.35195518703502238</v>
      </c>
      <c r="C50" s="27">
        <f t="shared" si="115"/>
        <v>0.38791821860793618</v>
      </c>
      <c r="D50" s="27">
        <f t="shared" si="116"/>
        <v>-0.36172209035648661</v>
      </c>
      <c r="E50" s="27">
        <f t="shared" si="117"/>
        <v>0.37815131528646972</v>
      </c>
      <c r="F50" s="27"/>
      <c r="G50" s="27">
        <f t="shared" si="118"/>
        <v>-0.17218475300414582</v>
      </c>
      <c r="H50" s="27">
        <f t="shared" si="119"/>
        <v>1.0030639267800865</v>
      </c>
      <c r="I50" s="27">
        <f t="shared" si="120"/>
        <v>-0.33091191487268246</v>
      </c>
      <c r="J50" s="27">
        <f t="shared" si="121"/>
        <v>0.49996725890325777</v>
      </c>
      <c r="K50" s="27"/>
      <c r="L50" s="27">
        <f t="shared" si="122"/>
        <v>0.17977043403087656</v>
      </c>
      <c r="M50" s="27">
        <f t="shared" si="123"/>
        <v>1.3909821453880227</v>
      </c>
      <c r="N50" s="27">
        <f t="shared" si="124"/>
        <v>-0.69263400522916907</v>
      </c>
      <c r="O50" s="27">
        <f t="shared" si="125"/>
        <v>0.8781185741897275</v>
      </c>
      <c r="Q50" t="str">
        <f>$A$14</f>
        <v>Sales and customer service occupations</v>
      </c>
      <c r="R50" s="27">
        <f t="shared" si="126"/>
        <v>0.10691887307463865</v>
      </c>
      <c r="S50" s="27">
        <f t="shared" si="96"/>
        <v>0.47088269057550214</v>
      </c>
      <c r="T50" s="27">
        <f t="shared" si="97"/>
        <v>-0.22328169413022025</v>
      </c>
      <c r="U50" s="27">
        <f t="shared" si="98"/>
        <v>0.35451986951992076</v>
      </c>
      <c r="V50" s="27"/>
      <c r="W50" s="27">
        <f t="shared" si="127"/>
        <v>0.33671328865403183</v>
      </c>
      <c r="X50" s="27">
        <f t="shared" si="99"/>
        <v>0.80435768018976983</v>
      </c>
      <c r="Y50" s="27">
        <f t="shared" si="100"/>
        <v>-0.1001258744570156</v>
      </c>
      <c r="Z50" s="27">
        <f t="shared" si="101"/>
        <v>1.0409450943867871</v>
      </c>
      <c r="AA50" s="27"/>
      <c r="AB50" s="27">
        <f t="shared" si="128"/>
        <v>0.44363216172867048</v>
      </c>
      <c r="AC50" s="27">
        <f t="shared" si="102"/>
        <v>1.275240370765272</v>
      </c>
      <c r="AD50" s="27">
        <f t="shared" si="103"/>
        <v>-0.32340756858723585</v>
      </c>
      <c r="AE50" s="27">
        <f t="shared" si="104"/>
        <v>1.3954649639067078</v>
      </c>
      <c r="AG50" t="str">
        <f>$A$14</f>
        <v>Sales and customer service occupations</v>
      </c>
      <c r="AH50" s="27">
        <f t="shared" si="129"/>
        <v>0.24503631396038372</v>
      </c>
      <c r="AI50" s="27">
        <f t="shared" si="105"/>
        <v>-8.2964471967565956E-2</v>
      </c>
      <c r="AJ50" s="27">
        <f t="shared" si="106"/>
        <v>-0.13844039622626625</v>
      </c>
      <c r="AK50" s="27">
        <f t="shared" si="107"/>
        <v>2.3631445766554293E-2</v>
      </c>
      <c r="AL50" s="27"/>
      <c r="AM50" s="27">
        <f t="shared" si="130"/>
        <v>-0.50889804165817765</v>
      </c>
      <c r="AN50" s="27">
        <f t="shared" si="108"/>
        <v>0.19870624659031222</v>
      </c>
      <c r="AO50" s="27">
        <f t="shared" si="109"/>
        <v>-0.23078604041566808</v>
      </c>
      <c r="AP50" s="27">
        <f t="shared" si="110"/>
        <v>-0.54097783548353462</v>
      </c>
      <c r="AQ50" s="27"/>
      <c r="AR50" s="27">
        <f t="shared" si="131"/>
        <v>-0.26386172769779392</v>
      </c>
      <c r="AS50" s="27">
        <f t="shared" si="111"/>
        <v>0.11574177462274626</v>
      </c>
      <c r="AT50" s="27">
        <f t="shared" si="112"/>
        <v>-0.36922643664193433</v>
      </c>
      <c r="AU50" s="27">
        <f t="shared" si="113"/>
        <v>-0.51734638971698033</v>
      </c>
    </row>
    <row r="51" spans="1:47" x14ac:dyDescent="0.2">
      <c r="A51" t="str">
        <f>$A$15</f>
        <v>Process, plant and machine operatives</v>
      </c>
      <c r="B51" s="27">
        <f t="shared" si="114"/>
        <v>-2.2844719008802503</v>
      </c>
      <c r="C51" s="27">
        <f t="shared" si="115"/>
        <v>8.5258839752517801E-2</v>
      </c>
      <c r="D51" s="27">
        <f t="shared" si="116"/>
        <v>0.28263564546878905</v>
      </c>
      <c r="E51" s="27">
        <f t="shared" si="117"/>
        <v>-1.9165774156589421</v>
      </c>
      <c r="F51" s="27"/>
      <c r="G51" s="27">
        <f t="shared" si="118"/>
        <v>-1.5254973972018586</v>
      </c>
      <c r="H51" s="27">
        <f t="shared" si="119"/>
        <v>1.0234222126397752</v>
      </c>
      <c r="I51" s="27">
        <f t="shared" si="120"/>
        <v>0.56075651173547403</v>
      </c>
      <c r="J51" s="27">
        <f t="shared" si="121"/>
        <v>5.8681327173388809E-2</v>
      </c>
      <c r="K51" s="27"/>
      <c r="L51" s="27">
        <f t="shared" si="122"/>
        <v>-3.8099692980821089</v>
      </c>
      <c r="M51" s="27">
        <f t="shared" si="123"/>
        <v>1.108681052392293</v>
      </c>
      <c r="N51" s="27">
        <f t="shared" si="124"/>
        <v>0.84339215720426308</v>
      </c>
      <c r="O51" s="27">
        <f t="shared" si="125"/>
        <v>-1.8578960884855533</v>
      </c>
      <c r="Q51" t="str">
        <f>$A$15</f>
        <v>Process, plant and machine operatives</v>
      </c>
      <c r="R51" s="27">
        <f t="shared" si="126"/>
        <v>-1.9691598371055132</v>
      </c>
      <c r="S51" s="27">
        <f t="shared" si="96"/>
        <v>0.2100488109268992</v>
      </c>
      <c r="T51" s="27">
        <f t="shared" si="97"/>
        <v>-6.9347209817969491E-2</v>
      </c>
      <c r="U51" s="27">
        <f t="shared" si="98"/>
        <v>-1.8284582359965835</v>
      </c>
      <c r="V51" s="27"/>
      <c r="W51" s="27">
        <f t="shared" si="127"/>
        <v>-1.5911095624110807</v>
      </c>
      <c r="X51" s="27">
        <f t="shared" si="99"/>
        <v>0.51034913226678169</v>
      </c>
      <c r="Y51" s="27">
        <f t="shared" si="100"/>
        <v>0.44582931408757864</v>
      </c>
      <c r="Z51" s="27">
        <f t="shared" si="101"/>
        <v>-0.63493111605672148</v>
      </c>
      <c r="AA51" s="27"/>
      <c r="AB51" s="27">
        <f t="shared" si="128"/>
        <v>-3.5602693995165939</v>
      </c>
      <c r="AC51" s="27">
        <f t="shared" si="102"/>
        <v>0.72039794319368089</v>
      </c>
      <c r="AD51" s="27">
        <f t="shared" si="103"/>
        <v>0.37648210426960915</v>
      </c>
      <c r="AE51" s="27">
        <f t="shared" si="104"/>
        <v>-2.463389352053305</v>
      </c>
      <c r="AG51" t="str">
        <f>$A$15</f>
        <v>Process, plant and machine operatives</v>
      </c>
      <c r="AH51" s="27">
        <f t="shared" si="129"/>
        <v>-0.31531206377474441</v>
      </c>
      <c r="AI51" s="27">
        <f t="shared" si="105"/>
        <v>-0.12478997117437851</v>
      </c>
      <c r="AJ51" s="27">
        <f t="shared" si="106"/>
        <v>0.35198285528675899</v>
      </c>
      <c r="AK51" s="27">
        <f t="shared" si="107"/>
        <v>-8.8119179662364377E-2</v>
      </c>
      <c r="AL51" s="27"/>
      <c r="AM51" s="27">
        <f t="shared" si="130"/>
        <v>6.5612165209218531E-2</v>
      </c>
      <c r="AN51" s="27">
        <f t="shared" si="108"/>
        <v>0.51307308037299604</v>
      </c>
      <c r="AO51" s="27">
        <f t="shared" si="109"/>
        <v>0.11492719764789694</v>
      </c>
      <c r="AP51" s="27">
        <f t="shared" si="110"/>
        <v>0.69361244323011162</v>
      </c>
      <c r="AQ51" s="27"/>
      <c r="AR51" s="27">
        <f t="shared" si="131"/>
        <v>-0.24969989856552588</v>
      </c>
      <c r="AS51" s="27">
        <f t="shared" si="111"/>
        <v>0.38828310919861753</v>
      </c>
      <c r="AT51" s="27">
        <f t="shared" si="112"/>
        <v>0.46691005293465593</v>
      </c>
      <c r="AU51" s="27">
        <f t="shared" si="113"/>
        <v>0.60549326356774724</v>
      </c>
    </row>
    <row r="52" spans="1:47" x14ac:dyDescent="0.2">
      <c r="A52" t="str">
        <f>$A$16</f>
        <v>Elementary occupations</v>
      </c>
      <c r="B52" s="27">
        <f t="shared" si="114"/>
        <v>-2.6509325551402743</v>
      </c>
      <c r="C52" s="27">
        <f t="shared" si="115"/>
        <v>-0.43080548114370742</v>
      </c>
      <c r="D52" s="27">
        <f t="shared" si="116"/>
        <v>2.2365230885399434E-2</v>
      </c>
      <c r="E52" s="27">
        <f t="shared" si="117"/>
        <v>-3.0593728053985814</v>
      </c>
      <c r="F52" s="27"/>
      <c r="G52" s="27">
        <f t="shared" si="118"/>
        <v>1.6981061911579634</v>
      </c>
      <c r="H52" s="27">
        <f t="shared" si="119"/>
        <v>-1.2421955965103102</v>
      </c>
      <c r="I52" s="27">
        <f t="shared" si="120"/>
        <v>1.8293580547894388</v>
      </c>
      <c r="J52" s="27">
        <f t="shared" si="121"/>
        <v>2.2852686494371</v>
      </c>
      <c r="K52" s="27"/>
      <c r="L52" s="27">
        <f t="shared" si="122"/>
        <v>-0.95282636398231091</v>
      </c>
      <c r="M52" s="27">
        <f t="shared" si="123"/>
        <v>-1.6730010776540176</v>
      </c>
      <c r="N52" s="27">
        <f t="shared" si="124"/>
        <v>1.8517232856748382</v>
      </c>
      <c r="O52" s="27">
        <f t="shared" si="125"/>
        <v>-0.77410415596148141</v>
      </c>
      <c r="Q52" t="str">
        <f>$A$16</f>
        <v>Elementary occupations</v>
      </c>
      <c r="R52" s="27">
        <f t="shared" si="126"/>
        <v>-2.0755874952256832</v>
      </c>
      <c r="S52" s="27">
        <f t="shared" si="96"/>
        <v>-0.25795422045775585</v>
      </c>
      <c r="T52" s="27">
        <f t="shared" si="97"/>
        <v>-2.8257809600283457E-2</v>
      </c>
      <c r="U52" s="27">
        <f t="shared" si="98"/>
        <v>-2.3617995252837218</v>
      </c>
      <c r="V52" s="27"/>
      <c r="W52" s="27">
        <f t="shared" si="127"/>
        <v>0.53263382724705899</v>
      </c>
      <c r="X52" s="27">
        <f t="shared" si="99"/>
        <v>-0.37259518483058685</v>
      </c>
      <c r="Y52" s="27">
        <f t="shared" si="100"/>
        <v>0.60266392215329945</v>
      </c>
      <c r="Z52" s="27">
        <f t="shared" si="101"/>
        <v>0.76270256456977492</v>
      </c>
      <c r="AA52" s="27"/>
      <c r="AB52" s="27">
        <f t="shared" si="128"/>
        <v>-1.5429536679786242</v>
      </c>
      <c r="AC52" s="27">
        <f t="shared" si="102"/>
        <v>-0.63054940528834269</v>
      </c>
      <c r="AD52" s="27">
        <f t="shared" si="103"/>
        <v>0.57440611255301599</v>
      </c>
      <c r="AE52" s="27">
        <f t="shared" si="104"/>
        <v>-1.5990969607139469</v>
      </c>
      <c r="AG52" t="str">
        <f>$A$16</f>
        <v>Elementary occupations</v>
      </c>
      <c r="AH52" s="27">
        <f t="shared" si="129"/>
        <v>-0.57534505991459239</v>
      </c>
      <c r="AI52" s="27">
        <f t="shared" si="105"/>
        <v>-0.17285126068595069</v>
      </c>
      <c r="AJ52" s="27">
        <f t="shared" si="106"/>
        <v>5.0623040485685111E-2</v>
      </c>
      <c r="AK52" s="27">
        <f t="shared" si="107"/>
        <v>-0.69757328011485775</v>
      </c>
      <c r="AL52" s="27"/>
      <c r="AM52" s="27">
        <f t="shared" si="130"/>
        <v>1.1654723639109048</v>
      </c>
      <c r="AN52" s="27">
        <f t="shared" si="108"/>
        <v>-0.86960041167971269</v>
      </c>
      <c r="AO52" s="27">
        <f t="shared" si="109"/>
        <v>1.2266941326361382</v>
      </c>
      <c r="AP52" s="27">
        <f t="shared" si="110"/>
        <v>1.5225660848673304</v>
      </c>
      <c r="AQ52" s="27"/>
      <c r="AR52" s="27">
        <f t="shared" si="131"/>
        <v>0.59012730399631241</v>
      </c>
      <c r="AS52" s="27">
        <f t="shared" si="111"/>
        <v>-1.0424516723656634</v>
      </c>
      <c r="AT52" s="27">
        <f t="shared" si="112"/>
        <v>1.2773171731218234</v>
      </c>
      <c r="AU52" s="27">
        <f t="shared" si="113"/>
        <v>0.82499280475247261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7.7508690767758424</v>
      </c>
      <c r="C54" s="29">
        <f t="shared" si="115"/>
        <v>2.3573138448383872</v>
      </c>
      <c r="D54" s="29">
        <f t="shared" si="116"/>
        <v>0.21481707838569974</v>
      </c>
      <c r="E54" s="29">
        <f t="shared" si="117"/>
        <v>10.322999999999922</v>
      </c>
      <c r="F54" s="29"/>
      <c r="G54" s="29">
        <f t="shared" si="118"/>
        <v>18.467219902551761</v>
      </c>
      <c r="H54" s="29">
        <f t="shared" si="119"/>
        <v>11.062348474273946</v>
      </c>
      <c r="I54" s="29">
        <f t="shared" si="120"/>
        <v>9.2494316231745373</v>
      </c>
      <c r="J54" s="29">
        <f t="shared" si="121"/>
        <v>38.779000000000224</v>
      </c>
      <c r="K54" s="29"/>
      <c r="L54" s="29">
        <f t="shared" si="122"/>
        <v>26.218088979327604</v>
      </c>
      <c r="M54" s="29">
        <f t="shared" si="123"/>
        <v>13.419662319112334</v>
      </c>
      <c r="N54" s="29">
        <f t="shared" si="124"/>
        <v>9.464248701560237</v>
      </c>
      <c r="O54" s="29">
        <f t="shared" si="125"/>
        <v>49.102000000000146</v>
      </c>
      <c r="Q54" s="24" t="str">
        <f>$A$18</f>
        <v>All occupations</v>
      </c>
      <c r="R54" s="29">
        <f t="shared" ref="R54" si="132">W18-R18</f>
        <v>2.2405390921936714</v>
      </c>
      <c r="S54" s="29">
        <f t="shared" ref="S54" si="133">X18-S18</f>
        <v>2.662947803006162</v>
      </c>
      <c r="T54" s="29">
        <f t="shared" ref="T54" si="134">Y18-T18</f>
        <v>-4.0175920453769827</v>
      </c>
      <c r="U54" s="29">
        <f t="shared" ref="U54" si="135">Z18-U18</f>
        <v>0.88589484982284716</v>
      </c>
      <c r="V54" s="29"/>
      <c r="W54" s="29">
        <f t="shared" ref="W54" si="136">AB18-W18</f>
        <v>6.5750178559961796</v>
      </c>
      <c r="X54" s="29">
        <f t="shared" ref="X54" si="137">AC18-X18</f>
        <v>4.384148243727477</v>
      </c>
      <c r="Y54" s="29">
        <f t="shared" ref="Y54" si="138">AD18-Y18</f>
        <v>4.933135530136159</v>
      </c>
      <c r="Z54" s="29">
        <f t="shared" ref="Z54" si="139">AE18-Z18</f>
        <v>15.892301629859816</v>
      </c>
      <c r="AA54" s="29"/>
      <c r="AB54" s="29">
        <f t="shared" ref="AB54" si="140">AB18-R18</f>
        <v>8.815556948189851</v>
      </c>
      <c r="AC54" s="29">
        <f t="shared" ref="AC54" si="141">AC18-S18</f>
        <v>7.047096046733639</v>
      </c>
      <c r="AD54" s="29">
        <f t="shared" ref="AD54" si="142">AD18-T18</f>
        <v>0.91554348475917635</v>
      </c>
      <c r="AE54" s="29">
        <f t="shared" ref="AE54" si="143">AE18-U18</f>
        <v>16.778196479682663</v>
      </c>
      <c r="AG54" s="24" t="str">
        <f>$A$18</f>
        <v>All occupations</v>
      </c>
      <c r="AH54" s="29">
        <f t="shared" ref="AH54" si="144">AM18-AH18</f>
        <v>5.5103299845821567</v>
      </c>
      <c r="AI54" s="29">
        <f t="shared" ref="AI54" si="145">AN18-AI18</f>
        <v>-0.30563395816776051</v>
      </c>
      <c r="AJ54" s="29">
        <f t="shared" ref="AJ54" si="146">AO18-AJ18</f>
        <v>4.2324091237626931</v>
      </c>
      <c r="AK54" s="29">
        <f t="shared" ref="AK54" si="147">AP18-AK18</f>
        <v>9.4371051501771035</v>
      </c>
      <c r="AL54" s="29"/>
      <c r="AM54" s="29">
        <f t="shared" ref="AM54" si="148">AR18-AM18</f>
        <v>11.892202046555468</v>
      </c>
      <c r="AN54" s="29">
        <f t="shared" ref="AN54" si="149">AS18-AN18</f>
        <v>6.6782002305464658</v>
      </c>
      <c r="AO54" s="29">
        <f t="shared" ref="AO54" si="150">AT18-AO18</f>
        <v>4.3162960930383676</v>
      </c>
      <c r="AP54" s="29">
        <f t="shared" ref="AP54" si="151">AU18-AP18</f>
        <v>22.886698370140294</v>
      </c>
      <c r="AQ54" s="29"/>
      <c r="AR54" s="29">
        <f t="shared" ref="AR54" si="152">AR18-AH18</f>
        <v>17.402532031137625</v>
      </c>
      <c r="AS54" s="29">
        <f t="shared" ref="AS54" si="153">AS18-AI18</f>
        <v>6.3725662723787053</v>
      </c>
      <c r="AT54" s="29">
        <f t="shared" ref="AT54" si="154">AT18-AJ18</f>
        <v>8.5487052168010607</v>
      </c>
      <c r="AU54" s="29">
        <f t="shared" ref="AU54" si="155">AU18-AK18</f>
        <v>32.323803520317398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Gloucestershire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0.60514525050419099</v>
      </c>
      <c r="N7" s="91">
        <f>'Occ T2'!I180</f>
        <v>0.70800231659025048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-1.2202131493820434</v>
      </c>
      <c r="N9" s="91">
        <f>'Occ T2'!I178</f>
        <v>-0.97879551645366769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-4.4216665850704491</v>
      </c>
      <c r="N10" s="91">
        <f>'Occ T2'!I177</f>
        <v>5.5766420244020676</v>
      </c>
    </row>
    <row r="11" spans="1:14" x14ac:dyDescent="0.2">
      <c r="L11" s="114" t="str">
        <f>"["&amp;'Occ T3'!A47&amp;"]"</f>
        <v>[Elementary occupations]</v>
      </c>
      <c r="M11" s="91">
        <f>'Occ T1'!H88</f>
        <v>-1.7334300666700386</v>
      </c>
      <c r="N11" s="91">
        <f>'Occ T1'!I88</f>
        <v>0.44110938499670738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-1.0097615004997396</v>
      </c>
      <c r="N13" s="91">
        <f>'Occ T2'!I176</f>
        <v>0.17256801023757262</v>
      </c>
    </row>
    <row r="14" spans="1:14" x14ac:dyDescent="0.2">
      <c r="L14" s="91" t="str">
        <f>'Occ T3'!A44</f>
        <v>81 Process, plant and machine operatives</v>
      </c>
      <c r="M14" s="91">
        <f>'Occ T2'!H175</f>
        <v>-3.1523436703982721</v>
      </c>
      <c r="N14" s="91">
        <f>'Occ T2'!I175</f>
        <v>-0.14399252558684461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-2.072468996637955</v>
      </c>
      <c r="N15" s="91">
        <f>'Occ T1'!I87</f>
        <v>2.2497399927989825E-2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2.7866584366885272</v>
      </c>
      <c r="N17" s="91">
        <f>'Occ T2'!I174</f>
        <v>1.422271080779125</v>
      </c>
    </row>
    <row r="18" spans="12:14" x14ac:dyDescent="0.2">
      <c r="L18" s="91" t="str">
        <f>'Occ T3'!A40</f>
        <v>71 Sales occupations</v>
      </c>
      <c r="M18" s="91">
        <f>'Occ T2'!H173</f>
        <v>-0.3080838601230762</v>
      </c>
      <c r="N18" s="91">
        <f>'Occ T2'!I173</f>
        <v>-0.24932545540211626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0.2570713445636752</v>
      </c>
      <c r="N19" s="91">
        <f>'Occ T1'!I86</f>
        <v>0.11155057931706569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-3.8306017545186588E-2</v>
      </c>
      <c r="N21" s="91">
        <f>'Occ T2'!I172</f>
        <v>-2.2470112473426673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-0.41396752030141704</v>
      </c>
      <c r="N22" s="91">
        <f>'Occ T2'!I171</f>
        <v>0.69781220131444055</v>
      </c>
    </row>
    <row r="23" spans="12:14" x14ac:dyDescent="0.2">
      <c r="L23" s="91" t="str">
        <f>'Occ T3'!A35</f>
        <v>61 Caring personal service occupations</v>
      </c>
      <c r="M23" s="91">
        <f>'Occ T2'!H170</f>
        <v>-1.7659494109006246</v>
      </c>
      <c r="N23" s="91">
        <f>'Occ T2'!I170</f>
        <v>1.2505120997598596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-1.4646511038329701</v>
      </c>
      <c r="N24" s="91">
        <f>'Occ T1'!I85</f>
        <v>1.1073540527882564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-1.1900274526312482</v>
      </c>
      <c r="N26" s="91">
        <f>'Occ T2'!I169</f>
        <v>0.3437753906228469</v>
      </c>
    </row>
    <row r="27" spans="12:14" x14ac:dyDescent="0.2">
      <c r="L27" s="91" t="str">
        <f>'Occ T3'!A31</f>
        <v>53 Skilled construction and building trades</v>
      </c>
      <c r="M27" s="91">
        <f>'Occ T2'!H168</f>
        <v>-2.9676813346821818</v>
      </c>
      <c r="N27" s="91">
        <f>'Occ T2'!I168</f>
        <v>0.34220429150328968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-2.4651087138885086</v>
      </c>
      <c r="N28" s="91">
        <f>'Occ T2'!I167</f>
        <v>-0.44458957890611828</v>
      </c>
    </row>
    <row r="29" spans="12:14" x14ac:dyDescent="0.2">
      <c r="L29" s="91" t="str">
        <f>'Occ T3'!A29</f>
        <v>51 Skilled agricultural and related trades</v>
      </c>
      <c r="M29" s="91">
        <f>'Occ T2'!H166</f>
        <v>0.99115194723635724</v>
      </c>
      <c r="N29" s="91">
        <f>'Occ T2'!I166</f>
        <v>0.38832955788199452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-1.9700509640789399</v>
      </c>
      <c r="N30" s="91">
        <f>'Occ T1'!I84</f>
        <v>6.6680501469229547E-2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-2.3194808448644411</v>
      </c>
      <c r="N32" s="91">
        <f>'Occ T2'!I165</f>
        <v>-1.6583270197599975</v>
      </c>
    </row>
    <row r="33" spans="12:14" x14ac:dyDescent="0.2">
      <c r="L33" s="91" t="str">
        <f>'Occ T3'!A25</f>
        <v>41 Administrative occupations</v>
      </c>
      <c r="M33" s="91">
        <f>'Occ T2'!H164</f>
        <v>0.18166655562672496</v>
      </c>
      <c r="N33" s="91">
        <f>'Occ T2'!I164</f>
        <v>3.0913027182055686E-2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-0.2989487214941744</v>
      </c>
      <c r="N34" s="91">
        <f>'Occ T1'!I83</f>
        <v>-0.24590787854913421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1.9526291201303225</v>
      </c>
      <c r="N36" s="91">
        <f>'Occ T2'!I163</f>
        <v>0.51988259108424195</v>
      </c>
    </row>
    <row r="37" spans="12:14" x14ac:dyDescent="0.2">
      <c r="L37" s="91" t="str">
        <f>'Occ T3'!A21</f>
        <v>34 Culture, media and sports occupations</v>
      </c>
      <c r="M37" s="91">
        <f>'Occ T2'!H162</f>
        <v>1.9280113986747116</v>
      </c>
      <c r="N37" s="91">
        <f>'Occ T2'!I162</f>
        <v>0.79165260316018671</v>
      </c>
    </row>
    <row r="38" spans="12:14" x14ac:dyDescent="0.2">
      <c r="L38" s="91" t="str">
        <f>'Occ T3'!A20</f>
        <v>33 Protective service occupations</v>
      </c>
      <c r="M38" s="91">
        <f>'Occ T2'!H161</f>
        <v>-1.4352732069444762</v>
      </c>
      <c r="N38" s="91">
        <f>'Occ T2'!I161</f>
        <v>-0.68985795597880095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0.77828331308191778</v>
      </c>
      <c r="N39" s="91">
        <f>'Occ T2'!I160</f>
        <v>4.9263507082048852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5.1912794690467612</v>
      </c>
      <c r="N40" s="91">
        <f>'Occ T2'!I159</f>
        <v>9.9206855995759291E-2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2.0383526119176709</v>
      </c>
      <c r="N41" s="91">
        <f>'Occ T1'!I82</f>
        <v>1.2947742136073082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4.586672274430259</v>
      </c>
      <c r="N43" s="91">
        <f>'Occ T2'!I158</f>
        <v>1.2177808769437748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1.4967579329092429</v>
      </c>
      <c r="N44" s="91">
        <f>'Occ T2'!I157</f>
        <v>0.61513210837753629</v>
      </c>
    </row>
    <row r="45" spans="12:14" x14ac:dyDescent="0.2">
      <c r="L45" s="91" t="str">
        <f>'Occ T3'!A13</f>
        <v>22 Health professionals</v>
      </c>
      <c r="M45" s="91">
        <f>'Occ T2'!H156</f>
        <v>1.5103484901715092</v>
      </c>
      <c r="N45" s="91">
        <f>'Occ T2'!I156</f>
        <v>1.3478436229737989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3.7137420139016664</v>
      </c>
      <c r="N46" s="91">
        <f>'Occ T2'!I155</f>
        <v>2.362439299245267</v>
      </c>
    </row>
    <row r="47" spans="12:14" x14ac:dyDescent="0.2">
      <c r="L47" s="114" t="str">
        <f>"["&amp;'Occ T3'!A11&amp;"]"</f>
        <v>[Professional occupations]</v>
      </c>
      <c r="M47" s="91">
        <f>'Occ T1'!H81</f>
        <v>3.0171993444517931</v>
      </c>
      <c r="N47" s="91">
        <f>'Occ T1'!I81</f>
        <v>1.4793489448627684</v>
      </c>
    </row>
    <row r="49" spans="12:14" x14ac:dyDescent="0.2">
      <c r="L49" s="107" t="str">
        <f>'Occ T3'!A9</f>
        <v>12 Other managers and proprietors</v>
      </c>
      <c r="M49" s="91">
        <f>'Occ T2'!H154</f>
        <v>2.4725160990338058</v>
      </c>
      <c r="N49" s="91">
        <f>'Occ T2'!I154</f>
        <v>1.1808890001848926</v>
      </c>
    </row>
    <row r="50" spans="12:14" x14ac:dyDescent="0.2">
      <c r="L50" s="107" t="str">
        <f>'Occ T3'!A8</f>
        <v>11 Corporate managers and directors</v>
      </c>
      <c r="M50" s="91">
        <f>'Occ T2'!H153</f>
        <v>4.28128903564442</v>
      </c>
      <c r="N50" s="91">
        <f>'Occ T2'!I153</f>
        <v>-1.9171793582339891E-2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3.6644241758205576</v>
      </c>
      <c r="N51" s="91">
        <f>'Occ T1'!I80</f>
        <v>0.39858848495615273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Gloucestershire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5.1606991493517853</v>
      </c>
      <c r="N82" s="94">
        <f>'Occ T2'!F119</f>
        <v>-7.8377511496473318E-2</v>
      </c>
    </row>
    <row r="83" spans="12:14" x14ac:dyDescent="0.2">
      <c r="L83" s="10" t="str">
        <f>name!D5</f>
        <v>12 Other managers and proprietors</v>
      </c>
      <c r="M83" s="94">
        <f>'Occ T2'!D9-'Occ T2'!B9</f>
        <v>1.5405425248224773</v>
      </c>
      <c r="N83" s="94">
        <f>'Occ T2'!F120</f>
        <v>2.5803343547442381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3.7840002865516489</v>
      </c>
      <c r="N84" s="94">
        <f>'Occ T2'!F121</f>
        <v>9.5223694778437427</v>
      </c>
    </row>
    <row r="85" spans="12:14" x14ac:dyDescent="0.2">
      <c r="L85" s="10" t="str">
        <f>name!D7</f>
        <v>22 Health professionals</v>
      </c>
      <c r="M85" s="94">
        <f>'Occ T2'!D11-'Occ T2'!B11</f>
        <v>1.1220172785234652</v>
      </c>
      <c r="N85" s="94">
        <f>'Occ T2'!F122</f>
        <v>3.4557667827454388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1.1695909727838369</v>
      </c>
      <c r="N86" s="94">
        <f>'Occ T2'!F123</f>
        <v>1.5740853855805526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4.6804146879353894</v>
      </c>
      <c r="N87" s="94">
        <f>'Occ T2'!F124</f>
        <v>4.6390003234360258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1.6115861427864786</v>
      </c>
      <c r="N88" s="94">
        <f>'Occ T2'!F125</f>
        <v>0.10801595906179173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0.25325254095146565</v>
      </c>
      <c r="N89" s="94">
        <f>'Occ T2'!F126</f>
        <v>7.0414559355890125</v>
      </c>
    </row>
    <row r="90" spans="12:14" x14ac:dyDescent="0.2">
      <c r="L90" s="10" t="str">
        <f>name!D12</f>
        <v>33 Protective service occupations</v>
      </c>
      <c r="M90" s="94">
        <f>'Occ T2'!D16-'Occ T2'!B16</f>
        <v>-0.18302320935152272</v>
      </c>
      <c r="N90" s="94">
        <f>'Occ T2'!F127</f>
        <v>-0.24081069595834181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0.66121894203150422</v>
      </c>
      <c r="N91" s="94">
        <f>'Occ T2'!F128</f>
        <v>0.91167038055571936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1.9578111487854422</v>
      </c>
      <c r="N92" s="94">
        <f>'Occ T2'!F129</f>
        <v>1.718237719682012</v>
      </c>
    </row>
    <row r="93" spans="12:14" x14ac:dyDescent="0.2">
      <c r="L93" s="10" t="str">
        <f>name!D15</f>
        <v>41 Administrative occupations</v>
      </c>
      <c r="M93" s="94">
        <f>'Occ T2'!D19-'Occ T2'!B19</f>
        <v>0.25783939375209286</v>
      </c>
      <c r="N93" s="94">
        <f>'Occ T2'!F130</f>
        <v>0.13262958850983608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-0.78318187603571232</v>
      </c>
      <c r="N94" s="94">
        <f>'Occ T2'!F131</f>
        <v>-1.3955455539447321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0.25357879547940598</v>
      </c>
      <c r="N95" s="94">
        <f>'Occ T2'!F132</f>
        <v>0.31546095509037464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-1.8569334286955836</v>
      </c>
      <c r="N96" s="94">
        <f>'Occ T2'!F133</f>
        <v>-0.90320184888360799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-1.9269795758793613</v>
      </c>
      <c r="N97" s="94">
        <f>'Occ T2'!F134</f>
        <v>0.62323877570423036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-0.39938400048088862</v>
      </c>
      <c r="N98" s="94">
        <f>'Occ T2'!F135</f>
        <v>0.34201930076599041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-2.2393223801629745</v>
      </c>
      <c r="N99" s="94">
        <f>'Occ T2'!F136</f>
        <v>4.9249548971289556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-0.14237679087730637</v>
      </c>
      <c r="N100" s="94">
        <f>'Occ T2'!F137</f>
        <v>0.7468902664018664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-5.5169650079023302E-4</v>
      </c>
      <c r="N101" s="94">
        <f>'Occ T2'!F138</f>
        <v>-8.3111728070120489E-2</v>
      </c>
    </row>
    <row r="102" spans="12:14" x14ac:dyDescent="0.2">
      <c r="L102" s="10" t="str">
        <f>name!D24</f>
        <v>71 Sales occupations</v>
      </c>
      <c r="M102" s="94">
        <f>'Occ T2'!D28-'Occ T2'!B28</f>
        <v>-0.37031485001758924</v>
      </c>
      <c r="N102" s="94">
        <f>'Occ T2'!F139</f>
        <v>-0.87539064394635346</v>
      </c>
    </row>
    <row r="103" spans="12:14" x14ac:dyDescent="0.2">
      <c r="L103" s="10" t="str">
        <f>name!D25</f>
        <v>72 Customer service occupations</v>
      </c>
      <c r="M103" s="94">
        <f>'Occ T2'!D29-'Occ T2'!B29</f>
        <v>0.74846616530415488</v>
      </c>
      <c r="N103" s="94">
        <f>'Occ T2'!F140</f>
        <v>1.3753579028495864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-1.4462581773440899</v>
      </c>
      <c r="N104" s="94">
        <f>'Occ T2'!F141</f>
        <v>-0.17804227681937768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-0.47031923831487177</v>
      </c>
      <c r="N105" s="94">
        <f>'Occ T2'!F142</f>
        <v>0.23672360399277892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-1.2518761316973706</v>
      </c>
      <c r="N106" s="94">
        <f>'Occ T2'!F143</f>
        <v>6.2016354298199401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-1.8074966737012268</v>
      </c>
      <c r="N107" s="94">
        <f>'Occ T2'!F144</f>
        <v>-3.9163667803828304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10.322999999999809</v>
      </c>
      <c r="N109" s="94">
        <f>'Occ T2'!F146</f>
        <v>38.77900000000011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Gloucestershire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6.7012416741742626</v>
      </c>
      <c r="N153" s="94">
        <f>'Occ T1'!H8</f>
        <v>2.5019568432477683</v>
      </c>
    </row>
    <row r="154" spans="1:14" x14ac:dyDescent="0.2">
      <c r="L154" s="10" t="str">
        <f>name!E5</f>
        <v>Professional occupations</v>
      </c>
      <c r="M154" s="94">
        <f>'Occ T1'!D9-'Occ T1'!B9</f>
        <v>10.756023225794351</v>
      </c>
      <c r="N154" s="94">
        <f>'Occ T1'!H9</f>
        <v>19.191221969605763</v>
      </c>
    </row>
    <row r="155" spans="1:14" x14ac:dyDescent="0.2">
      <c r="L155" s="10" t="str">
        <f>name!E6</f>
        <v>Associate professional occupations</v>
      </c>
      <c r="M155" s="94">
        <f>'Occ T1'!D10-'Occ T1'!B10</f>
        <v>4.3008455652033675</v>
      </c>
      <c r="N155" s="94">
        <f>'Occ T1'!H10</f>
        <v>9.5385692989301916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-0.52534248228361946</v>
      </c>
      <c r="N156" s="94">
        <f>'Occ T1'!H11</f>
        <v>-1.2629159654348996</v>
      </c>
    </row>
    <row r="157" spans="1:14" x14ac:dyDescent="0.2">
      <c r="L157" s="10" t="str">
        <f>name!E8</f>
        <v>Skilled trades occupations</v>
      </c>
      <c r="M157" s="94">
        <f>'Occ T1'!D12-'Occ T1'!B12</f>
        <v>-3.9297182095764285</v>
      </c>
      <c r="N157" s="94">
        <f>'Occ T1'!H12</f>
        <v>0.37751718267698209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-2.382250867541071</v>
      </c>
      <c r="N158" s="94">
        <f>'Occ T1'!H13</f>
        <v>5.5887334354606999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0.37815131528656565</v>
      </c>
      <c r="N159" s="94">
        <f>'Occ T1'!H14</f>
        <v>0.4999672589032329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-1.9165774156589634</v>
      </c>
      <c r="N160" s="94">
        <f>'Occ T1'!H15</f>
        <v>5.868132717340302E-2</v>
      </c>
    </row>
    <row r="161" spans="12:14" x14ac:dyDescent="0.2">
      <c r="L161" s="10" t="str">
        <f>name!E12</f>
        <v>Elementary occupations</v>
      </c>
      <c r="M161" s="94">
        <f>'Occ T1'!D16-'Occ T1'!B16</f>
        <v>-3.0593728053985956</v>
      </c>
      <c r="N161" s="94">
        <f>'Occ T1'!H16</f>
        <v>2.2852686494371071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10.322999999999922</v>
      </c>
      <c r="N163" s="94">
        <f>'Occ T1'!H18</f>
        <v>38.779000000000252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Gloucestershire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27.251231621873828</v>
      </c>
      <c r="N5" s="87">
        <f>SUM(N6:N7)</f>
        <v>30.589047473069009</v>
      </c>
      <c r="O5" s="87">
        <f t="shared" ref="O5:AL5" si="1">SUM(O6:O7)</f>
        <v>31.001144794484667</v>
      </c>
      <c r="P5" s="87">
        <f t="shared" si="1"/>
        <v>31.910785211581867</v>
      </c>
      <c r="Q5" s="87">
        <f t="shared" si="1"/>
        <v>34.083710938259607</v>
      </c>
      <c r="R5" s="87">
        <f t="shared" si="1"/>
        <v>33.990513015572169</v>
      </c>
      <c r="S5" s="87">
        <f t="shared" si="1"/>
        <v>33.767411413307208</v>
      </c>
      <c r="T5" s="87">
        <f t="shared" si="1"/>
        <v>36.625085707335529</v>
      </c>
      <c r="U5" s="87">
        <f t="shared" si="1"/>
        <v>38.168759219415321</v>
      </c>
      <c r="V5" s="87">
        <f t="shared" si="1"/>
        <v>39.503806827911539</v>
      </c>
      <c r="W5" s="87">
        <f t="shared" si="1"/>
        <v>40.691754689746432</v>
      </c>
      <c r="X5" s="87">
        <f t="shared" si="1"/>
        <v>36.911224640683116</v>
      </c>
      <c r="Y5" s="87">
        <f t="shared" si="1"/>
        <v>37.484995992202457</v>
      </c>
      <c r="Z5" s="87">
        <f t="shared" si="1"/>
        <v>38.15649667239051</v>
      </c>
      <c r="AA5" s="87">
        <f t="shared" si="1"/>
        <v>38.751533062483759</v>
      </c>
      <c r="AB5" s="87">
        <f t="shared" si="1"/>
        <v>39.20113269371388</v>
      </c>
      <c r="AC5" s="87">
        <f t="shared" si="1"/>
        <v>39.617714741130087</v>
      </c>
      <c r="AD5" s="87">
        <f t="shared" si="1"/>
        <v>40.010205816444369</v>
      </c>
      <c r="AE5" s="87">
        <f t="shared" si="1"/>
        <v>40.414711921707109</v>
      </c>
      <c r="AF5" s="87">
        <f t="shared" si="1"/>
        <v>40.819225956287752</v>
      </c>
      <c r="AG5" s="87">
        <f t="shared" si="1"/>
        <v>41.249839871515618</v>
      </c>
      <c r="AH5" s="87">
        <f t="shared" si="1"/>
        <v>41.683987286294006</v>
      </c>
      <c r="AI5" s="87">
        <f t="shared" si="1"/>
        <v>42.109307973196969</v>
      </c>
      <c r="AJ5" s="87">
        <f t="shared" si="1"/>
        <v>42.550441917785221</v>
      </c>
      <c r="AK5" s="87">
        <f t="shared" si="1"/>
        <v>42.947181273683036</v>
      </c>
      <c r="AL5" s="87">
        <f t="shared" si="1"/>
        <v>43.1937115329942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17.839556253146032</v>
      </c>
      <c r="N6" s="11">
        <v>19.956433852075165</v>
      </c>
      <c r="O6" s="11">
        <v>20.653278659170844</v>
      </c>
      <c r="P6" s="11">
        <v>21.045061673343952</v>
      </c>
      <c r="Q6" s="11">
        <v>20.942442687665679</v>
      </c>
      <c r="R6" s="11">
        <v>22.13034852545513</v>
      </c>
      <c r="S6" s="11">
        <v>22.76370442008384</v>
      </c>
      <c r="T6" s="11">
        <v>24.070209801546888</v>
      </c>
      <c r="U6" s="11">
        <v>25.156781722673081</v>
      </c>
      <c r="V6" s="11">
        <v>26.348123018217024</v>
      </c>
      <c r="W6" s="11">
        <v>27.291047674806915</v>
      </c>
      <c r="X6" s="11">
        <v>23.729477757133267</v>
      </c>
      <c r="Y6" s="11">
        <v>24.00949558012034</v>
      </c>
      <c r="Z6" s="11">
        <v>24.359037721833008</v>
      </c>
      <c r="AA6" s="11">
        <v>24.683079151053082</v>
      </c>
      <c r="AB6" s="11">
        <v>24.930563956834781</v>
      </c>
      <c r="AC6" s="11">
        <v>25.154171001132923</v>
      </c>
      <c r="AD6" s="11">
        <v>25.365524623585745</v>
      </c>
      <c r="AE6" s="11">
        <v>25.580440899676749</v>
      </c>
      <c r="AF6" s="11">
        <v>25.797555402045589</v>
      </c>
      <c r="AG6" s="11">
        <v>26.032947702957237</v>
      </c>
      <c r="AH6" s="11">
        <v>26.273349092585327</v>
      </c>
      <c r="AI6" s="11">
        <v>26.516516161503038</v>
      </c>
      <c r="AJ6" s="11">
        <v>26.777521946645408</v>
      </c>
      <c r="AK6" s="11">
        <v>27.003940027745085</v>
      </c>
      <c r="AL6" s="11">
        <v>27.212670163310442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9.4116753687277974</v>
      </c>
      <c r="N7" s="11">
        <v>10.632613620993846</v>
      </c>
      <c r="O7" s="11">
        <v>10.34786613531382</v>
      </c>
      <c r="P7" s="11">
        <v>10.865723538237914</v>
      </c>
      <c r="Q7" s="11">
        <v>13.14126825059393</v>
      </c>
      <c r="R7" s="11">
        <v>11.860164490117041</v>
      </c>
      <c r="S7" s="11">
        <v>11.00370699322337</v>
      </c>
      <c r="T7" s="11">
        <v>12.554875905788645</v>
      </c>
      <c r="U7" s="11">
        <v>13.011977496742242</v>
      </c>
      <c r="V7" s="11">
        <v>13.155683809694514</v>
      </c>
      <c r="W7" s="11">
        <v>13.400707014939519</v>
      </c>
      <c r="X7" s="11">
        <v>13.181746883549852</v>
      </c>
      <c r="Y7" s="11">
        <v>13.475500412082114</v>
      </c>
      <c r="Z7" s="11">
        <v>13.7974589505575</v>
      </c>
      <c r="AA7" s="11">
        <v>14.068453911430673</v>
      </c>
      <c r="AB7" s="11">
        <v>14.270568736879101</v>
      </c>
      <c r="AC7" s="11">
        <v>14.463543739997164</v>
      </c>
      <c r="AD7" s="11">
        <v>14.644681192858622</v>
      </c>
      <c r="AE7" s="11">
        <v>14.834271022030364</v>
      </c>
      <c r="AF7" s="11">
        <v>15.021670554242167</v>
      </c>
      <c r="AG7" s="11">
        <v>15.216892168558383</v>
      </c>
      <c r="AH7" s="11">
        <v>15.410638193708676</v>
      </c>
      <c r="AI7" s="11">
        <v>15.59279181169393</v>
      </c>
      <c r="AJ7" s="11">
        <v>15.772919971139812</v>
      </c>
      <c r="AK7" s="11">
        <v>15.943241245937951</v>
      </c>
      <c r="AL7" s="11">
        <v>15.981041369683757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62.847034032062908</v>
      </c>
      <c r="N9" s="87">
        <f>SUM(N10:N13)</f>
        <v>64.00695181606676</v>
      </c>
      <c r="O9" s="87">
        <f t="shared" ref="O9:AL9" si="3">SUM(O10:O13)</f>
        <v>64.367950968272012</v>
      </c>
      <c r="P9" s="87">
        <f t="shared" si="3"/>
        <v>62.88316139177708</v>
      </c>
      <c r="Q9" s="87">
        <f t="shared" si="3"/>
        <v>65.06086291874081</v>
      </c>
      <c r="R9" s="87">
        <f t="shared" si="3"/>
        <v>67.123495735987348</v>
      </c>
      <c r="S9" s="87">
        <f t="shared" si="3"/>
        <v>68.139456615334296</v>
      </c>
      <c r="T9" s="87">
        <f t="shared" si="3"/>
        <v>67.574694022885382</v>
      </c>
      <c r="U9" s="87">
        <f t="shared" si="3"/>
        <v>72.255727416115775</v>
      </c>
      <c r="V9" s="87">
        <f t="shared" si="3"/>
        <v>75.226902682155497</v>
      </c>
      <c r="W9" s="87">
        <f t="shared" si="3"/>
        <v>77.879518961781699</v>
      </c>
      <c r="X9" s="87">
        <f t="shared" si="3"/>
        <v>80.171668934747629</v>
      </c>
      <c r="Y9" s="87">
        <f t="shared" si="3"/>
        <v>81.456208753590815</v>
      </c>
      <c r="Z9" s="87">
        <f t="shared" si="3"/>
        <v>82.890635010015345</v>
      </c>
      <c r="AA9" s="87">
        <f t="shared" si="3"/>
        <v>84.289333934528315</v>
      </c>
      <c r="AB9" s="87">
        <f t="shared" si="3"/>
        <v>85.450733684991974</v>
      </c>
      <c r="AC9" s="87">
        <f t="shared" si="3"/>
        <v>86.569271855782205</v>
      </c>
      <c r="AD9" s="87">
        <f t="shared" si="3"/>
        <v>87.655502022389811</v>
      </c>
      <c r="AE9" s="87">
        <f t="shared" si="3"/>
        <v>88.77378842022847</v>
      </c>
      <c r="AF9" s="87">
        <f t="shared" si="3"/>
        <v>89.904178347716552</v>
      </c>
      <c r="AG9" s="87">
        <f t="shared" si="3"/>
        <v>91.079097490628996</v>
      </c>
      <c r="AH9" s="87">
        <f t="shared" si="3"/>
        <v>92.238987519962407</v>
      </c>
      <c r="AI9" s="87">
        <f t="shared" si="3"/>
        <v>93.427495457158528</v>
      </c>
      <c r="AJ9" s="87">
        <f t="shared" si="3"/>
        <v>94.659078408876525</v>
      </c>
      <c r="AK9" s="87">
        <f t="shared" si="3"/>
        <v>95.870994687594177</v>
      </c>
      <c r="AL9" s="87">
        <f t="shared" si="3"/>
        <v>97.070740931387462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16.806848367962239</v>
      </c>
      <c r="N10" s="11">
        <v>16.942419294563749</v>
      </c>
      <c r="O10" s="11">
        <v>17.348314245836164</v>
      </c>
      <c r="P10" s="11">
        <v>16.872951406241146</v>
      </c>
      <c r="Q10" s="11">
        <v>18.0163521997363</v>
      </c>
      <c r="R10" s="11">
        <v>18.919929848052277</v>
      </c>
      <c r="S10" s="11">
        <v>19.513748841897332</v>
      </c>
      <c r="T10" s="11">
        <v>19.38075718041009</v>
      </c>
      <c r="U10" s="11">
        <v>21.370248654691217</v>
      </c>
      <c r="V10" s="11">
        <v>21.901662480146502</v>
      </c>
      <c r="W10" s="11">
        <v>22.703930134603926</v>
      </c>
      <c r="X10" s="11">
        <v>26.220751510854544</v>
      </c>
      <c r="Y10" s="11">
        <v>26.660455870857653</v>
      </c>
      <c r="Z10" s="11">
        <v>27.190639772148064</v>
      </c>
      <c r="AA10" s="11">
        <v>27.681770610721529</v>
      </c>
      <c r="AB10" s="11">
        <v>28.090161058915271</v>
      </c>
      <c r="AC10" s="11">
        <v>28.486855064792675</v>
      </c>
      <c r="AD10" s="11">
        <v>28.871793199959139</v>
      </c>
      <c r="AE10" s="11">
        <v>29.27071161340206</v>
      </c>
      <c r="AF10" s="11">
        <v>29.67310561720511</v>
      </c>
      <c r="AG10" s="11">
        <v>30.098406301510344</v>
      </c>
      <c r="AH10" s="11">
        <v>30.517433207448327</v>
      </c>
      <c r="AI10" s="11">
        <v>30.943701415376477</v>
      </c>
      <c r="AJ10" s="11">
        <v>31.374458377052392</v>
      </c>
      <c r="AK10" s="11">
        <v>31.796297263539557</v>
      </c>
      <c r="AL10" s="11">
        <v>32.226299612447669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11.582298820552111</v>
      </c>
      <c r="N11" s="11">
        <v>12.174829222670077</v>
      </c>
      <c r="O11" s="11">
        <v>12.644650211064462</v>
      </c>
      <c r="P11" s="11">
        <v>12.926091898644575</v>
      </c>
      <c r="Q11" s="11">
        <v>13.73307563732925</v>
      </c>
      <c r="R11" s="11">
        <v>14.415647320717667</v>
      </c>
      <c r="S11" s="11">
        <v>13.531318078110806</v>
      </c>
      <c r="T11" s="11">
        <v>14.41350648701529</v>
      </c>
      <c r="U11" s="11">
        <v>15.106688302924084</v>
      </c>
      <c r="V11" s="11">
        <v>15.711971849731468</v>
      </c>
      <c r="W11" s="11">
        <v>15.537664599241133</v>
      </c>
      <c r="X11" s="11">
        <v>15.012048563667102</v>
      </c>
      <c r="Y11" s="11">
        <v>15.315975058098998</v>
      </c>
      <c r="Z11" s="11">
        <v>15.618355801190368</v>
      </c>
      <c r="AA11" s="11">
        <v>15.937295385246687</v>
      </c>
      <c r="AB11" s="11">
        <v>16.214744330582263</v>
      </c>
      <c r="AC11" s="11">
        <v>16.477356025143571</v>
      </c>
      <c r="AD11" s="11">
        <v>16.731754838739224</v>
      </c>
      <c r="AE11" s="11">
        <v>17.010106503616612</v>
      </c>
      <c r="AF11" s="11">
        <v>17.281704425086801</v>
      </c>
      <c r="AG11" s="11">
        <v>17.562375749240019</v>
      </c>
      <c r="AH11" s="11">
        <v>17.841785089116719</v>
      </c>
      <c r="AI11" s="11">
        <v>18.122885916958076</v>
      </c>
      <c r="AJ11" s="11">
        <v>18.418080130131276</v>
      </c>
      <c r="AK11" s="11">
        <v>18.711627911146294</v>
      </c>
      <c r="AL11" s="11">
        <v>18.993431381986571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16.548696915684371</v>
      </c>
      <c r="N12" s="11">
        <v>17.419062747052944</v>
      </c>
      <c r="O12" s="11">
        <v>17.441996161870996</v>
      </c>
      <c r="P12" s="11">
        <v>15.5014273637864</v>
      </c>
      <c r="Q12" s="11">
        <v>14.895318988668039</v>
      </c>
      <c r="R12" s="11">
        <v>15.16743845985177</v>
      </c>
      <c r="S12" s="11">
        <v>16.640375049587856</v>
      </c>
      <c r="T12" s="11">
        <v>15.186114392022342</v>
      </c>
      <c r="U12" s="11">
        <v>15.683741949078222</v>
      </c>
      <c r="V12" s="11">
        <v>16.237516277627218</v>
      </c>
      <c r="W12" s="11">
        <v>16.337029432635607</v>
      </c>
      <c r="X12" s="11">
        <v>15.55241997320047</v>
      </c>
      <c r="Y12" s="11">
        <v>15.72258855410213</v>
      </c>
      <c r="Z12" s="11">
        <v>15.915799104268345</v>
      </c>
      <c r="AA12" s="11">
        <v>16.120416954015216</v>
      </c>
      <c r="AB12" s="11">
        <v>16.288395204956633</v>
      </c>
      <c r="AC12" s="11">
        <v>16.447289107928114</v>
      </c>
      <c r="AD12" s="11">
        <v>16.603184213808465</v>
      </c>
      <c r="AE12" s="11">
        <v>16.757271193894059</v>
      </c>
      <c r="AF12" s="11">
        <v>16.91887764157919</v>
      </c>
      <c r="AG12" s="11">
        <v>17.079365350691599</v>
      </c>
      <c r="AH12" s="11">
        <v>17.240394473770781</v>
      </c>
      <c r="AI12" s="11">
        <v>17.402128400426054</v>
      </c>
      <c r="AJ12" s="11">
        <v>17.568640544329419</v>
      </c>
      <c r="AK12" s="11">
        <v>17.74217769238685</v>
      </c>
      <c r="AL12" s="11">
        <v>17.911114818216159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17.909189927864187</v>
      </c>
      <c r="N13" s="11">
        <v>17.470640551780001</v>
      </c>
      <c r="O13" s="11">
        <v>16.932990349500383</v>
      </c>
      <c r="P13" s="11">
        <v>17.582690723104957</v>
      </c>
      <c r="Q13" s="11">
        <v>18.416116093007211</v>
      </c>
      <c r="R13" s="11">
        <v>18.620480107365644</v>
      </c>
      <c r="S13" s="11">
        <v>18.454014645738305</v>
      </c>
      <c r="T13" s="11">
        <v>18.594315963437666</v>
      </c>
      <c r="U13" s="11">
        <v>20.095048509422263</v>
      </c>
      <c r="V13" s="11">
        <v>21.375752074650308</v>
      </c>
      <c r="W13" s="11">
        <v>23.300894795301033</v>
      </c>
      <c r="X13" s="11">
        <v>23.386448887025509</v>
      </c>
      <c r="Y13" s="11">
        <v>23.757189270532034</v>
      </c>
      <c r="Z13" s="11">
        <v>24.16584033240856</v>
      </c>
      <c r="AA13" s="11">
        <v>24.549850984544893</v>
      </c>
      <c r="AB13" s="11">
        <v>24.857433090537807</v>
      </c>
      <c r="AC13" s="11">
        <v>25.157771657917845</v>
      </c>
      <c r="AD13" s="11">
        <v>25.448769769882993</v>
      </c>
      <c r="AE13" s="11">
        <v>25.735699109315746</v>
      </c>
      <c r="AF13" s="11">
        <v>26.030490663845459</v>
      </c>
      <c r="AG13" s="11">
        <v>26.338950089187033</v>
      </c>
      <c r="AH13" s="11">
        <v>26.639374749626587</v>
      </c>
      <c r="AI13" s="11">
        <v>26.958779724397925</v>
      </c>
      <c r="AJ13" s="11">
        <v>27.297899357363427</v>
      </c>
      <c r="AK13" s="11">
        <v>27.620891820521482</v>
      </c>
      <c r="AL13" s="11">
        <v>27.939895118737059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36.930855029367514</v>
      </c>
      <c r="N15" s="87">
        <f>SUM(N16:N20)</f>
        <v>38.216659688659377</v>
      </c>
      <c r="O15" s="87">
        <f t="shared" ref="O15:AL15" si="5">SUM(O16:O20)</f>
        <v>38.58418358607134</v>
      </c>
      <c r="P15" s="87">
        <f t="shared" si="5"/>
        <v>37.788236777556946</v>
      </c>
      <c r="Q15" s="87">
        <f t="shared" si="5"/>
        <v>39.812862657733106</v>
      </c>
      <c r="R15" s="87">
        <f t="shared" si="5"/>
        <v>40.513599903587568</v>
      </c>
      <c r="S15" s="87">
        <f t="shared" si="5"/>
        <v>39.422487144821694</v>
      </c>
      <c r="T15" s="87">
        <f t="shared" si="5"/>
        <v>40.422086148375008</v>
      </c>
      <c r="U15" s="87">
        <f t="shared" si="5"/>
        <v>42.999311432167715</v>
      </c>
      <c r="V15" s="87">
        <f t="shared" si="5"/>
        <v>43.059662166073736</v>
      </c>
      <c r="W15" s="87">
        <f t="shared" si="5"/>
        <v>44.814445468790936</v>
      </c>
      <c r="X15" s="87">
        <f t="shared" si="5"/>
        <v>45.5861414743149</v>
      </c>
      <c r="Y15" s="87">
        <f t="shared" si="5"/>
        <v>46.38669859152251</v>
      </c>
      <c r="Z15" s="87">
        <f t="shared" si="5"/>
        <v>47.213915164236056</v>
      </c>
      <c r="AA15" s="87">
        <f t="shared" si="5"/>
        <v>47.95446490772305</v>
      </c>
      <c r="AB15" s="87">
        <f t="shared" si="5"/>
        <v>48.542492241459996</v>
      </c>
      <c r="AC15" s="87">
        <f t="shared" si="5"/>
        <v>49.099562906587721</v>
      </c>
      <c r="AD15" s="87">
        <f t="shared" si="5"/>
        <v>49.635838211013706</v>
      </c>
      <c r="AE15" s="87">
        <f t="shared" si="5"/>
        <v>50.175551241349453</v>
      </c>
      <c r="AF15" s="87">
        <f t="shared" si="5"/>
        <v>50.723360471439364</v>
      </c>
      <c r="AG15" s="87">
        <f t="shared" si="5"/>
        <v>51.305927587192997</v>
      </c>
      <c r="AH15" s="87">
        <f t="shared" si="5"/>
        <v>51.900822558529086</v>
      </c>
      <c r="AI15" s="87">
        <f t="shared" si="5"/>
        <v>52.517965651584589</v>
      </c>
      <c r="AJ15" s="87">
        <f t="shared" si="5"/>
        <v>53.132662427009812</v>
      </c>
      <c r="AK15" s="87">
        <f t="shared" si="5"/>
        <v>53.753705523452773</v>
      </c>
      <c r="AL15" s="87">
        <f t="shared" si="5"/>
        <v>54.353014767721127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5.6474010577181692</v>
      </c>
      <c r="N16" s="11">
        <v>5.6910191344911683</v>
      </c>
      <c r="O16" s="11">
        <v>5.8609000822061796</v>
      </c>
      <c r="P16" s="11">
        <v>5.8177095431287018</v>
      </c>
      <c r="Q16" s="11">
        <v>5.4718908793455467</v>
      </c>
      <c r="R16" s="11">
        <v>5.5967750654393544</v>
      </c>
      <c r="S16" s="11">
        <v>5.6887926243993059</v>
      </c>
      <c r="T16" s="11">
        <v>6.4523658854215347</v>
      </c>
      <c r="U16" s="11">
        <v>6.7215579906334595</v>
      </c>
      <c r="V16" s="11">
        <v>6.5890911720573673</v>
      </c>
      <c r="W16" s="11">
        <v>7.208361208225833</v>
      </c>
      <c r="X16" s="11">
        <v>6.4999480148084032</v>
      </c>
      <c r="Y16" s="11">
        <v>6.5648450490850232</v>
      </c>
      <c r="Z16" s="11">
        <v>6.6532380329636274</v>
      </c>
      <c r="AA16" s="11">
        <v>6.7342814497438948</v>
      </c>
      <c r="AB16" s="11">
        <v>6.7917332871524065</v>
      </c>
      <c r="AC16" s="11">
        <v>6.8449818732169856</v>
      </c>
      <c r="AD16" s="11">
        <v>6.8965208523172841</v>
      </c>
      <c r="AE16" s="11">
        <v>6.9424262642172234</v>
      </c>
      <c r="AF16" s="11">
        <v>6.9832451134801881</v>
      </c>
      <c r="AG16" s="11">
        <v>7.0287358871929362</v>
      </c>
      <c r="AH16" s="11">
        <v>7.0838472434972477</v>
      </c>
      <c r="AI16" s="11">
        <v>7.1431803716873423</v>
      </c>
      <c r="AJ16" s="11">
        <v>7.2014965125150088</v>
      </c>
      <c r="AK16" s="11">
        <v>7.2594594042395926</v>
      </c>
      <c r="AL16" s="11">
        <v>7.3163771672876248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4.7893310541881959</v>
      </c>
      <c r="N17" s="11">
        <v>5.7333600594386409</v>
      </c>
      <c r="O17" s="11">
        <v>5.8478613066777223</v>
      </c>
      <c r="P17" s="11">
        <v>5.6839358566879081</v>
      </c>
      <c r="Q17" s="11">
        <v>6.0079586917174597</v>
      </c>
      <c r="R17" s="11">
        <v>6.4074624994003795</v>
      </c>
      <c r="S17" s="11">
        <v>5.8989151011581198</v>
      </c>
      <c r="T17" s="11">
        <v>5.8345225643827909</v>
      </c>
      <c r="U17" s="11">
        <v>6.7208967042846055</v>
      </c>
      <c r="V17" s="11">
        <v>6.6594321732087112</v>
      </c>
      <c r="W17" s="11">
        <v>6.6607150403518451</v>
      </c>
      <c r="X17" s="11">
        <v>9.7574272762336438</v>
      </c>
      <c r="Y17" s="11">
        <v>10.03719250227428</v>
      </c>
      <c r="Z17" s="11">
        <v>10.321407268918776</v>
      </c>
      <c r="AA17" s="11">
        <v>10.618549196930582</v>
      </c>
      <c r="AB17" s="11">
        <v>10.89305540544026</v>
      </c>
      <c r="AC17" s="11">
        <v>11.158374842768703</v>
      </c>
      <c r="AD17" s="11">
        <v>11.419048979989743</v>
      </c>
      <c r="AE17" s="11">
        <v>11.688249914276907</v>
      </c>
      <c r="AF17" s="11">
        <v>11.964339055544301</v>
      </c>
      <c r="AG17" s="11">
        <v>12.249198286986413</v>
      </c>
      <c r="AH17" s="11">
        <v>12.536764755967535</v>
      </c>
      <c r="AI17" s="11">
        <v>12.821915840776491</v>
      </c>
      <c r="AJ17" s="11">
        <v>13.110773883021539</v>
      </c>
      <c r="AK17" s="11">
        <v>13.403775324196827</v>
      </c>
      <c r="AL17" s="11">
        <v>13.702170975940858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2.7486719830526285</v>
      </c>
      <c r="N18" s="11">
        <v>3.0659862005006135</v>
      </c>
      <c r="O18" s="11">
        <v>2.9135429168660787</v>
      </c>
      <c r="P18" s="11">
        <v>2.5115978955699512</v>
      </c>
      <c r="Q18" s="11">
        <v>2.5838683103000957</v>
      </c>
      <c r="R18" s="11">
        <v>2.6246281196898718</v>
      </c>
      <c r="S18" s="11">
        <v>2.4442378788732446</v>
      </c>
      <c r="T18" s="11">
        <v>2.3619552622464877</v>
      </c>
      <c r="U18" s="11">
        <v>2.2995397725646369</v>
      </c>
      <c r="V18" s="11">
        <v>2.2619067495954122</v>
      </c>
      <c r="W18" s="11">
        <v>2.441604910338349</v>
      </c>
      <c r="X18" s="11">
        <v>1.9569453563168335</v>
      </c>
      <c r="Y18" s="11">
        <v>1.9869763547724897</v>
      </c>
      <c r="Z18" s="11">
        <v>2.0151553990568867</v>
      </c>
      <c r="AA18" s="11">
        <v>2.0405540774653304</v>
      </c>
      <c r="AB18" s="11">
        <v>2.0548707221317959</v>
      </c>
      <c r="AC18" s="11">
        <v>2.0703484205689322</v>
      </c>
      <c r="AD18" s="11">
        <v>2.0845972217843038</v>
      </c>
      <c r="AE18" s="11">
        <v>2.0994974548449861</v>
      </c>
      <c r="AF18" s="11">
        <v>2.1134628186188804</v>
      </c>
      <c r="AG18" s="11">
        <v>2.1316350818372545</v>
      </c>
      <c r="AH18" s="11">
        <v>2.1481374435822049</v>
      </c>
      <c r="AI18" s="11">
        <v>2.1661504019690749</v>
      </c>
      <c r="AJ18" s="11">
        <v>2.1760877344933292</v>
      </c>
      <c r="AK18" s="11">
        <v>2.1914546524144773</v>
      </c>
      <c r="AL18" s="11">
        <v>2.2007942143800072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4.9826163769406691</v>
      </c>
      <c r="N19" s="11">
        <v>6.2728486890994146</v>
      </c>
      <c r="O19" s="11">
        <v>5.9897794184703352</v>
      </c>
      <c r="P19" s="11">
        <v>5.6717172976597166</v>
      </c>
      <c r="Q19" s="11">
        <v>6.4014564822405218</v>
      </c>
      <c r="R19" s="11">
        <v>6.5996395444980331</v>
      </c>
      <c r="S19" s="11">
        <v>6.6905351816283725</v>
      </c>
      <c r="T19" s="11">
        <v>6.2637518614721461</v>
      </c>
      <c r="U19" s="11">
        <v>7.2851080431737136</v>
      </c>
      <c r="V19" s="11">
        <v>7.2714383133390461</v>
      </c>
      <c r="W19" s="11">
        <v>7.2608584865295374</v>
      </c>
      <c r="X19" s="11">
        <v>6.4751510352039352</v>
      </c>
      <c r="Y19" s="11">
        <v>6.7108446934395332</v>
      </c>
      <c r="Z19" s="11">
        <v>6.8956190397348278</v>
      </c>
      <c r="AA19" s="11">
        <v>7.019957388795798</v>
      </c>
      <c r="AB19" s="11">
        <v>7.1182186241060608</v>
      </c>
      <c r="AC19" s="11">
        <v>7.2133697791519511</v>
      </c>
      <c r="AD19" s="11">
        <v>7.3070107328478144</v>
      </c>
      <c r="AE19" s="11">
        <v>7.3994440809825885</v>
      </c>
      <c r="AF19" s="11">
        <v>7.4936949068139249</v>
      </c>
      <c r="AG19" s="11">
        <v>7.5915611503506133</v>
      </c>
      <c r="AH19" s="11">
        <v>7.6897047172004438</v>
      </c>
      <c r="AI19" s="11">
        <v>7.8129795187255269</v>
      </c>
      <c r="AJ19" s="11">
        <v>7.9406926951636319</v>
      </c>
      <c r="AK19" s="11">
        <v>8.063508753001134</v>
      </c>
      <c r="AL19" s="11">
        <v>8.1725288670852567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18.762834557467851</v>
      </c>
      <c r="N20" s="11">
        <v>17.453445605129534</v>
      </c>
      <c r="O20" s="11">
        <v>17.972099861851024</v>
      </c>
      <c r="P20" s="11">
        <v>18.103276184510666</v>
      </c>
      <c r="Q20" s="11">
        <v>19.34768829412948</v>
      </c>
      <c r="R20" s="11">
        <v>19.285094674559929</v>
      </c>
      <c r="S20" s="11">
        <v>18.70000635876265</v>
      </c>
      <c r="T20" s="11">
        <v>19.509490574852048</v>
      </c>
      <c r="U20" s="11">
        <v>19.972208921511296</v>
      </c>
      <c r="V20" s="11">
        <v>20.277793757873198</v>
      </c>
      <c r="W20" s="11">
        <v>21.242905823345371</v>
      </c>
      <c r="X20" s="11">
        <v>20.896669791752085</v>
      </c>
      <c r="Y20" s="11">
        <v>21.086839991951184</v>
      </c>
      <c r="Z20" s="11">
        <v>21.328495423561936</v>
      </c>
      <c r="AA20" s="11">
        <v>21.541122794787441</v>
      </c>
      <c r="AB20" s="11">
        <v>21.684614202629476</v>
      </c>
      <c r="AC20" s="11">
        <v>21.812487990881149</v>
      </c>
      <c r="AD20" s="11">
        <v>21.928660424074561</v>
      </c>
      <c r="AE20" s="11">
        <v>22.045933527027746</v>
      </c>
      <c r="AF20" s="11">
        <v>22.16861857698207</v>
      </c>
      <c r="AG20" s="11">
        <v>22.304797180825783</v>
      </c>
      <c r="AH20" s="11">
        <v>22.442368398281655</v>
      </c>
      <c r="AI20" s="11">
        <v>22.573739518426148</v>
      </c>
      <c r="AJ20" s="11">
        <v>22.703611601816306</v>
      </c>
      <c r="AK20" s="11">
        <v>22.835507389600739</v>
      </c>
      <c r="AL20" s="11">
        <v>22.961143543027383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36.540167699112537</v>
      </c>
      <c r="N22" s="87">
        <f>SUM(N23:N24)</f>
        <v>34.576649304695039</v>
      </c>
      <c r="O22" s="87">
        <f t="shared" ref="O22:AL22" si="7">SUM(O23:O24)</f>
        <v>34.95692617792109</v>
      </c>
      <c r="P22" s="87">
        <f t="shared" si="7"/>
        <v>34.608328486709894</v>
      </c>
      <c r="Q22" s="87">
        <f t="shared" si="7"/>
        <v>36.125958752259045</v>
      </c>
      <c r="R22" s="87">
        <f t="shared" si="7"/>
        <v>35.356759041810037</v>
      </c>
      <c r="S22" s="87">
        <f t="shared" si="7"/>
        <v>32.432300377853636</v>
      </c>
      <c r="T22" s="87">
        <f t="shared" si="7"/>
        <v>34.085183540195985</v>
      </c>
      <c r="U22" s="87">
        <f t="shared" si="7"/>
        <v>34.194521663054893</v>
      </c>
      <c r="V22" s="87">
        <f t="shared" si="7"/>
        <v>33.451407352251842</v>
      </c>
      <c r="W22" s="87">
        <f t="shared" si="7"/>
        <v>34.831416559526417</v>
      </c>
      <c r="X22" s="87">
        <f t="shared" si="7"/>
        <v>35.456884965764061</v>
      </c>
      <c r="Y22" s="87">
        <f t="shared" si="7"/>
        <v>35.412649511075784</v>
      </c>
      <c r="Z22" s="87">
        <f t="shared" si="7"/>
        <v>35.409301942260676</v>
      </c>
      <c r="AA22" s="87">
        <f t="shared" si="7"/>
        <v>35.334239231098501</v>
      </c>
      <c r="AB22" s="87">
        <f t="shared" si="7"/>
        <v>35.129331702191671</v>
      </c>
      <c r="AC22" s="87">
        <f t="shared" si="7"/>
        <v>34.934138771061164</v>
      </c>
      <c r="AD22" s="87">
        <f t="shared" si="7"/>
        <v>34.776665419697721</v>
      </c>
      <c r="AE22" s="87">
        <f t="shared" si="7"/>
        <v>34.594893468656011</v>
      </c>
      <c r="AF22" s="87">
        <f t="shared" si="7"/>
        <v>34.391437804335268</v>
      </c>
      <c r="AG22" s="87">
        <f t="shared" si="7"/>
        <v>34.172223104969639</v>
      </c>
      <c r="AH22" s="87">
        <f t="shared" si="7"/>
        <v>33.964722585807394</v>
      </c>
      <c r="AI22" s="87">
        <f t="shared" si="7"/>
        <v>33.793638175431035</v>
      </c>
      <c r="AJ22" s="87">
        <f t="shared" si="7"/>
        <v>33.588899417117538</v>
      </c>
      <c r="AK22" s="87">
        <f t="shared" si="7"/>
        <v>33.436666228230543</v>
      </c>
      <c r="AL22" s="87">
        <f t="shared" si="7"/>
        <v>33.568500594091518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27.919138166983519</v>
      </c>
      <c r="N23" s="11">
        <v>27.191422078531929</v>
      </c>
      <c r="O23" s="11">
        <v>27.658755580168073</v>
      </c>
      <c r="P23" s="11">
        <v>27.005274321010369</v>
      </c>
      <c r="Q23" s="11">
        <v>28.306968414137838</v>
      </c>
      <c r="R23" s="11">
        <v>28.283057088761538</v>
      </c>
      <c r="S23" s="11">
        <v>26.113740209518209</v>
      </c>
      <c r="T23" s="11">
        <v>27.379495978349816</v>
      </c>
      <c r="U23" s="11">
        <v>27.255000153405025</v>
      </c>
      <c r="V23" s="11">
        <v>27.017896694543516</v>
      </c>
      <c r="W23" s="11">
        <v>28.540896482513631</v>
      </c>
      <c r="X23" s="11">
        <v>29.186252829672092</v>
      </c>
      <c r="Y23" s="11">
        <v>29.238244333261012</v>
      </c>
      <c r="Z23" s="11">
        <v>29.330378031052625</v>
      </c>
      <c r="AA23" s="11">
        <v>29.372044979264594</v>
      </c>
      <c r="AB23" s="11">
        <v>29.309375283788903</v>
      </c>
      <c r="AC23" s="11">
        <v>29.22573021425486</v>
      </c>
      <c r="AD23" s="11">
        <v>29.134835671374933</v>
      </c>
      <c r="AE23" s="11">
        <v>29.063964486463309</v>
      </c>
      <c r="AF23" s="11">
        <v>28.979809680243445</v>
      </c>
      <c r="AG23" s="11">
        <v>28.910621617490655</v>
      </c>
      <c r="AH23" s="11">
        <v>28.854615047772189</v>
      </c>
      <c r="AI23" s="11">
        <v>28.824989733899638</v>
      </c>
      <c r="AJ23" s="11">
        <v>28.794859373915873</v>
      </c>
      <c r="AK23" s="11">
        <v>28.748231912151589</v>
      </c>
      <c r="AL23" s="11">
        <v>28.673526071023467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8.6210295321290165</v>
      </c>
      <c r="N24" s="11">
        <v>7.3852272261631082</v>
      </c>
      <c r="O24" s="11">
        <v>7.2981705977530194</v>
      </c>
      <c r="P24" s="11">
        <v>7.6030541656995281</v>
      </c>
      <c r="Q24" s="11">
        <v>7.8189903381212069</v>
      </c>
      <c r="R24" s="11">
        <v>7.0737019530484959</v>
      </c>
      <c r="S24" s="11">
        <v>6.3185601683354262</v>
      </c>
      <c r="T24" s="11">
        <v>6.7056875618461671</v>
      </c>
      <c r="U24" s="11">
        <v>6.9395215096498664</v>
      </c>
      <c r="V24" s="11">
        <v>6.4335106577083225</v>
      </c>
      <c r="W24" s="11">
        <v>6.2905200770127836</v>
      </c>
      <c r="X24" s="11">
        <v>6.270632136091967</v>
      </c>
      <c r="Y24" s="11">
        <v>6.1744051778147711</v>
      </c>
      <c r="Z24" s="11">
        <v>6.0789239112080518</v>
      </c>
      <c r="AA24" s="11">
        <v>5.9621942518339051</v>
      </c>
      <c r="AB24" s="11">
        <v>5.8199564184027697</v>
      </c>
      <c r="AC24" s="11">
        <v>5.7084085568063063</v>
      </c>
      <c r="AD24" s="11">
        <v>5.6418297483227917</v>
      </c>
      <c r="AE24" s="11">
        <v>5.530928982192699</v>
      </c>
      <c r="AF24" s="11">
        <v>5.4116281240918198</v>
      </c>
      <c r="AG24" s="11">
        <v>5.261601487478984</v>
      </c>
      <c r="AH24" s="11">
        <v>5.1101075380352041</v>
      </c>
      <c r="AI24" s="11">
        <v>4.9686484415313972</v>
      </c>
      <c r="AJ24" s="11">
        <v>4.7940400432016634</v>
      </c>
      <c r="AK24" s="11">
        <v>4.6884343160789541</v>
      </c>
      <c r="AL24" s="11">
        <v>4.8949745230680515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37.515310291417201</v>
      </c>
      <c r="N26" s="87">
        <f>SUM(N27:N30)</f>
        <v>38.59373088996535</v>
      </c>
      <c r="O26" s="87">
        <f t="shared" ref="O26:AL26" si="9">SUM(O27:O30)</f>
        <v>38.327454732481904</v>
      </c>
      <c r="P26" s="87">
        <f t="shared" si="9"/>
        <v>38.119261627760537</v>
      </c>
      <c r="Q26" s="87">
        <f t="shared" si="9"/>
        <v>41.519766176359724</v>
      </c>
      <c r="R26" s="87">
        <f>SUM(R27:R30)</f>
        <v>41.497742263460893</v>
      </c>
      <c r="S26" s="87">
        <f t="shared" si="9"/>
        <v>39.677771397553599</v>
      </c>
      <c r="T26" s="87">
        <f t="shared" si="9"/>
        <v>39.397000878776375</v>
      </c>
      <c r="U26" s="87">
        <f t="shared" si="9"/>
        <v>40.993122395706749</v>
      </c>
      <c r="V26" s="87">
        <f t="shared" si="9"/>
        <v>41.786309660726261</v>
      </c>
      <c r="W26" s="87">
        <f t="shared" si="9"/>
        <v>37.568024053884464</v>
      </c>
      <c r="X26" s="87">
        <f t="shared" si="9"/>
        <v>37.720765148836136</v>
      </c>
      <c r="Y26" s="87">
        <f t="shared" si="9"/>
        <v>37.811657829859222</v>
      </c>
      <c r="Z26" s="87">
        <f t="shared" si="9"/>
        <v>38.145348893823403</v>
      </c>
      <c r="AA26" s="87">
        <f t="shared" si="9"/>
        <v>38.347250771243182</v>
      </c>
      <c r="AB26" s="87">
        <f t="shared" si="9"/>
        <v>38.337974693782833</v>
      </c>
      <c r="AC26" s="87">
        <f t="shared" si="9"/>
        <v>38.328683518204258</v>
      </c>
      <c r="AD26" s="87">
        <f t="shared" si="9"/>
        <v>38.297563427322459</v>
      </c>
      <c r="AE26" s="87">
        <f t="shared" si="9"/>
        <v>38.260952003199911</v>
      </c>
      <c r="AF26" s="87">
        <f t="shared" si="9"/>
        <v>38.2186506509493</v>
      </c>
      <c r="AG26" s="87">
        <f t="shared" si="9"/>
        <v>38.197134139286788</v>
      </c>
      <c r="AH26" s="87">
        <f t="shared" si="9"/>
        <v>38.16428776052468</v>
      </c>
      <c r="AI26" s="87">
        <f t="shared" si="9"/>
        <v>38.12991466373331</v>
      </c>
      <c r="AJ26" s="87">
        <f t="shared" si="9"/>
        <v>38.089188233764354</v>
      </c>
      <c r="AK26" s="87">
        <f t="shared" si="9"/>
        <v>38.046008970556898</v>
      </c>
      <c r="AL26" s="87">
        <f t="shared" si="9"/>
        <v>37.945541236561446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5.5073274124231224</v>
      </c>
      <c r="N27" s="11">
        <v>5.0785792424956977</v>
      </c>
      <c r="O27" s="11">
        <v>4.9715297385585133</v>
      </c>
      <c r="P27" s="11">
        <v>4.6701683210574414</v>
      </c>
      <c r="Q27" s="11">
        <v>5.3360322530665041</v>
      </c>
      <c r="R27" s="11">
        <v>5.0164188995445596</v>
      </c>
      <c r="S27" s="11">
        <v>5.0497026850451734</v>
      </c>
      <c r="T27" s="11">
        <v>4.9032843027761555</v>
      </c>
      <c r="U27" s="11">
        <v>5.4287991774849464</v>
      </c>
      <c r="V27" s="11">
        <v>4.774458193222693</v>
      </c>
      <c r="W27" s="11">
        <v>5.2699976950239655</v>
      </c>
      <c r="X27" s="11">
        <v>4.8865528453244931</v>
      </c>
      <c r="Y27" s="11">
        <v>4.9469598303791704</v>
      </c>
      <c r="Z27" s="11">
        <v>5.032680144163578</v>
      </c>
      <c r="AA27" s="11">
        <v>5.10061932106243</v>
      </c>
      <c r="AB27" s="11">
        <v>5.1419657089531334</v>
      </c>
      <c r="AC27" s="11">
        <v>5.1810758344757906</v>
      </c>
      <c r="AD27" s="11">
        <v>5.2176258926980035</v>
      </c>
      <c r="AE27" s="11">
        <v>5.2553303176451047</v>
      </c>
      <c r="AF27" s="11">
        <v>5.2904107549719557</v>
      </c>
      <c r="AG27" s="11">
        <v>5.3350128153090131</v>
      </c>
      <c r="AH27" s="11">
        <v>5.3807623519161423</v>
      </c>
      <c r="AI27" s="11">
        <v>5.4335190288025208</v>
      </c>
      <c r="AJ27" s="11">
        <v>5.4859347399693972</v>
      </c>
      <c r="AK27" s="11">
        <v>5.5362369835985632</v>
      </c>
      <c r="AL27" s="11">
        <v>5.5854586501143402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13.422575824990108</v>
      </c>
      <c r="N28" s="11">
        <v>15.065199898284833</v>
      </c>
      <c r="O28" s="11">
        <v>13.986524787309952</v>
      </c>
      <c r="P28" s="11">
        <v>14.628708183816437</v>
      </c>
      <c r="Q28" s="11">
        <v>15.207258413944848</v>
      </c>
      <c r="R28" s="11">
        <v>15.827040544413668</v>
      </c>
      <c r="S28" s="11">
        <v>14.932479721171426</v>
      </c>
      <c r="T28" s="11">
        <v>14.238444382528431</v>
      </c>
      <c r="U28" s="11">
        <v>15.089160707041254</v>
      </c>
      <c r="V28" s="11">
        <v>15.697915469723906</v>
      </c>
      <c r="W28" s="11">
        <v>13.970107115718085</v>
      </c>
      <c r="X28" s="11">
        <v>13.927129900836292</v>
      </c>
      <c r="Y28" s="11">
        <v>13.854064069616111</v>
      </c>
      <c r="Z28" s="11">
        <v>13.851217604676261</v>
      </c>
      <c r="AA28" s="11">
        <v>13.816784429968358</v>
      </c>
      <c r="AB28" s="11">
        <v>13.739610505745354</v>
      </c>
      <c r="AC28" s="11">
        <v>13.670621007687053</v>
      </c>
      <c r="AD28" s="11">
        <v>13.602784137978796</v>
      </c>
      <c r="AE28" s="11">
        <v>13.532276595153563</v>
      </c>
      <c r="AF28" s="11">
        <v>13.464146407340831</v>
      </c>
      <c r="AG28" s="11">
        <v>13.40254578212431</v>
      </c>
      <c r="AH28" s="11">
        <v>13.336880050466343</v>
      </c>
      <c r="AI28" s="11">
        <v>13.269146476434335</v>
      </c>
      <c r="AJ28" s="11">
        <v>13.200860562850664</v>
      </c>
      <c r="AK28" s="11">
        <v>13.130276675107678</v>
      </c>
      <c r="AL28" s="11">
        <v>13.066905266834477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11.877266097796136</v>
      </c>
      <c r="N29" s="11">
        <v>12.044251597672581</v>
      </c>
      <c r="O29" s="11">
        <v>12.529597018614345</v>
      </c>
      <c r="P29" s="11">
        <v>12.241192207232722</v>
      </c>
      <c r="Q29" s="11">
        <v>13.875212267382171</v>
      </c>
      <c r="R29" s="11">
        <v>13.780435527666219</v>
      </c>
      <c r="S29" s="11">
        <v>12.742734488854863</v>
      </c>
      <c r="T29" s="11">
        <v>13.024918019741587</v>
      </c>
      <c r="U29" s="11">
        <v>13.226918582821039</v>
      </c>
      <c r="V29" s="11">
        <v>14.613760767639313</v>
      </c>
      <c r="W29" s="11">
        <v>11.853455951786858</v>
      </c>
      <c r="X29" s="11">
        <v>12.075317836038241</v>
      </c>
      <c r="Y29" s="11">
        <v>12.126679507574231</v>
      </c>
      <c r="Z29" s="11">
        <v>12.320141004037763</v>
      </c>
      <c r="AA29" s="11">
        <v>12.457316525434388</v>
      </c>
      <c r="AB29" s="11">
        <v>12.478704764181776</v>
      </c>
      <c r="AC29" s="11">
        <v>12.497373972587795</v>
      </c>
      <c r="AD29" s="11">
        <v>12.501191662598202</v>
      </c>
      <c r="AE29" s="11">
        <v>12.500615108474005</v>
      </c>
      <c r="AF29" s="11">
        <v>12.499161468253558</v>
      </c>
      <c r="AG29" s="11">
        <v>12.504794335590322</v>
      </c>
      <c r="AH29" s="11">
        <v>12.50394580988119</v>
      </c>
      <c r="AI29" s="11">
        <v>12.49927690671681</v>
      </c>
      <c r="AJ29" s="11">
        <v>12.491635380144984</v>
      </c>
      <c r="AK29" s="11">
        <v>12.483124707217337</v>
      </c>
      <c r="AL29" s="11">
        <v>12.476694727491088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6.7081409562078322</v>
      </c>
      <c r="N30" s="11">
        <v>6.4057001515122414</v>
      </c>
      <c r="O30" s="11">
        <v>6.8398031879990926</v>
      </c>
      <c r="P30" s="11">
        <v>6.5791929156539375</v>
      </c>
      <c r="Q30" s="11">
        <v>7.1012632419662047</v>
      </c>
      <c r="R30" s="11">
        <v>6.8738472918364462</v>
      </c>
      <c r="S30" s="11">
        <v>6.9528545024821433</v>
      </c>
      <c r="T30" s="11">
        <v>7.2303541737301957</v>
      </c>
      <c r="U30" s="11">
        <v>7.2482439283595177</v>
      </c>
      <c r="V30" s="11">
        <v>6.7001752301403439</v>
      </c>
      <c r="W30" s="11">
        <v>6.4744632913555575</v>
      </c>
      <c r="X30" s="11">
        <v>6.8317645666371112</v>
      </c>
      <c r="Y30" s="11">
        <v>6.8839544222897091</v>
      </c>
      <c r="Z30" s="11">
        <v>6.941310140945804</v>
      </c>
      <c r="AA30" s="11">
        <v>6.9725304947780042</v>
      </c>
      <c r="AB30" s="11">
        <v>6.977693714902574</v>
      </c>
      <c r="AC30" s="11">
        <v>6.9796127034536157</v>
      </c>
      <c r="AD30" s="11">
        <v>6.9759617340474565</v>
      </c>
      <c r="AE30" s="11">
        <v>6.9727299819272384</v>
      </c>
      <c r="AF30" s="11">
        <v>6.9649320203829541</v>
      </c>
      <c r="AG30" s="11">
        <v>6.9547812062631404</v>
      </c>
      <c r="AH30" s="11">
        <v>6.9426995482610012</v>
      </c>
      <c r="AI30" s="11">
        <v>6.9279722517796438</v>
      </c>
      <c r="AJ30" s="11">
        <v>6.9107575507993051</v>
      </c>
      <c r="AK30" s="11">
        <v>6.896370604633316</v>
      </c>
      <c r="AL30" s="11">
        <v>6.8164825921215479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32.475511918183024</v>
      </c>
      <c r="N32" s="87">
        <f t="shared" si="10"/>
        <v>30.616113642523128</v>
      </c>
      <c r="O32" s="87">
        <f t="shared" si="10"/>
        <v>31.108524522926267</v>
      </c>
      <c r="P32" s="87">
        <f t="shared" si="10"/>
        <v>30.722283756652047</v>
      </c>
      <c r="Q32" s="87">
        <f t="shared" si="10"/>
        <v>33.229864495367075</v>
      </c>
      <c r="R32" s="87">
        <f t="shared" si="10"/>
        <v>33.496902195951655</v>
      </c>
      <c r="S32" s="87">
        <f t="shared" si="10"/>
        <v>32.331948663153447</v>
      </c>
      <c r="T32" s="87">
        <f t="shared" si="10"/>
        <v>31.399399883111094</v>
      </c>
      <c r="U32" s="87">
        <f t="shared" si="10"/>
        <v>33.143629538973784</v>
      </c>
      <c r="V32" s="87">
        <f t="shared" si="10"/>
        <v>33.279450334351338</v>
      </c>
      <c r="W32" s="87">
        <f t="shared" si="10"/>
        <v>31.114651328410584</v>
      </c>
      <c r="X32" s="87">
        <f t="shared" si="10"/>
        <v>30.861440169575182</v>
      </c>
      <c r="Y32" s="87">
        <f t="shared" si="10"/>
        <v>31.402984351701459</v>
      </c>
      <c r="Z32" s="87">
        <f t="shared" si="10"/>
        <v>31.926263243781747</v>
      </c>
      <c r="AA32" s="87">
        <f t="shared" si="10"/>
        <v>32.436579793055749</v>
      </c>
      <c r="AB32" s="87">
        <f t="shared" si="10"/>
        <v>32.866275865818118</v>
      </c>
      <c r="AC32" s="87">
        <f t="shared" si="10"/>
        <v>33.254324180297367</v>
      </c>
      <c r="AD32" s="87">
        <f t="shared" si="10"/>
        <v>33.615949578337492</v>
      </c>
      <c r="AE32" s="87">
        <f t="shared" ref="AE32" si="11">SUM(AE33:AE35)</f>
        <v>34.014546156623176</v>
      </c>
      <c r="AF32" s="87">
        <f t="shared" ref="AF32" si="12">SUM(AF33:AF35)</f>
        <v>34.41109176462151</v>
      </c>
      <c r="AG32" s="87">
        <f t="shared" ref="AG32" si="13">SUM(AG33:AG35)</f>
        <v>34.820928588125575</v>
      </c>
      <c r="AH32" s="87">
        <f t="shared" ref="AH32" si="14">SUM(AH33:AH35)</f>
        <v>35.225992013008558</v>
      </c>
      <c r="AI32" s="87">
        <f t="shared" ref="AI32" si="15">SUM(AI33:AI35)</f>
        <v>35.596031243118695</v>
      </c>
      <c r="AJ32" s="87">
        <f t="shared" ref="AJ32" si="16">SUM(AJ33:AJ35)</f>
        <v>35.97248197049943</v>
      </c>
      <c r="AK32" s="87">
        <f t="shared" ref="AK32" si="17">SUM(AK33:AK35)</f>
        <v>36.344581315915114</v>
      </c>
      <c r="AL32" s="87">
        <f t="shared" ref="AL32" si="18">SUM(AL33:AL35)</f>
        <v>36.703384763871284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24.851530071252078</v>
      </c>
      <c r="N33" s="11">
        <v>22.950664891935364</v>
      </c>
      <c r="O33" s="11">
        <v>24.100259207109321</v>
      </c>
      <c r="P33" s="11">
        <v>23.38103044996663</v>
      </c>
      <c r="Q33" s="11">
        <v>25.083314622976118</v>
      </c>
      <c r="R33" s="11">
        <v>26.272802068235965</v>
      </c>
      <c r="S33" s="11">
        <v>25.129567371867417</v>
      </c>
      <c r="T33" s="11">
        <v>24.33407488249204</v>
      </c>
      <c r="U33" s="11">
        <v>25.320086454224075</v>
      </c>
      <c r="V33" s="11">
        <v>25.378868390446581</v>
      </c>
      <c r="W33" s="11">
        <v>24.03347968807299</v>
      </c>
      <c r="X33" s="11">
        <v>24.173095798493993</v>
      </c>
      <c r="Y33" s="11">
        <v>24.569701409082533</v>
      </c>
      <c r="Z33" s="11">
        <v>24.969142147445393</v>
      </c>
      <c r="AA33" s="11">
        <v>25.378998527370378</v>
      </c>
      <c r="AB33" s="11">
        <v>25.740131100438511</v>
      </c>
      <c r="AC33" s="11">
        <v>26.059206726822765</v>
      </c>
      <c r="AD33" s="11">
        <v>26.355802942881997</v>
      </c>
      <c r="AE33" s="11">
        <v>26.689468319880092</v>
      </c>
      <c r="AF33" s="11">
        <v>27.022741427299572</v>
      </c>
      <c r="AG33" s="11">
        <v>27.365510239414075</v>
      </c>
      <c r="AH33" s="11">
        <v>27.704652320298973</v>
      </c>
      <c r="AI33" s="11">
        <v>28.007577109460627</v>
      </c>
      <c r="AJ33" s="11">
        <v>28.317862344829432</v>
      </c>
      <c r="AK33" s="11">
        <v>28.633534266872676</v>
      </c>
      <c r="AL33" s="11">
        <v>28.958434585201946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7.1767244038263405</v>
      </c>
      <c r="N34" s="11">
        <v>7.3531723125053698</v>
      </c>
      <c r="O34" s="11">
        <v>6.7078991951384843</v>
      </c>
      <c r="P34" s="11">
        <v>7.090889481121966</v>
      </c>
      <c r="Q34" s="11">
        <v>7.8527743217231629</v>
      </c>
      <c r="R34" s="11">
        <v>6.9358324538479073</v>
      </c>
      <c r="S34" s="11">
        <v>6.9863930217663563</v>
      </c>
      <c r="T34" s="11">
        <v>6.8272214135874032</v>
      </c>
      <c r="U34" s="11">
        <v>7.5664344098526097</v>
      </c>
      <c r="V34" s="11">
        <v>7.6842509268594803</v>
      </c>
      <c r="W34" s="11">
        <v>6.7934556629706009</v>
      </c>
      <c r="X34" s="11">
        <v>6.5053526177060741</v>
      </c>
      <c r="Y34" s="11">
        <v>6.647388841372166</v>
      </c>
      <c r="Z34" s="11">
        <v>6.768428147129665</v>
      </c>
      <c r="AA34" s="11">
        <v>6.8666796207478482</v>
      </c>
      <c r="AB34" s="11">
        <v>6.9341391670248269</v>
      </c>
      <c r="AC34" s="11">
        <v>7.0018588824142869</v>
      </c>
      <c r="AD34" s="11">
        <v>7.0657260160564324</v>
      </c>
      <c r="AE34" s="11">
        <v>7.1292486897630249</v>
      </c>
      <c r="AF34" s="11">
        <v>7.1913937119506182</v>
      </c>
      <c r="AG34" s="11">
        <v>7.2569592108704377</v>
      </c>
      <c r="AH34" s="11">
        <v>7.3215311505562983</v>
      </c>
      <c r="AI34" s="11">
        <v>7.3871201849616002</v>
      </c>
      <c r="AJ34" s="11">
        <v>7.4523571274639275</v>
      </c>
      <c r="AK34" s="11">
        <v>7.5073823461173204</v>
      </c>
      <c r="AL34" s="11">
        <v>7.5403459293724673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0.44725744310460336</v>
      </c>
      <c r="N35" s="11">
        <v>0.31227643808239586</v>
      </c>
      <c r="O35" s="11">
        <v>0.30036612067846197</v>
      </c>
      <c r="P35" s="11">
        <v>0.25036382556345121</v>
      </c>
      <c r="Q35" s="11">
        <v>0.29377555066779776</v>
      </c>
      <c r="R35" s="11">
        <v>0.28826767386778418</v>
      </c>
      <c r="S35" s="11">
        <v>0.21598826951967551</v>
      </c>
      <c r="T35" s="11">
        <v>0.23810358703165296</v>
      </c>
      <c r="U35" s="11">
        <v>0.25710867489709999</v>
      </c>
      <c r="V35" s="11">
        <v>0.21633101704527885</v>
      </c>
      <c r="W35" s="11">
        <v>0.28771597736699395</v>
      </c>
      <c r="X35" s="11">
        <v>0.18299175337511794</v>
      </c>
      <c r="Y35" s="11">
        <v>0.18589410124675856</v>
      </c>
      <c r="Z35" s="11">
        <v>0.18869294920669039</v>
      </c>
      <c r="AA35" s="11">
        <v>0.19090164493752582</v>
      </c>
      <c r="AB35" s="11">
        <v>0.19200559835477934</v>
      </c>
      <c r="AC35" s="11">
        <v>0.19325857106031305</v>
      </c>
      <c r="AD35" s="11">
        <v>0.19442061939905828</v>
      </c>
      <c r="AE35" s="11">
        <v>0.19582914698006182</v>
      </c>
      <c r="AF35" s="11">
        <v>0.196956625371319</v>
      </c>
      <c r="AG35" s="11">
        <v>0.19845913784106223</v>
      </c>
      <c r="AH35" s="11">
        <v>0.19980854215328189</v>
      </c>
      <c r="AI35" s="11">
        <v>0.20133394869646504</v>
      </c>
      <c r="AJ35" s="11">
        <v>0.2022624982060649</v>
      </c>
      <c r="AK35" s="11">
        <v>0.20366470292511538</v>
      </c>
      <c r="AL35" s="11">
        <v>0.20460424929687346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27.63342220402718</v>
      </c>
      <c r="N37" s="87">
        <f t="shared" ref="N37:AL37" si="19">SUM(N38:N39)</f>
        <v>28.317016091201896</v>
      </c>
      <c r="O37" s="87">
        <f t="shared" si="19"/>
        <v>30.248445620358641</v>
      </c>
      <c r="P37" s="87">
        <f t="shared" si="19"/>
        <v>29.140242632133301</v>
      </c>
      <c r="Q37" s="87">
        <f t="shared" si="19"/>
        <v>29.571193228802755</v>
      </c>
      <c r="R37" s="87">
        <f t="shared" si="19"/>
        <v>29.269078607979676</v>
      </c>
      <c r="S37" s="87">
        <f t="shared" si="19"/>
        <v>31.365685310100087</v>
      </c>
      <c r="T37" s="87">
        <f t="shared" si="19"/>
        <v>30.475788026234358</v>
      </c>
      <c r="U37" s="87">
        <f t="shared" si="19"/>
        <v>29.984104096604529</v>
      </c>
      <c r="V37" s="87">
        <f t="shared" si="19"/>
        <v>29.310987604273208</v>
      </c>
      <c r="W37" s="87">
        <f t="shared" si="19"/>
        <v>29.647229923266242</v>
      </c>
      <c r="X37" s="87">
        <f t="shared" si="19"/>
        <v>29.593177923708065</v>
      </c>
      <c r="Y37" s="87">
        <f t="shared" si="19"/>
        <v>29.75225709533327</v>
      </c>
      <c r="Z37" s="87">
        <f t="shared" si="19"/>
        <v>29.946321985524094</v>
      </c>
      <c r="AA37" s="87">
        <f t="shared" si="19"/>
        <v>30.122938941321593</v>
      </c>
      <c r="AB37" s="87">
        <f t="shared" si="19"/>
        <v>30.214567471744566</v>
      </c>
      <c r="AC37" s="87">
        <f t="shared" si="19"/>
        <v>30.263709704028201</v>
      </c>
      <c r="AD37" s="87">
        <f t="shared" si="19"/>
        <v>30.280012046920213</v>
      </c>
      <c r="AE37" s="87">
        <f t="shared" si="19"/>
        <v>30.285546846899948</v>
      </c>
      <c r="AF37" s="87">
        <f t="shared" si="19"/>
        <v>30.285455771632787</v>
      </c>
      <c r="AG37" s="87">
        <f t="shared" si="19"/>
        <v>30.284566067111172</v>
      </c>
      <c r="AH37" s="87">
        <f t="shared" si="19"/>
        <v>30.269175447012323</v>
      </c>
      <c r="AI37" s="87">
        <f t="shared" si="19"/>
        <v>30.254006932751857</v>
      </c>
      <c r="AJ37" s="87">
        <f t="shared" si="19"/>
        <v>30.221153171460067</v>
      </c>
      <c r="AK37" s="87">
        <f t="shared" si="19"/>
        <v>30.189391722398319</v>
      </c>
      <c r="AL37" s="87">
        <f t="shared" si="19"/>
        <v>30.147197182169474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22.783655094720935</v>
      </c>
      <c r="N38" s="11">
        <v>23.590987557966741</v>
      </c>
      <c r="O38" s="11">
        <v>25.447338768629439</v>
      </c>
      <c r="P38" s="11">
        <v>24.36308727069067</v>
      </c>
      <c r="Q38" s="11">
        <v>24.819811607094703</v>
      </c>
      <c r="R38" s="11">
        <v>24.188456415460653</v>
      </c>
      <c r="S38" s="11">
        <v>26.537636014432582</v>
      </c>
      <c r="T38" s="11">
        <v>25.066977363587689</v>
      </c>
      <c r="U38" s="11">
        <v>24.312708739031052</v>
      </c>
      <c r="V38" s="11">
        <v>23.783834972848663</v>
      </c>
      <c r="W38" s="11">
        <v>23.818141565443064</v>
      </c>
      <c r="X38" s="11">
        <v>23.488381722355513</v>
      </c>
      <c r="Y38" s="11">
        <v>23.557659384716597</v>
      </c>
      <c r="Z38" s="11">
        <v>23.639791376880886</v>
      </c>
      <c r="AA38" s="11">
        <v>23.717480508413384</v>
      </c>
      <c r="AB38" s="11">
        <v>23.729397071482705</v>
      </c>
      <c r="AC38" s="11">
        <v>23.705985439533137</v>
      </c>
      <c r="AD38" s="11">
        <v>23.651736222333188</v>
      </c>
      <c r="AE38" s="11">
        <v>23.589619439782684</v>
      </c>
      <c r="AF38" s="11">
        <v>23.519048067970115</v>
      </c>
      <c r="AG38" s="11">
        <v>23.442355026613328</v>
      </c>
      <c r="AH38" s="11">
        <v>23.351631008815861</v>
      </c>
      <c r="AI38" s="11">
        <v>23.264611586358338</v>
      </c>
      <c r="AJ38" s="11">
        <v>23.158852696187015</v>
      </c>
      <c r="AK38" s="11">
        <v>23.055384590852853</v>
      </c>
      <c r="AL38" s="11">
        <v>22.94275092149671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4.8497671093062467</v>
      </c>
      <c r="N39" s="11">
        <v>4.7260285332351541</v>
      </c>
      <c r="O39" s="11">
        <v>4.8011068517292008</v>
      </c>
      <c r="P39" s="11">
        <v>4.7771553614426319</v>
      </c>
      <c r="Q39" s="11">
        <v>4.7513816217080507</v>
      </c>
      <c r="R39" s="11">
        <v>5.0806221925190238</v>
      </c>
      <c r="S39" s="11">
        <v>4.8280492956675047</v>
      </c>
      <c r="T39" s="11">
        <v>5.408810662646669</v>
      </c>
      <c r="U39" s="11">
        <v>5.6713953575734761</v>
      </c>
      <c r="V39" s="11">
        <v>5.5271526314245447</v>
      </c>
      <c r="W39" s="11">
        <v>5.8290883578231787</v>
      </c>
      <c r="X39" s="11">
        <v>6.1047962013525519</v>
      </c>
      <c r="Y39" s="11">
        <v>6.1945977106166747</v>
      </c>
      <c r="Z39" s="11">
        <v>6.3065306086432065</v>
      </c>
      <c r="AA39" s="11">
        <v>6.4054584329082092</v>
      </c>
      <c r="AB39" s="11">
        <v>6.485170400261862</v>
      </c>
      <c r="AC39" s="11">
        <v>6.5577242644950635</v>
      </c>
      <c r="AD39" s="11">
        <v>6.628275824587023</v>
      </c>
      <c r="AE39" s="11">
        <v>6.6959274071172636</v>
      </c>
      <c r="AF39" s="11">
        <v>6.7664077036626731</v>
      </c>
      <c r="AG39" s="11">
        <v>6.8422110404978458</v>
      </c>
      <c r="AH39" s="11">
        <v>6.9175444381964635</v>
      </c>
      <c r="AI39" s="11">
        <v>6.9893953463935174</v>
      </c>
      <c r="AJ39" s="11">
        <v>7.0623004752730507</v>
      </c>
      <c r="AK39" s="11">
        <v>7.1340071315454665</v>
      </c>
      <c r="AL39" s="11">
        <v>7.2044462606727651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18.821055829178384</v>
      </c>
      <c r="N41" s="87">
        <f t="shared" ref="N41" si="20">SUM(N42:N43)</f>
        <v>18.685096875156411</v>
      </c>
      <c r="O41" s="87">
        <f t="shared" ref="O41" si="21">SUM(O42:O43)</f>
        <v>18.83658057075553</v>
      </c>
      <c r="P41" s="87">
        <f t="shared" ref="P41" si="22">SUM(P42:P43)</f>
        <v>18.856345908063627</v>
      </c>
      <c r="Q41" s="87">
        <f t="shared" ref="Q41" si="23">SUM(Q42:Q43)</f>
        <v>20.157937230115209</v>
      </c>
      <c r="R41" s="87">
        <f t="shared" ref="R41" si="24">SUM(R42:R43)</f>
        <v>19.278278585784591</v>
      </c>
      <c r="S41" s="87">
        <f t="shared" ref="S41" si="25">SUM(S42:S43)</f>
        <v>19.02571649477342</v>
      </c>
      <c r="T41" s="87">
        <f t="shared" ref="T41" si="26">SUM(T42:T43)</f>
        <v>18.984594454660343</v>
      </c>
      <c r="U41" s="87">
        <f t="shared" ref="U41" si="27">SUM(U42:U43)</f>
        <v>20.583266874912518</v>
      </c>
      <c r="V41" s="87">
        <f t="shared" ref="V41" si="28">SUM(V42:V43)</f>
        <v>19.439991613177465</v>
      </c>
      <c r="W41" s="87">
        <f t="shared" ref="W41" si="29">SUM(W42:W43)</f>
        <v>17.361701170125627</v>
      </c>
      <c r="X41" s="87">
        <f t="shared" ref="X41" si="30">SUM(X42:X43)</f>
        <v>17.915854540276012</v>
      </c>
      <c r="Y41" s="87">
        <f t="shared" ref="Y41" si="31">SUM(Y42:Y43)</f>
        <v>17.820021875077135</v>
      </c>
      <c r="Z41" s="87">
        <f t="shared" ref="Z41" si="32">SUM(Z42:Z43)</f>
        <v>17.86205008934953</v>
      </c>
      <c r="AA41" s="87">
        <f t="shared" ref="AA41" si="33">SUM(AA42:AA43)</f>
        <v>17.888241567215122</v>
      </c>
      <c r="AB41" s="87">
        <f t="shared" ref="AB41" si="34">SUM(AB42:AB43)</f>
        <v>17.859311463054794</v>
      </c>
      <c r="AC41" s="87">
        <f t="shared" ref="AC41" si="35">SUM(AC42:AC43)</f>
        <v>17.820283695510433</v>
      </c>
      <c r="AD41" s="87">
        <f t="shared" ref="AD41" si="36">SUM(AD42:AD43)</f>
        <v>17.768289256486476</v>
      </c>
      <c r="AE41" s="87">
        <f t="shared" ref="AE41" si="37">SUM(AE42:AE43)</f>
        <v>17.705049363877603</v>
      </c>
      <c r="AF41" s="87">
        <f t="shared" ref="AF41" si="38">SUM(AF42:AF43)</f>
        <v>17.641793922752136</v>
      </c>
      <c r="AG41" s="87">
        <f t="shared" ref="AG41" si="39">SUM(AG42:AG43)</f>
        <v>17.597624713501517</v>
      </c>
      <c r="AH41" s="87">
        <f t="shared" ref="AH41" si="40">SUM(AH42:AH43)</f>
        <v>17.552407667121155</v>
      </c>
      <c r="AI41" s="87">
        <f t="shared" ref="AI41" si="41">SUM(AI42:AI43)</f>
        <v>17.502849299729391</v>
      </c>
      <c r="AJ41" s="87">
        <f t="shared" ref="AJ41" si="42">SUM(AJ42:AJ43)</f>
        <v>17.470534081615448</v>
      </c>
      <c r="AK41" s="87">
        <f t="shared" ref="AK41" si="43">SUM(AK42:AK43)</f>
        <v>17.437946955279429</v>
      </c>
      <c r="AL41" s="87">
        <f t="shared" ref="AL41" si="44">SUM(AL42:AL43)</f>
        <v>17.42038249729903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9.1245345550775578</v>
      </c>
      <c r="N42" s="11">
        <v>8.904349059790988</v>
      </c>
      <c r="O42" s="11">
        <v>9.5232323973504531</v>
      </c>
      <c r="P42" s="11">
        <v>9.7977735250019578</v>
      </c>
      <c r="Q42" s="11">
        <v>10.116292492899209</v>
      </c>
      <c r="R42" s="11">
        <v>9.7727897014878895</v>
      </c>
      <c r="S42" s="11">
        <v>9.4318609921705363</v>
      </c>
      <c r="T42" s="11">
        <v>9.6618159359841673</v>
      </c>
      <c r="U42" s="11">
        <v>9.9392753498611501</v>
      </c>
      <c r="V42" s="11">
        <v>9.4100767607124958</v>
      </c>
      <c r="W42" s="11">
        <v>8.3265315241437996</v>
      </c>
      <c r="X42" s="11">
        <v>8.8021621994579817</v>
      </c>
      <c r="Y42" s="11">
        <v>8.7443526000903962</v>
      </c>
      <c r="Z42" s="11">
        <v>8.7436320927346465</v>
      </c>
      <c r="AA42" s="11">
        <v>8.7261111006634433</v>
      </c>
      <c r="AB42" s="11">
        <v>8.6842921714088437</v>
      </c>
      <c r="AC42" s="11">
        <v>8.6331452231335337</v>
      </c>
      <c r="AD42" s="11">
        <v>8.577539086371381</v>
      </c>
      <c r="AE42" s="11">
        <v>8.5077017942546966</v>
      </c>
      <c r="AF42" s="11">
        <v>8.4374778492744547</v>
      </c>
      <c r="AG42" s="11">
        <v>8.3790612833856883</v>
      </c>
      <c r="AH42" s="11">
        <v>8.3203635859045484</v>
      </c>
      <c r="AI42" s="11">
        <v>8.261169207084567</v>
      </c>
      <c r="AJ42" s="11">
        <v>8.2180909317843831</v>
      </c>
      <c r="AK42" s="11">
        <v>8.1761738751929727</v>
      </c>
      <c r="AL42" s="11">
        <v>8.1484892473244219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9.6965212741008244</v>
      </c>
      <c r="N43" s="11">
        <v>9.780747815365423</v>
      </c>
      <c r="O43" s="11">
        <v>9.3133481734050747</v>
      </c>
      <c r="P43" s="11">
        <v>9.0585723830616693</v>
      </c>
      <c r="Q43" s="11">
        <v>10.041644737216</v>
      </c>
      <c r="R43" s="11">
        <v>9.5054888842967014</v>
      </c>
      <c r="S43" s="11">
        <v>9.5938555026028833</v>
      </c>
      <c r="T43" s="11">
        <v>9.3227785186761754</v>
      </c>
      <c r="U43" s="11">
        <v>10.643991525051367</v>
      </c>
      <c r="V43" s="11">
        <v>10.029914852464969</v>
      </c>
      <c r="W43" s="11">
        <v>9.0351696459818296</v>
      </c>
      <c r="X43" s="11">
        <v>9.1136923408180301</v>
      </c>
      <c r="Y43" s="11">
        <v>9.0756692749867387</v>
      </c>
      <c r="Z43" s="11">
        <v>9.1184179966148822</v>
      </c>
      <c r="AA43" s="11">
        <v>9.1621304665516785</v>
      </c>
      <c r="AB43" s="11">
        <v>9.1750192916459525</v>
      </c>
      <c r="AC43" s="11">
        <v>9.1871384723768976</v>
      </c>
      <c r="AD43" s="11">
        <v>9.1907501701150931</v>
      </c>
      <c r="AE43" s="11">
        <v>9.1973475696229059</v>
      </c>
      <c r="AF43" s="11">
        <v>9.2043160734776794</v>
      </c>
      <c r="AG43" s="11">
        <v>9.2185634301158306</v>
      </c>
      <c r="AH43" s="11">
        <v>9.2320440812166069</v>
      </c>
      <c r="AI43" s="11">
        <v>9.2416800926448222</v>
      </c>
      <c r="AJ43" s="11">
        <v>9.2524431498310626</v>
      </c>
      <c r="AK43" s="11">
        <v>9.2617730800864546</v>
      </c>
      <c r="AL43" s="11">
        <v>9.2718932499746085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37.579411374777536</v>
      </c>
      <c r="N45" s="87">
        <f t="shared" ref="N45" si="45">SUM(N46:N47)</f>
        <v>34.973734218663026</v>
      </c>
      <c r="O45" s="87">
        <f t="shared" ref="O45" si="46">SUM(O46:O47)</f>
        <v>35.713789026728605</v>
      </c>
      <c r="P45" s="87">
        <f t="shared" ref="P45" si="47">SUM(P46:P47)</f>
        <v>34.476354207764686</v>
      </c>
      <c r="Q45" s="87">
        <f t="shared" ref="Q45" si="48">SUM(Q46:Q47)</f>
        <v>37.530843602362943</v>
      </c>
      <c r="R45" s="87">
        <f t="shared" ref="R45" si="49">SUM(R46:R47)</f>
        <v>36.543630649865968</v>
      </c>
      <c r="S45" s="87">
        <f t="shared" ref="S45" si="50">SUM(S46:S47)</f>
        <v>35.255222583102594</v>
      </c>
      <c r="T45" s="87">
        <f t="shared" ref="T45" si="51">SUM(T46:T47)</f>
        <v>35.698167338426039</v>
      </c>
      <c r="U45" s="87">
        <f t="shared" ref="U45" si="52">SUM(U46:U47)</f>
        <v>37.350557363048956</v>
      </c>
      <c r="V45" s="87">
        <f t="shared" ref="V45" si="53">SUM(V46:V47)</f>
        <v>36.099481759079268</v>
      </c>
      <c r="W45" s="87">
        <f t="shared" ref="W45" si="54">SUM(W46:W47)</f>
        <v>33.484257844467372</v>
      </c>
      <c r="X45" s="87">
        <f t="shared" ref="X45" si="55">SUM(X46:X47)</f>
        <v>35.124842202094868</v>
      </c>
      <c r="Y45" s="87">
        <f t="shared" ref="Y45" si="56">SUM(Y46:Y47)</f>
        <v>35.410525999637329</v>
      </c>
      <c r="Z45" s="87">
        <f t="shared" ref="Z45" si="57">SUM(Z46:Z47)</f>
        <v>35.813666998618814</v>
      </c>
      <c r="AA45" s="87">
        <f t="shared" ref="AA45" si="58">SUM(AA46:AA47)</f>
        <v>36.014417791330843</v>
      </c>
      <c r="AB45" s="87">
        <f t="shared" ref="AB45" si="59">SUM(AB46:AB47)</f>
        <v>36.042180183241847</v>
      </c>
      <c r="AC45" s="87">
        <f t="shared" ref="AC45" si="60">SUM(AC46:AC47)</f>
        <v>36.064310627398513</v>
      </c>
      <c r="AD45" s="87">
        <f t="shared" ref="AD45" si="61">SUM(AD46:AD47)</f>
        <v>36.056974221387662</v>
      </c>
      <c r="AE45" s="87">
        <f t="shared" ref="AE45" si="62">SUM(AE46:AE47)</f>
        <v>36.014960577458126</v>
      </c>
      <c r="AF45" s="87">
        <f t="shared" ref="AF45" si="63">SUM(AF46:AF47)</f>
        <v>35.970805310265384</v>
      </c>
      <c r="AG45" s="87">
        <f t="shared" ref="AG45" si="64">SUM(AG46:AG47)</f>
        <v>35.978658437667647</v>
      </c>
      <c r="AH45" s="87">
        <f t="shared" ref="AH45" si="65">SUM(AH46:AH47)</f>
        <v>35.958617161740491</v>
      </c>
      <c r="AI45" s="87">
        <f t="shared" ref="AI45" si="66">SUM(AI46:AI47)</f>
        <v>35.909790603295505</v>
      </c>
      <c r="AJ45" s="87">
        <f t="shared" ref="AJ45" si="67">SUM(AJ46:AJ47)</f>
        <v>35.860560371871657</v>
      </c>
      <c r="AK45" s="87">
        <f t="shared" ref="AK45" si="68">SUM(AK46:AK47)</f>
        <v>35.820523322889706</v>
      </c>
      <c r="AL45" s="87">
        <f t="shared" ref="AL45" si="69">SUM(AL46:AL47)</f>
        <v>35.769526493904479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5.745578931667584</v>
      </c>
      <c r="N46" s="11">
        <v>5.5753594650459952</v>
      </c>
      <c r="O46" s="11">
        <v>5.7864047280041442</v>
      </c>
      <c r="P46" s="11">
        <v>5.3860228929885734</v>
      </c>
      <c r="Q46" s="11">
        <v>6.3303059966007629</v>
      </c>
      <c r="R46" s="11">
        <v>6.1858391787442377</v>
      </c>
      <c r="S46" s="11">
        <v>5.9124410390377005</v>
      </c>
      <c r="T46" s="11">
        <v>5.7734364245449976</v>
      </c>
      <c r="U46" s="11">
        <v>5.963512037392019</v>
      </c>
      <c r="V46" s="11">
        <v>5.4875523245793492</v>
      </c>
      <c r="W46" s="11">
        <v>4.9339630470468672</v>
      </c>
      <c r="X46" s="11">
        <v>8.8972988816628362</v>
      </c>
      <c r="Y46" s="11">
        <v>9.0825158054636113</v>
      </c>
      <c r="Z46" s="11">
        <v>9.2848495830812006</v>
      </c>
      <c r="AA46" s="11">
        <v>9.4576847740772116</v>
      </c>
      <c r="AB46" s="11">
        <v>9.5981211703263778</v>
      </c>
      <c r="AC46" s="11">
        <v>9.7664244562445024</v>
      </c>
      <c r="AD46" s="11">
        <v>9.9430823780781843</v>
      </c>
      <c r="AE46" s="11">
        <v>10.094720424102096</v>
      </c>
      <c r="AF46" s="11">
        <v>10.250204648211833</v>
      </c>
      <c r="AG46" s="11">
        <v>10.417782435150926</v>
      </c>
      <c r="AH46" s="11">
        <v>10.573432291735736</v>
      </c>
      <c r="AI46" s="11">
        <v>10.712351353716681</v>
      </c>
      <c r="AJ46" s="11">
        <v>10.853288976663231</v>
      </c>
      <c r="AK46" s="11">
        <v>10.996611945706201</v>
      </c>
      <c r="AL46" s="11">
        <v>11.135598476866807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31.833832443109948</v>
      </c>
      <c r="N47" s="11">
        <v>29.398374753617031</v>
      </c>
      <c r="O47" s="11">
        <v>29.927384298724458</v>
      </c>
      <c r="P47" s="11">
        <v>29.090331314776115</v>
      </c>
      <c r="Q47" s="11">
        <v>31.200537605762179</v>
      </c>
      <c r="R47" s="11">
        <v>30.357791471121729</v>
      </c>
      <c r="S47" s="11">
        <v>29.342781544064891</v>
      </c>
      <c r="T47" s="11">
        <v>29.924730913881039</v>
      </c>
      <c r="U47" s="11">
        <v>31.387045325656938</v>
      </c>
      <c r="V47" s="11">
        <v>30.611929434499917</v>
      </c>
      <c r="W47" s="11">
        <v>28.550294797420502</v>
      </c>
      <c r="X47" s="11">
        <v>26.22754332043203</v>
      </c>
      <c r="Y47" s="11">
        <v>26.328010194173714</v>
      </c>
      <c r="Z47" s="11">
        <v>26.528817415537617</v>
      </c>
      <c r="AA47" s="11">
        <v>26.556733017253627</v>
      </c>
      <c r="AB47" s="11">
        <v>26.444059012915467</v>
      </c>
      <c r="AC47" s="11">
        <v>26.297886171154008</v>
      </c>
      <c r="AD47" s="11">
        <v>26.113891843309478</v>
      </c>
      <c r="AE47" s="11">
        <v>25.920240153356033</v>
      </c>
      <c r="AF47" s="11">
        <v>25.720600662053553</v>
      </c>
      <c r="AG47" s="11">
        <v>25.560876002516725</v>
      </c>
      <c r="AH47" s="11">
        <v>25.385184870004757</v>
      </c>
      <c r="AI47" s="11">
        <v>25.197439249578828</v>
      </c>
      <c r="AJ47" s="11">
        <v>25.007271395208424</v>
      </c>
      <c r="AK47" s="11">
        <v>24.823911377183506</v>
      </c>
      <c r="AL47" s="11">
        <v>24.633928017037672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317.59400000000011</v>
      </c>
      <c r="N49" s="87">
        <f t="shared" si="70"/>
        <v>318.57499999999999</v>
      </c>
      <c r="O49" s="87">
        <f t="shared" si="70"/>
        <v>323.14500000000004</v>
      </c>
      <c r="P49" s="87">
        <f t="shared" si="70"/>
        <v>318.505</v>
      </c>
      <c r="Q49" s="87">
        <f t="shared" si="70"/>
        <v>337.09300000000025</v>
      </c>
      <c r="R49" s="87">
        <f t="shared" si="70"/>
        <v>337.06999999999988</v>
      </c>
      <c r="S49" s="87">
        <f t="shared" si="70"/>
        <v>331.41799999999995</v>
      </c>
      <c r="T49" s="87">
        <f t="shared" si="70"/>
        <v>334.66200000000009</v>
      </c>
      <c r="U49" s="87">
        <f t="shared" si="70"/>
        <v>349.67300000000023</v>
      </c>
      <c r="V49" s="87">
        <f t="shared" si="70"/>
        <v>351.15800000000019</v>
      </c>
      <c r="W49" s="87">
        <f t="shared" si="70"/>
        <v>347.3929999999998</v>
      </c>
      <c r="X49" s="87">
        <f t="shared" si="70"/>
        <v>349.34199999999998</v>
      </c>
      <c r="Y49" s="87">
        <f t="shared" si="70"/>
        <v>352.93799999999999</v>
      </c>
      <c r="Z49" s="87">
        <f t="shared" si="70"/>
        <v>357.36400000000015</v>
      </c>
      <c r="AA49" s="87">
        <f t="shared" si="70"/>
        <v>361.13900000000012</v>
      </c>
      <c r="AB49" s="87">
        <f t="shared" si="70"/>
        <v>363.64399999999961</v>
      </c>
      <c r="AC49" s="87">
        <f t="shared" si="70"/>
        <v>365.95199999999994</v>
      </c>
      <c r="AD49" s="87">
        <f t="shared" si="70"/>
        <v>368.09699999999998</v>
      </c>
      <c r="AE49" s="87">
        <f t="shared" ref="AE49:AL49" si="71">SUM(AE5,AE9,AE15,AE22,AE26,AE32,AE37,AE41,AE45)</f>
        <v>370.23999999999984</v>
      </c>
      <c r="AF49" s="87">
        <f t="shared" si="71"/>
        <v>372.3660000000001</v>
      </c>
      <c r="AG49" s="87">
        <f t="shared" si="71"/>
        <v>374.68599999999998</v>
      </c>
      <c r="AH49" s="87">
        <f t="shared" si="71"/>
        <v>376.95900000000017</v>
      </c>
      <c r="AI49" s="87">
        <f t="shared" si="71"/>
        <v>379.24099999999993</v>
      </c>
      <c r="AJ49" s="87">
        <f t="shared" si="71"/>
        <v>381.54500000000002</v>
      </c>
      <c r="AK49" s="87">
        <f t="shared" si="71"/>
        <v>383.84699999999992</v>
      </c>
      <c r="AL49" s="87">
        <f t="shared" si="71"/>
        <v>386.17200000000003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8.5805247019382663E-2</v>
      </c>
      <c r="N52" s="337">
        <f t="shared" si="73"/>
        <v>9.6018355090854615E-2</v>
      </c>
      <c r="O52" s="337">
        <f t="shared" si="73"/>
        <v>9.5935709339413158E-2</v>
      </c>
      <c r="P52" s="337">
        <f t="shared" si="73"/>
        <v>0.10018927555794059</v>
      </c>
      <c r="Q52" s="337">
        <f t="shared" si="73"/>
        <v>0.10111070517115331</v>
      </c>
      <c r="R52" s="337">
        <f t="shared" si="73"/>
        <v>0.1008411102013593</v>
      </c>
      <c r="S52" s="337">
        <f t="shared" si="73"/>
        <v>0.10188768085410935</v>
      </c>
      <c r="T52" s="337">
        <f t="shared" si="73"/>
        <v>0.10943903313592675</v>
      </c>
      <c r="U52" s="337">
        <f t="shared" si="73"/>
        <v>0.10915558026903792</v>
      </c>
      <c r="V52" s="337">
        <f t="shared" si="73"/>
        <v>0.11249581905555767</v>
      </c>
      <c r="W52" s="337">
        <f t="shared" si="73"/>
        <v>0.11713464200414647</v>
      </c>
      <c r="X52" s="337">
        <f t="shared" si="73"/>
        <v>0.10565928127932833</v>
      </c>
      <c r="Y52" s="337">
        <f t="shared" si="73"/>
        <v>0.10620844452057432</v>
      </c>
      <c r="Z52" s="337">
        <f t="shared" si="73"/>
        <v>0.10677207741235965</v>
      </c>
      <c r="AA52" s="337">
        <f t="shared" si="73"/>
        <v>0.10730365056801881</v>
      </c>
      <c r="AB52" s="337">
        <f t="shared" si="73"/>
        <v>0.1078008510898404</v>
      </c>
      <c r="AC52" s="337">
        <f t="shared" si="73"/>
        <v>0.10825932018715595</v>
      </c>
      <c r="AD52" s="337">
        <f t="shared" si="73"/>
        <v>0.108694734856422</v>
      </c>
      <c r="AE52" s="337">
        <f t="shared" ref="AE52:AL52" si="74">AE5/AE$49</f>
        <v>0.10915814585595053</v>
      </c>
      <c r="AF52" s="337">
        <f t="shared" si="74"/>
        <v>0.10962124886882192</v>
      </c>
      <c r="AG52" s="337">
        <f t="shared" si="74"/>
        <v>0.11009175648814105</v>
      </c>
      <c r="AH52" s="337">
        <f t="shared" si="74"/>
        <v>0.11057963143549826</v>
      </c>
      <c r="AI52" s="337">
        <f t="shared" si="74"/>
        <v>0.11103574764647541</v>
      </c>
      <c r="AJ52" s="337">
        <f t="shared" si="74"/>
        <v>0.11152142451817013</v>
      </c>
      <c r="AK52" s="337">
        <f t="shared" si="74"/>
        <v>0.11188619755705539</v>
      </c>
      <c r="AL52" s="337">
        <f t="shared" si="74"/>
        <v>0.1118509667531416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5.6170948610949914E-2</v>
      </c>
      <c r="N53" s="336">
        <f t="shared" si="75"/>
        <v>6.2642812060190428E-2</v>
      </c>
      <c r="O53" s="336">
        <f t="shared" si="75"/>
        <v>6.3913347442079688E-2</v>
      </c>
      <c r="P53" s="336">
        <f t="shared" si="75"/>
        <v>6.6074509578637544E-2</v>
      </c>
      <c r="Q53" s="336">
        <f t="shared" si="75"/>
        <v>6.2126602117711323E-2</v>
      </c>
      <c r="R53" s="336">
        <f t="shared" si="75"/>
        <v>6.5655052438529496E-2</v>
      </c>
      <c r="S53" s="336">
        <f t="shared" si="75"/>
        <v>6.8685781762257467E-2</v>
      </c>
      <c r="T53" s="336">
        <f t="shared" si="75"/>
        <v>7.1923940577498735E-2</v>
      </c>
      <c r="U53" s="336">
        <f t="shared" si="75"/>
        <v>7.1943735211677948E-2</v>
      </c>
      <c r="V53" s="336">
        <f t="shared" si="75"/>
        <v>7.5032102410359472E-2</v>
      </c>
      <c r="W53" s="336">
        <f t="shared" si="75"/>
        <v>7.8559578560324847E-2</v>
      </c>
      <c r="X53" s="336">
        <f t="shared" si="75"/>
        <v>6.7926209150726988E-2</v>
      </c>
      <c r="Y53" s="336">
        <f t="shared" si="75"/>
        <v>6.8027516391321818E-2</v>
      </c>
      <c r="Z53" s="336">
        <f t="shared" si="75"/>
        <v>6.8163099030212893E-2</v>
      </c>
      <c r="AA53" s="336">
        <f t="shared" si="75"/>
        <v>6.834786370636535E-2</v>
      </c>
      <c r="AB53" s="336">
        <f t="shared" si="75"/>
        <v>6.8557611171461127E-2</v>
      </c>
      <c r="AC53" s="336">
        <f t="shared" si="75"/>
        <v>6.8736257763676464E-2</v>
      </c>
      <c r="AD53" s="336">
        <f t="shared" si="75"/>
        <v>6.890989229356867E-2</v>
      </c>
      <c r="AE53" s="336">
        <f t="shared" ref="AE53:AL53" si="76">AE6/AE$49</f>
        <v>6.9091510640872836E-2</v>
      </c>
      <c r="AF53" s="336">
        <f t="shared" si="76"/>
        <v>6.928010452631439E-2</v>
      </c>
      <c r="AG53" s="336">
        <f t="shared" si="76"/>
        <v>6.9479371268094461E-2</v>
      </c>
      <c r="AH53" s="336">
        <f t="shared" si="76"/>
        <v>6.9698161053550423E-2</v>
      </c>
      <c r="AI53" s="336">
        <f t="shared" si="76"/>
        <v>6.9919961611489903E-2</v>
      </c>
      <c r="AJ53" s="336">
        <f t="shared" si="76"/>
        <v>7.0181818518511338E-2</v>
      </c>
      <c r="AK53" s="336">
        <f t="shared" si="76"/>
        <v>7.0350790882161618E-2</v>
      </c>
      <c r="AL53" s="336">
        <f t="shared" si="76"/>
        <v>7.0467745365563633E-2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2.963429840843276E-2</v>
      </c>
      <c r="N54" s="336">
        <f t="shared" si="77"/>
        <v>3.3375543030664194E-2</v>
      </c>
      <c r="O54" s="336">
        <f t="shared" si="77"/>
        <v>3.2022361897333457E-2</v>
      </c>
      <c r="P54" s="336">
        <f t="shared" si="77"/>
        <v>3.411476597930304E-2</v>
      </c>
      <c r="Q54" s="336">
        <f t="shared" si="77"/>
        <v>3.8984103053441986E-2</v>
      </c>
      <c r="R54" s="336">
        <f t="shared" si="77"/>
        <v>3.5186057762829813E-2</v>
      </c>
      <c r="S54" s="336">
        <f t="shared" si="77"/>
        <v>3.3201899091851894E-2</v>
      </c>
      <c r="T54" s="336">
        <f t="shared" si="77"/>
        <v>3.7515092558428033E-2</v>
      </c>
      <c r="U54" s="336">
        <f t="shared" si="77"/>
        <v>3.7211845057359971E-2</v>
      </c>
      <c r="V54" s="336">
        <f t="shared" si="77"/>
        <v>3.7463716645198195E-2</v>
      </c>
      <c r="W54" s="336">
        <f t="shared" si="77"/>
        <v>3.8575063443821625E-2</v>
      </c>
      <c r="X54" s="336">
        <f t="shared" si="77"/>
        <v>3.7733072128601351E-2</v>
      </c>
      <c r="Y54" s="336">
        <f t="shared" si="77"/>
        <v>3.8180928129252487E-2</v>
      </c>
      <c r="Z54" s="336">
        <f t="shared" si="77"/>
        <v>3.8608978382146761E-2</v>
      </c>
      <c r="AA54" s="336">
        <f t="shared" si="77"/>
        <v>3.8955786861653456E-2</v>
      </c>
      <c r="AB54" s="336">
        <f t="shared" si="77"/>
        <v>3.9243239918379282E-2</v>
      </c>
      <c r="AC54" s="336">
        <f t="shared" si="77"/>
        <v>3.9523062423479492E-2</v>
      </c>
      <c r="AD54" s="336">
        <f t="shared" si="77"/>
        <v>3.9784842562853334E-2</v>
      </c>
      <c r="AE54" s="336">
        <f t="shared" ref="AE54:AL54" si="78">AE7/AE$49</f>
        <v>4.0066635215077709E-2</v>
      </c>
      <c r="AF54" s="336">
        <f t="shared" si="78"/>
        <v>4.0341144342507539E-2</v>
      </c>
      <c r="AG54" s="336">
        <f t="shared" si="78"/>
        <v>4.0612385220046607E-2</v>
      </c>
      <c r="AH54" s="336">
        <f t="shared" si="78"/>
        <v>4.0881470381947824E-2</v>
      </c>
      <c r="AI54" s="336">
        <f t="shared" si="78"/>
        <v>4.1115786034985495E-2</v>
      </c>
      <c r="AJ54" s="336">
        <f t="shared" si="78"/>
        <v>4.1339605999658788E-2</v>
      </c>
      <c r="AK54" s="336">
        <f t="shared" si="78"/>
        <v>4.1535406674893784E-2</v>
      </c>
      <c r="AL54" s="336">
        <f t="shared" si="78"/>
        <v>4.1383221387577961E-2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0.19788482789996942</v>
      </c>
      <c r="N56" s="337">
        <f t="shared" si="79"/>
        <v>0.200916430404353</v>
      </c>
      <c r="O56" s="337">
        <f t="shared" si="79"/>
        <v>0.19919216131542189</v>
      </c>
      <c r="P56" s="337">
        <f t="shared" si="79"/>
        <v>0.19743225818049034</v>
      </c>
      <c r="Q56" s="337">
        <f t="shared" si="79"/>
        <v>0.19300567771724944</v>
      </c>
      <c r="R56" s="337">
        <f t="shared" si="79"/>
        <v>0.19913814856257564</v>
      </c>
      <c r="S56" s="337">
        <f t="shared" si="79"/>
        <v>0.20559974598644101</v>
      </c>
      <c r="T56" s="337">
        <f t="shared" si="79"/>
        <v>0.20191923200986478</v>
      </c>
      <c r="U56" s="337">
        <f t="shared" si="79"/>
        <v>0.20663799440081371</v>
      </c>
      <c r="V56" s="337">
        <f t="shared" si="79"/>
        <v>0.21422522819401937</v>
      </c>
      <c r="W56" s="337">
        <f t="shared" si="79"/>
        <v>0.22418275256490988</v>
      </c>
      <c r="X56" s="337">
        <f t="shared" si="79"/>
        <v>0.22949335875659849</v>
      </c>
      <c r="Y56" s="337">
        <f t="shared" si="79"/>
        <v>0.23079466862052489</v>
      </c>
      <c r="Z56" s="337">
        <f t="shared" si="79"/>
        <v>0.23195015449238118</v>
      </c>
      <c r="AA56" s="337">
        <f t="shared" si="79"/>
        <v>0.23339859149670428</v>
      </c>
      <c r="AB56" s="337">
        <f t="shared" si="79"/>
        <v>0.23498458295748609</v>
      </c>
      <c r="AC56" s="337">
        <f t="shared" si="79"/>
        <v>0.23655908932259481</v>
      </c>
      <c r="AD56" s="337">
        <f t="shared" si="79"/>
        <v>0.23813153060848041</v>
      </c>
      <c r="AE56" s="337">
        <f t="shared" ref="AE56:AL56" si="80">AE9/AE$49</f>
        <v>0.2397736290520433</v>
      </c>
      <c r="AF56" s="337">
        <f t="shared" si="80"/>
        <v>0.24144035263078942</v>
      </c>
      <c r="AG56" s="337">
        <f t="shared" si="80"/>
        <v>0.24308113324391356</v>
      </c>
      <c r="AH56" s="337">
        <f t="shared" si="80"/>
        <v>0.24469236049533866</v>
      </c>
      <c r="AI56" s="337">
        <f t="shared" si="80"/>
        <v>0.2463538896299676</v>
      </c>
      <c r="AJ56" s="337">
        <f t="shared" si="80"/>
        <v>0.24809413937773139</v>
      </c>
      <c r="AK56" s="337">
        <f t="shared" si="80"/>
        <v>0.24976356383557563</v>
      </c>
      <c r="AL56" s="337">
        <f t="shared" si="80"/>
        <v>0.25136659553615348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5.2919288046884491E-2</v>
      </c>
      <c r="N57" s="336">
        <f t="shared" si="81"/>
        <v>5.3181885881075884E-2</v>
      </c>
      <c r="O57" s="336">
        <f t="shared" si="81"/>
        <v>5.3685850766176678E-2</v>
      </c>
      <c r="P57" s="336">
        <f t="shared" si="81"/>
        <v>5.2975467908639259E-2</v>
      </c>
      <c r="Q57" s="336">
        <f t="shared" si="81"/>
        <v>5.3446236497750731E-2</v>
      </c>
      <c r="R57" s="336">
        <f t="shared" si="81"/>
        <v>5.6130565900413217E-2</v>
      </c>
      <c r="S57" s="336">
        <f t="shared" si="81"/>
        <v>5.8879568526444957E-2</v>
      </c>
      <c r="T57" s="336">
        <f t="shared" si="81"/>
        <v>5.7911436555121536E-2</v>
      </c>
      <c r="U57" s="336">
        <f t="shared" si="81"/>
        <v>6.1114952125818127E-2</v>
      </c>
      <c r="V57" s="336">
        <f t="shared" si="81"/>
        <v>6.2369823498671512E-2</v>
      </c>
      <c r="W57" s="336">
        <f t="shared" si="81"/>
        <v>6.5355174498633942E-2</v>
      </c>
      <c r="X57" s="336">
        <f t="shared" si="81"/>
        <v>7.5057541065358724E-2</v>
      </c>
      <c r="Y57" s="336">
        <f t="shared" si="81"/>
        <v>7.5538638148506684E-2</v>
      </c>
      <c r="Z57" s="336">
        <f t="shared" si="81"/>
        <v>7.6086678490693116E-2</v>
      </c>
      <c r="AA57" s="336">
        <f t="shared" si="81"/>
        <v>7.6651291083825124E-2</v>
      </c>
      <c r="AB57" s="336">
        <f t="shared" si="81"/>
        <v>7.724632073928156E-2</v>
      </c>
      <c r="AC57" s="336">
        <f t="shared" si="81"/>
        <v>7.7843146272715213E-2</v>
      </c>
      <c r="AD57" s="336">
        <f t="shared" si="81"/>
        <v>7.8435285264370921E-2</v>
      </c>
      <c r="AE57" s="336">
        <f t="shared" ref="AE57:AL57" si="82">AE10/AE$49</f>
        <v>7.9058750036198333E-2</v>
      </c>
      <c r="AF57" s="336">
        <f t="shared" si="82"/>
        <v>7.9688010229733916E-2</v>
      </c>
      <c r="AG57" s="336">
        <f t="shared" si="82"/>
        <v>8.0329679522347638E-2</v>
      </c>
      <c r="AH57" s="336">
        <f t="shared" si="82"/>
        <v>8.0956903025125579E-2</v>
      </c>
      <c r="AI57" s="336">
        <f t="shared" si="82"/>
        <v>8.1593766009942184E-2</v>
      </c>
      <c r="AJ57" s="336">
        <f t="shared" si="82"/>
        <v>8.2230034142898978E-2</v>
      </c>
      <c r="AK57" s="336">
        <f t="shared" si="82"/>
        <v>8.2835862371047744E-2</v>
      </c>
      <c r="AL57" s="336">
        <f t="shared" si="82"/>
        <v>8.3450637571982608E-2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Gloucestershire</v>
      </c>
      <c r="L58" s="232" t="str">
        <f>'Occ T3'!A13</f>
        <v>22 Health professionals</v>
      </c>
      <c r="M58" s="336">
        <f t="shared" ref="M58:AD58" si="83">M11/M$49</f>
        <v>3.6468884237586693E-2</v>
      </c>
      <c r="N58" s="336">
        <f t="shared" si="83"/>
        <v>3.8216524280530732E-2</v>
      </c>
      <c r="O58" s="336">
        <f t="shared" si="83"/>
        <v>3.9129957793140727E-2</v>
      </c>
      <c r="P58" s="336">
        <f t="shared" si="83"/>
        <v>4.0583638871115289E-2</v>
      </c>
      <c r="Q58" s="336">
        <f t="shared" si="83"/>
        <v>4.0739723569843456E-2</v>
      </c>
      <c r="R58" s="336">
        <f t="shared" si="83"/>
        <v>4.2767518084426595E-2</v>
      </c>
      <c r="S58" s="336">
        <f t="shared" si="83"/>
        <v>4.0828555112006011E-2</v>
      </c>
      <c r="T58" s="336">
        <f t="shared" si="83"/>
        <v>4.3068847036757348E-2</v>
      </c>
      <c r="U58" s="336">
        <f t="shared" si="83"/>
        <v>4.3202329899431964E-2</v>
      </c>
      <c r="V58" s="336">
        <f t="shared" si="83"/>
        <v>4.4743311699381644E-2</v>
      </c>
      <c r="W58" s="336">
        <f t="shared" si="83"/>
        <v>4.4726475775968833E-2</v>
      </c>
      <c r="X58" s="336">
        <f t="shared" si="83"/>
        <v>4.2972355352826466E-2</v>
      </c>
      <c r="Y58" s="336">
        <f t="shared" si="83"/>
        <v>4.339565322549286E-2</v>
      </c>
      <c r="Z58" s="336">
        <f t="shared" si="83"/>
        <v>4.3704334519398605E-2</v>
      </c>
      <c r="AA58" s="336">
        <f t="shared" si="83"/>
        <v>4.4130640515830974E-2</v>
      </c>
      <c r="AB58" s="336">
        <f t="shared" si="83"/>
        <v>4.45896105272802E-2</v>
      </c>
      <c r="AC58" s="336">
        <f t="shared" si="83"/>
        <v>4.5026003478990613E-2</v>
      </c>
      <c r="AD58" s="336">
        <f t="shared" si="83"/>
        <v>4.5454743827684621E-2</v>
      </c>
      <c r="AE58" s="336">
        <f t="shared" ref="AE58:AL58" si="84">AE11/AE$49</f>
        <v>4.5943459657564335E-2</v>
      </c>
      <c r="AF58" s="336">
        <f t="shared" si="84"/>
        <v>4.6410532715357458E-2</v>
      </c>
      <c r="AG58" s="336">
        <f t="shared" si="84"/>
        <v>4.6872249695051375E-2</v>
      </c>
      <c r="AH58" s="336">
        <f t="shared" si="84"/>
        <v>4.7330837277042626E-2</v>
      </c>
      <c r="AI58" s="336">
        <f t="shared" si="84"/>
        <v>4.7787253796288058E-2</v>
      </c>
      <c r="AJ58" s="336">
        <f t="shared" si="84"/>
        <v>4.8272366641238323E-2</v>
      </c>
      <c r="AK58" s="336">
        <f t="shared" si="84"/>
        <v>4.8747620565345824E-2</v>
      </c>
      <c r="AL58" s="336">
        <f t="shared" si="84"/>
        <v>4.9183864656128798E-2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5.2106453256939252E-2</v>
      </c>
      <c r="N59" s="336">
        <f t="shared" si="85"/>
        <v>5.4678059317438424E-2</v>
      </c>
      <c r="O59" s="336">
        <f t="shared" si="85"/>
        <v>5.3975757514029291E-2</v>
      </c>
      <c r="P59" s="336">
        <f t="shared" si="85"/>
        <v>4.8669337573307797E-2</v>
      </c>
      <c r="Q59" s="336">
        <f t="shared" si="85"/>
        <v>4.4187565415680627E-2</v>
      </c>
      <c r="R59" s="336">
        <f t="shared" si="85"/>
        <v>4.499788904337905E-2</v>
      </c>
      <c r="S59" s="336">
        <f t="shared" si="85"/>
        <v>5.0209629680910084E-2</v>
      </c>
      <c r="T59" s="336">
        <f t="shared" si="85"/>
        <v>4.537746858628209E-2</v>
      </c>
      <c r="U59" s="336">
        <f t="shared" si="85"/>
        <v>4.4852596423167392E-2</v>
      </c>
      <c r="V59" s="336">
        <f t="shared" si="85"/>
        <v>4.623991558679344E-2</v>
      </c>
      <c r="W59" s="336">
        <f t="shared" si="85"/>
        <v>4.7027514753134395E-2</v>
      </c>
      <c r="X59" s="336">
        <f t="shared" si="85"/>
        <v>4.4519181699310337E-2</v>
      </c>
      <c r="Y59" s="336">
        <f t="shared" si="85"/>
        <v>4.4547735166239201E-2</v>
      </c>
      <c r="Z59" s="336">
        <f t="shared" si="85"/>
        <v>4.4536660391836722E-2</v>
      </c>
      <c r="AA59" s="336">
        <f t="shared" si="85"/>
        <v>4.463770723742163E-2</v>
      </c>
      <c r="AB59" s="336">
        <f t="shared" si="85"/>
        <v>4.4792146178561039E-2</v>
      </c>
      <c r="AC59" s="336">
        <f t="shared" si="85"/>
        <v>4.4943842656764051E-2</v>
      </c>
      <c r="AD59" s="336">
        <f t="shared" si="85"/>
        <v>4.5105459196376131E-2</v>
      </c>
      <c r="AE59" s="336">
        <f t="shared" ref="AE59:AL59" si="86">AE12/AE$49</f>
        <v>4.5260563942021569E-2</v>
      </c>
      <c r="AF59" s="336">
        <f t="shared" si="86"/>
        <v>4.543615056578524E-2</v>
      </c>
      <c r="AG59" s="336">
        <f t="shared" si="86"/>
        <v>4.5583142553208819E-2</v>
      </c>
      <c r="AH59" s="336">
        <f t="shared" si="86"/>
        <v>4.5735463203613054E-2</v>
      </c>
      <c r="AI59" s="336">
        <f t="shared" si="86"/>
        <v>4.5886727438294007E-2</v>
      </c>
      <c r="AJ59" s="336">
        <f t="shared" si="86"/>
        <v>4.6046051040714513E-2</v>
      </c>
      <c r="AK59" s="336">
        <f t="shared" si="86"/>
        <v>4.6222004320437188E-2</v>
      </c>
      <c r="AL59" s="336">
        <f t="shared" si="86"/>
        <v>4.6381184597060789E-2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5.6390202358558981E-2</v>
      </c>
      <c r="N60" s="336">
        <f t="shared" si="87"/>
        <v>5.4839960925308018E-2</v>
      </c>
      <c r="O60" s="336">
        <f t="shared" si="87"/>
        <v>5.2400595242075167E-2</v>
      </c>
      <c r="P60" s="336">
        <f t="shared" si="87"/>
        <v>5.5203813827428005E-2</v>
      </c>
      <c r="Q60" s="336">
        <f t="shared" si="87"/>
        <v>5.4632152233974593E-2</v>
      </c>
      <c r="R60" s="336">
        <f t="shared" si="87"/>
        <v>5.5242175534356813E-2</v>
      </c>
      <c r="S60" s="336">
        <f t="shared" si="87"/>
        <v>5.568199266707996E-2</v>
      </c>
      <c r="T60" s="336">
        <f t="shared" si="87"/>
        <v>5.5561479831703807E-2</v>
      </c>
      <c r="U60" s="336">
        <f t="shared" si="87"/>
        <v>5.7468115952396238E-2</v>
      </c>
      <c r="V60" s="336">
        <f t="shared" si="87"/>
        <v>6.0872177409172785E-2</v>
      </c>
      <c r="W60" s="336">
        <f t="shared" si="87"/>
        <v>6.7073587537172727E-2</v>
      </c>
      <c r="X60" s="336">
        <f t="shared" si="87"/>
        <v>6.6944280639102974E-2</v>
      </c>
      <c r="Y60" s="336">
        <f t="shared" si="87"/>
        <v>6.7312642080286159E-2</v>
      </c>
      <c r="Z60" s="336">
        <f t="shared" si="87"/>
        <v>6.7622481090452727E-2</v>
      </c>
      <c r="AA60" s="336">
        <f t="shared" si="87"/>
        <v>6.7978952659626585E-2</v>
      </c>
      <c r="AB60" s="336">
        <f t="shared" si="87"/>
        <v>6.8356505512363289E-2</v>
      </c>
      <c r="AC60" s="336">
        <f t="shared" si="87"/>
        <v>6.8746096914124935E-2</v>
      </c>
      <c r="AD60" s="336">
        <f t="shared" si="87"/>
        <v>6.9136042320048774E-2</v>
      </c>
      <c r="AE60" s="336">
        <f t="shared" ref="AE60:AL60" si="88">AE13/AE$49</f>
        <v>6.9510855416259065E-2</v>
      </c>
      <c r="AF60" s="336">
        <f t="shared" si="88"/>
        <v>6.9905659119912811E-2</v>
      </c>
      <c r="AG60" s="336">
        <f t="shared" si="88"/>
        <v>7.0296061473305735E-2</v>
      </c>
      <c r="AH60" s="336">
        <f t="shared" si="88"/>
        <v>7.0669156989557419E-2</v>
      </c>
      <c r="AI60" s="336">
        <f t="shared" si="88"/>
        <v>7.1086142385443377E-2</v>
      </c>
      <c r="AJ60" s="336">
        <f t="shared" si="88"/>
        <v>7.1545687552879544E-2</v>
      </c>
      <c r="AK60" s="336">
        <f t="shared" si="88"/>
        <v>7.1958076578744881E-2</v>
      </c>
      <c r="AL60" s="336">
        <f t="shared" si="88"/>
        <v>7.2350908710981265E-2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0.11628322647583865</v>
      </c>
      <c r="N62" s="337">
        <f t="shared" si="89"/>
        <v>0.11996126403094837</v>
      </c>
      <c r="O62" s="337">
        <f t="shared" si="89"/>
        <v>0.11940207518628274</v>
      </c>
      <c r="P62" s="337">
        <f t="shared" si="89"/>
        <v>0.11864252296685121</v>
      </c>
      <c r="Q62" s="337">
        <f t="shared" si="89"/>
        <v>0.11810646515274147</v>
      </c>
      <c r="R62" s="337">
        <f t="shared" si="89"/>
        <v>0.12019343134538103</v>
      </c>
      <c r="S62" s="337">
        <f t="shared" si="89"/>
        <v>0.11895095361393075</v>
      </c>
      <c r="T62" s="337">
        <f t="shared" si="89"/>
        <v>0.12078481019170087</v>
      </c>
      <c r="U62" s="337">
        <f t="shared" si="89"/>
        <v>0.12297006469520863</v>
      </c>
      <c r="V62" s="337">
        <f t="shared" si="89"/>
        <v>0.12262190286444766</v>
      </c>
      <c r="W62" s="337">
        <f t="shared" si="89"/>
        <v>0.12900215453043373</v>
      </c>
      <c r="X62" s="337">
        <f t="shared" si="89"/>
        <v>0.13049144240977295</v>
      </c>
      <c r="Y62" s="337">
        <f t="shared" si="89"/>
        <v>0.13143016221410705</v>
      </c>
      <c r="Z62" s="337">
        <f t="shared" si="89"/>
        <v>0.13211715551716469</v>
      </c>
      <c r="AA62" s="337">
        <f t="shared" si="89"/>
        <v>0.1327867245235852</v>
      </c>
      <c r="AB62" s="337">
        <f t="shared" si="89"/>
        <v>0.13348905039395687</v>
      </c>
      <c r="AC62" s="337">
        <f t="shared" si="89"/>
        <v>0.13416940720801562</v>
      </c>
      <c r="AD62" s="337">
        <f t="shared" si="89"/>
        <v>0.13484445189994407</v>
      </c>
      <c r="AE62" s="337">
        <f t="shared" ref="AE62:AL62" si="90">AE15/AE$49</f>
        <v>0.13552169198722308</v>
      </c>
      <c r="AF62" s="337">
        <f t="shared" si="90"/>
        <v>0.13621909753156666</v>
      </c>
      <c r="AG62" s="337">
        <f t="shared" si="90"/>
        <v>0.13693046334048509</v>
      </c>
      <c r="AH62" s="337">
        <f t="shared" si="90"/>
        <v>0.13768293782222751</v>
      </c>
      <c r="AI62" s="337">
        <f t="shared" si="90"/>
        <v>0.13848177188538316</v>
      </c>
      <c r="AJ62" s="337">
        <f t="shared" si="90"/>
        <v>0.13925660781037574</v>
      </c>
      <c r="AK62" s="337">
        <f t="shared" si="90"/>
        <v>0.14003940508445495</v>
      </c>
      <c r="AL62" s="337">
        <f t="shared" si="90"/>
        <v>0.14074820227184032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1.7781825405134125E-2</v>
      </c>
      <c r="N63" s="336">
        <f t="shared" si="91"/>
        <v>1.7863985355069195E-2</v>
      </c>
      <c r="O63" s="336">
        <f t="shared" si="91"/>
        <v>1.8137059469297619E-2</v>
      </c>
      <c r="P63" s="336">
        <f t="shared" si="91"/>
        <v>1.8265677283335276E-2</v>
      </c>
      <c r="Q63" s="336">
        <f t="shared" si="91"/>
        <v>1.623258530834382E-2</v>
      </c>
      <c r="R63" s="336">
        <f t="shared" si="91"/>
        <v>1.6604192201736603E-2</v>
      </c>
      <c r="S63" s="336">
        <f t="shared" si="91"/>
        <v>1.7165008009218892E-2</v>
      </c>
      <c r="T63" s="336">
        <f t="shared" si="91"/>
        <v>1.9280246593343531E-2</v>
      </c>
      <c r="U63" s="336">
        <f t="shared" si="91"/>
        <v>1.9222410625451363E-2</v>
      </c>
      <c r="V63" s="336">
        <f t="shared" si="91"/>
        <v>1.8763893096718182E-2</v>
      </c>
      <c r="W63" s="336">
        <f t="shared" si="91"/>
        <v>2.074987466133698E-2</v>
      </c>
      <c r="X63" s="336">
        <f t="shared" si="91"/>
        <v>1.8606259810753943E-2</v>
      </c>
      <c r="Y63" s="336">
        <f t="shared" si="91"/>
        <v>1.8600561710796298E-2</v>
      </c>
      <c r="Z63" s="336">
        <f t="shared" si="91"/>
        <v>1.8617538512451241E-2</v>
      </c>
      <c r="AA63" s="336">
        <f t="shared" si="91"/>
        <v>1.8647339250936323E-2</v>
      </c>
      <c r="AB63" s="336">
        <f t="shared" si="91"/>
        <v>1.8676874325308308E-2</v>
      </c>
      <c r="AC63" s="336">
        <f t="shared" si="91"/>
        <v>1.8704589326515465E-2</v>
      </c>
      <c r="AD63" s="336">
        <f t="shared" si="91"/>
        <v>1.8735607332625054E-2</v>
      </c>
      <c r="AE63" s="336">
        <f t="shared" ref="AE63:AL63" si="92">AE16/AE$49</f>
        <v>1.8751151318650676E-2</v>
      </c>
      <c r="AF63" s="336">
        <f t="shared" si="92"/>
        <v>1.8753713049741882E-2</v>
      </c>
      <c r="AG63" s="336">
        <f t="shared" si="92"/>
        <v>1.8759003237892358E-2</v>
      </c>
      <c r="AH63" s="336">
        <f t="shared" si="92"/>
        <v>1.8792089440754153E-2</v>
      </c>
      <c r="AI63" s="336">
        <f t="shared" si="92"/>
        <v>1.883546444526658E-2</v>
      </c>
      <c r="AJ63" s="336">
        <f t="shared" si="92"/>
        <v>1.887456659768837E-2</v>
      </c>
      <c r="AK63" s="336">
        <f t="shared" si="92"/>
        <v>1.8912377598990206E-2</v>
      </c>
      <c r="AL63" s="336">
        <f t="shared" si="92"/>
        <v>1.8945902777227828E-2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1.5080042614747742E-2</v>
      </c>
      <c r="N64" s="336">
        <f t="shared" si="93"/>
        <v>1.7996892598096653E-2</v>
      </c>
      <c r="O64" s="336">
        <f t="shared" si="93"/>
        <v>1.8096709856806455E-2</v>
      </c>
      <c r="P64" s="336">
        <f t="shared" si="93"/>
        <v>1.7845672302437665E-2</v>
      </c>
      <c r="Q64" s="336">
        <f t="shared" si="93"/>
        <v>1.7822852126022953E-2</v>
      </c>
      <c r="R64" s="336">
        <f t="shared" si="93"/>
        <v>1.9009293320083016E-2</v>
      </c>
      <c r="S64" s="336">
        <f t="shared" si="93"/>
        <v>1.7799018463566012E-2</v>
      </c>
      <c r="T64" s="336">
        <f t="shared" si="93"/>
        <v>1.7434075468331599E-2</v>
      </c>
      <c r="U64" s="336">
        <f t="shared" si="93"/>
        <v>1.9220519469002759E-2</v>
      </c>
      <c r="V64" s="336">
        <f t="shared" si="93"/>
        <v>1.8964204640670886E-2</v>
      </c>
      <c r="W64" s="336">
        <f t="shared" si="93"/>
        <v>1.9173429056865997E-2</v>
      </c>
      <c r="X64" s="336">
        <f t="shared" si="93"/>
        <v>2.7930873688917005E-2</v>
      </c>
      <c r="Y64" s="336">
        <f t="shared" si="93"/>
        <v>2.8438968040489492E-2</v>
      </c>
      <c r="Z64" s="336">
        <f t="shared" si="93"/>
        <v>2.8882056583536035E-2</v>
      </c>
      <c r="AA64" s="336">
        <f t="shared" si="93"/>
        <v>2.9402942348875579E-2</v>
      </c>
      <c r="AB64" s="336">
        <f t="shared" si="93"/>
        <v>2.9955273304221357E-2</v>
      </c>
      <c r="AC64" s="336">
        <f t="shared" si="93"/>
        <v>3.0491361825509097E-2</v>
      </c>
      <c r="AD64" s="336">
        <f t="shared" si="93"/>
        <v>3.1021847447791597E-2</v>
      </c>
      <c r="AE64" s="336">
        <f t="shared" ref="AE64:AL64" si="94">AE17/AE$49</f>
        <v>3.156938719283954E-2</v>
      </c>
      <c r="AF64" s="336">
        <f t="shared" si="94"/>
        <v>3.2130589408120767E-2</v>
      </c>
      <c r="AG64" s="336">
        <f t="shared" si="94"/>
        <v>3.2691902785229265E-2</v>
      </c>
      <c r="AH64" s="336">
        <f t="shared" si="94"/>
        <v>3.3257634798393269E-2</v>
      </c>
      <c r="AI64" s="336">
        <f t="shared" si="94"/>
        <v>3.3809413646669249E-2</v>
      </c>
      <c r="AJ64" s="336">
        <f t="shared" si="94"/>
        <v>3.4362326548694228E-2</v>
      </c>
      <c r="AK64" s="336">
        <f t="shared" si="94"/>
        <v>3.4919578176192151E-2</v>
      </c>
      <c r="AL64" s="336">
        <f t="shared" si="94"/>
        <v>3.54820416186074E-2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8.6546722641253539E-3</v>
      </c>
      <c r="N65" s="336">
        <f t="shared" si="95"/>
        <v>9.6240640367279712E-3</v>
      </c>
      <c r="O65" s="336">
        <f t="shared" si="95"/>
        <v>9.0162091843168802E-3</v>
      </c>
      <c r="P65" s="336">
        <f t="shared" si="95"/>
        <v>7.8855838858729096E-3</v>
      </c>
      <c r="Q65" s="336">
        <f t="shared" si="95"/>
        <v>7.6651497073510688E-3</v>
      </c>
      <c r="R65" s="336">
        <f t="shared" si="95"/>
        <v>7.7865966110596393E-3</v>
      </c>
      <c r="S65" s="336">
        <f t="shared" si="95"/>
        <v>7.3750909089827501E-3</v>
      </c>
      <c r="T65" s="336">
        <f t="shared" si="95"/>
        <v>7.057733660369229E-3</v>
      </c>
      <c r="U65" s="336">
        <f t="shared" si="95"/>
        <v>6.5762577395584885E-3</v>
      </c>
      <c r="V65" s="336">
        <f t="shared" si="95"/>
        <v>6.4412792805387063E-3</v>
      </c>
      <c r="W65" s="336">
        <f t="shared" si="95"/>
        <v>7.0283653105800937E-3</v>
      </c>
      <c r="X65" s="336">
        <f t="shared" si="95"/>
        <v>5.6018038378346539E-3</v>
      </c>
      <c r="Y65" s="336">
        <f t="shared" si="95"/>
        <v>5.6298170068751164E-3</v>
      </c>
      <c r="Z65" s="336">
        <f t="shared" si="95"/>
        <v>5.6389434835542639E-3</v>
      </c>
      <c r="AA65" s="336">
        <f t="shared" si="95"/>
        <v>5.6503287583598823E-3</v>
      </c>
      <c r="AB65" s="336">
        <f t="shared" si="95"/>
        <v>5.650775819570234E-3</v>
      </c>
      <c r="AC65" s="336">
        <f t="shared" si="95"/>
        <v>5.6574316319324188E-3</v>
      </c>
      <c r="AD65" s="336">
        <f t="shared" si="95"/>
        <v>5.6631736248442775E-3</v>
      </c>
      <c r="AE65" s="336">
        <f t="shared" ref="AE65:AL65" si="96">AE18/AE$49</f>
        <v>5.6706391930774281E-3</v>
      </c>
      <c r="AF65" s="336">
        <f t="shared" si="96"/>
        <v>5.6757674401499598E-3</v>
      </c>
      <c r="AG65" s="336">
        <f t="shared" si="96"/>
        <v>5.6891239113210914E-3</v>
      </c>
      <c r="AH65" s="336">
        <f t="shared" si="96"/>
        <v>5.6985970452547996E-3</v>
      </c>
      <c r="AI65" s="336">
        <f t="shared" si="96"/>
        <v>5.7118043723359954E-3</v>
      </c>
      <c r="AJ65" s="336">
        <f t="shared" si="96"/>
        <v>5.7033580167302131E-3</v>
      </c>
      <c r="AK65" s="336">
        <f t="shared" si="96"/>
        <v>5.7091879118880123E-3</v>
      </c>
      <c r="AL65" s="336">
        <f t="shared" si="96"/>
        <v>5.6989999647307603E-3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1.5688635103121178E-2</v>
      </c>
      <c r="N66" s="336">
        <f t="shared" si="97"/>
        <v>1.9690335679508484E-2</v>
      </c>
      <c r="O66" s="336">
        <f t="shared" si="97"/>
        <v>1.8535887661793728E-2</v>
      </c>
      <c r="P66" s="336">
        <f t="shared" si="97"/>
        <v>1.7807310081975846E-2</v>
      </c>
      <c r="Q66" s="336">
        <f t="shared" si="97"/>
        <v>1.8990179215351601E-2</v>
      </c>
      <c r="R66" s="336">
        <f t="shared" si="97"/>
        <v>1.957943318746265E-2</v>
      </c>
      <c r="S66" s="336">
        <f t="shared" si="97"/>
        <v>2.0187603514680474E-2</v>
      </c>
      <c r="T66" s="336">
        <f t="shared" si="97"/>
        <v>1.8716651013476714E-2</v>
      </c>
      <c r="U66" s="336">
        <f t="shared" si="97"/>
        <v>2.0834059373110617E-2</v>
      </c>
      <c r="V66" s="336">
        <f t="shared" si="97"/>
        <v>2.0707027359020847E-2</v>
      </c>
      <c r="W66" s="336">
        <f t="shared" si="97"/>
        <v>2.0900992497055328E-2</v>
      </c>
      <c r="X66" s="336">
        <f t="shared" si="97"/>
        <v>1.8535277851514948E-2</v>
      </c>
      <c r="Y66" s="336">
        <f t="shared" si="97"/>
        <v>1.9014231092825181E-2</v>
      </c>
      <c r="Z66" s="336">
        <f t="shared" si="97"/>
        <v>1.9295785360962003E-2</v>
      </c>
      <c r="AA66" s="336">
        <f t="shared" si="97"/>
        <v>1.9438380758643611E-2</v>
      </c>
      <c r="AB66" s="336">
        <f t="shared" si="97"/>
        <v>1.9574690147798585E-2</v>
      </c>
      <c r="AC66" s="336">
        <f t="shared" si="97"/>
        <v>1.9711245680176504E-2</v>
      </c>
      <c r="AD66" s="336">
        <f t="shared" si="97"/>
        <v>1.9850775020844546E-2</v>
      </c>
      <c r="AE66" s="336">
        <f t="shared" ref="AE66:AL66" si="98">AE19/AE$49</f>
        <v>1.9985533926595158E-2</v>
      </c>
      <c r="AF66" s="336">
        <f t="shared" si="98"/>
        <v>2.012454119552785E-2</v>
      </c>
      <c r="AG66" s="336">
        <f t="shared" si="98"/>
        <v>2.0261128385769989E-2</v>
      </c>
      <c r="AH66" s="336">
        <f t="shared" si="98"/>
        <v>2.0399313233535849E-2</v>
      </c>
      <c r="AI66" s="336">
        <f t="shared" si="98"/>
        <v>2.0601621445797073E-2</v>
      </c>
      <c r="AJ66" s="336">
        <f t="shared" si="98"/>
        <v>2.0811942746369713E-2</v>
      </c>
      <c r="AK66" s="336">
        <f t="shared" si="98"/>
        <v>2.1007090723650663E-2</v>
      </c>
      <c r="AL66" s="336">
        <f t="shared" si="98"/>
        <v>2.1162924466520763E-2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5.9078051088710254E-2</v>
      </c>
      <c r="N67" s="336">
        <f t="shared" si="99"/>
        <v>5.4785986361546059E-2</v>
      </c>
      <c r="O67" s="336">
        <f t="shared" si="99"/>
        <v>5.5616209014068059E-2</v>
      </c>
      <c r="P67" s="336">
        <f t="shared" si="99"/>
        <v>5.6838279413229512E-2</v>
      </c>
      <c r="Q67" s="336">
        <f t="shared" si="99"/>
        <v>5.7395698795672009E-2</v>
      </c>
      <c r="R67" s="336">
        <f t="shared" si="99"/>
        <v>5.721391602503912E-2</v>
      </c>
      <c r="S67" s="336">
        <f t="shared" si="99"/>
        <v>5.6424232717482613E-2</v>
      </c>
      <c r="T67" s="336">
        <f t="shared" si="99"/>
        <v>5.8296103456179797E-2</v>
      </c>
      <c r="U67" s="336">
        <f t="shared" si="99"/>
        <v>5.7116817488085392E-2</v>
      </c>
      <c r="V67" s="336">
        <f t="shared" si="99"/>
        <v>5.774549848749904E-2</v>
      </c>
      <c r="W67" s="336">
        <f t="shared" si="99"/>
        <v>6.1149493004595323E-2</v>
      </c>
      <c r="X67" s="336">
        <f t="shared" si="99"/>
        <v>5.9817227220752403E-2</v>
      </c>
      <c r="Y67" s="336">
        <f t="shared" si="99"/>
        <v>5.9746584363120955E-2</v>
      </c>
      <c r="Z67" s="336">
        <f t="shared" si="99"/>
        <v>5.9682831576661127E-2</v>
      </c>
      <c r="AA67" s="336">
        <f t="shared" si="99"/>
        <v>5.9647733406769786E-2</v>
      </c>
      <c r="AB67" s="336">
        <f t="shared" si="99"/>
        <v>5.9631436797058388E-2</v>
      </c>
      <c r="AC67" s="336">
        <f t="shared" si="99"/>
        <v>5.9604778743882127E-2</v>
      </c>
      <c r="AD67" s="336">
        <f t="shared" si="99"/>
        <v>5.957304847383859E-2</v>
      </c>
      <c r="AE67" s="336">
        <f t="shared" ref="AE67:AL67" si="100">AE20/AE$49</f>
        <v>5.9544980356060276E-2</v>
      </c>
      <c r="AF67" s="336">
        <f t="shared" si="100"/>
        <v>5.9534486438026196E-2</v>
      </c>
      <c r="AG67" s="336">
        <f t="shared" si="100"/>
        <v>5.9529305020272399E-2</v>
      </c>
      <c r="AH67" s="336">
        <f t="shared" si="100"/>
        <v>5.9535303304289446E-2</v>
      </c>
      <c r="AI67" s="336">
        <f t="shared" si="100"/>
        <v>5.952346797531425E-2</v>
      </c>
      <c r="AJ67" s="336">
        <f t="shared" si="100"/>
        <v>5.950441390089322E-2</v>
      </c>
      <c r="AK67" s="336">
        <f t="shared" si="100"/>
        <v>5.9491170673733919E-2</v>
      </c>
      <c r="AL67" s="336">
        <f t="shared" si="100"/>
        <v>5.9458333444753583E-2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0.11505307940046891</v>
      </c>
      <c r="N69" s="337">
        <f t="shared" si="101"/>
        <v>0.10853535056013511</v>
      </c>
      <c r="O69" s="337">
        <f t="shared" si="101"/>
        <v>0.10817721511371392</v>
      </c>
      <c r="P69" s="337">
        <f t="shared" si="101"/>
        <v>0.10865866622724885</v>
      </c>
      <c r="Q69" s="337">
        <f t="shared" si="101"/>
        <v>0.10716911579967255</v>
      </c>
      <c r="R69" s="337">
        <f t="shared" si="101"/>
        <v>0.10489441078057984</v>
      </c>
      <c r="S69" s="337">
        <f t="shared" si="101"/>
        <v>9.7859200097320118E-2</v>
      </c>
      <c r="T69" s="337">
        <f t="shared" si="101"/>
        <v>0.10184957820187525</v>
      </c>
      <c r="U69" s="337">
        <f t="shared" si="101"/>
        <v>9.7789997120323477E-2</v>
      </c>
      <c r="V69" s="337">
        <f t="shared" si="101"/>
        <v>9.5260274156510241E-2</v>
      </c>
      <c r="W69" s="337">
        <f t="shared" si="101"/>
        <v>0.10026516527254849</v>
      </c>
      <c r="X69" s="337">
        <f t="shared" si="101"/>
        <v>0.10149619846959158</v>
      </c>
      <c r="Y69" s="337">
        <f t="shared" si="101"/>
        <v>0.10033674331207119</v>
      </c>
      <c r="Z69" s="337">
        <f t="shared" si="101"/>
        <v>9.9084692196921523E-2</v>
      </c>
      <c r="AA69" s="337">
        <f t="shared" si="101"/>
        <v>9.7841106142229142E-2</v>
      </c>
      <c r="AB69" s="337">
        <f t="shared" si="101"/>
        <v>9.6603633504723604E-2</v>
      </c>
      <c r="AC69" s="337">
        <f t="shared" si="101"/>
        <v>9.5460986061180614E-2</v>
      </c>
      <c r="AD69" s="337">
        <f t="shared" si="101"/>
        <v>9.447690532576393E-2</v>
      </c>
      <c r="AE69" s="337">
        <f t="shared" ref="AE69:AL69" si="102">AE22/AE$49</f>
        <v>9.3439102929602488E-2</v>
      </c>
      <c r="AF69" s="337">
        <f t="shared" si="102"/>
        <v>9.2359232057532797E-2</v>
      </c>
      <c r="AG69" s="337">
        <f t="shared" si="102"/>
        <v>9.1202295001600389E-2</v>
      </c>
      <c r="AH69" s="337">
        <f t="shared" si="102"/>
        <v>9.0101901230126832E-2</v>
      </c>
      <c r="AI69" s="337">
        <f t="shared" si="102"/>
        <v>8.9108609500109542E-2</v>
      </c>
      <c r="AJ69" s="337">
        <f t="shared" si="102"/>
        <v>8.8033913213690487E-2</v>
      </c>
      <c r="AK69" s="337">
        <f t="shared" si="102"/>
        <v>8.710935927135173E-2</v>
      </c>
      <c r="AL69" s="337">
        <f t="shared" si="102"/>
        <v>8.6926293449787959E-2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8.7908267054741307E-2</v>
      </c>
      <c r="N70" s="336">
        <f t="shared" si="103"/>
        <v>8.5353282833028107E-2</v>
      </c>
      <c r="O70" s="336">
        <f t="shared" si="103"/>
        <v>8.5592398397524541E-2</v>
      </c>
      <c r="P70" s="336">
        <f t="shared" si="103"/>
        <v>8.4787599318724566E-2</v>
      </c>
      <c r="Q70" s="336">
        <f t="shared" si="103"/>
        <v>8.3973765145339177E-2</v>
      </c>
      <c r="R70" s="336">
        <f t="shared" si="103"/>
        <v>8.3908556349605562E-2</v>
      </c>
      <c r="S70" s="336">
        <f t="shared" si="103"/>
        <v>7.8793970784683434E-2</v>
      </c>
      <c r="T70" s="336">
        <f t="shared" si="103"/>
        <v>8.1812383773328931E-2</v>
      </c>
      <c r="U70" s="336">
        <f t="shared" si="103"/>
        <v>7.7944251210144921E-2</v>
      </c>
      <c r="V70" s="336">
        <f t="shared" si="103"/>
        <v>7.6939430952857407E-2</v>
      </c>
      <c r="W70" s="336">
        <f t="shared" si="103"/>
        <v>8.2157373587014262E-2</v>
      </c>
      <c r="X70" s="336">
        <f t="shared" si="103"/>
        <v>8.3546360957663532E-2</v>
      </c>
      <c r="Y70" s="336">
        <f t="shared" si="103"/>
        <v>8.2842437859513604E-2</v>
      </c>
      <c r="Z70" s="336">
        <f t="shared" si="103"/>
        <v>8.2074238118704221E-2</v>
      </c>
      <c r="AA70" s="336">
        <f t="shared" si="103"/>
        <v>8.1331689402874191E-2</v>
      </c>
      <c r="AB70" s="336">
        <f t="shared" si="103"/>
        <v>8.0599089449541125E-2</v>
      </c>
      <c r="AC70" s="336">
        <f t="shared" si="103"/>
        <v>7.9862195627445301E-2</v>
      </c>
      <c r="AD70" s="336">
        <f t="shared" si="103"/>
        <v>7.9149886229376867E-2</v>
      </c>
      <c r="AE70" s="336">
        <f t="shared" ref="AE70:AL70" si="104">AE23/AE$49</f>
        <v>7.8500336231804566E-2</v>
      </c>
      <c r="AF70" s="336">
        <f t="shared" si="104"/>
        <v>7.7826143311267512E-2</v>
      </c>
      <c r="AG70" s="336">
        <f t="shared" si="104"/>
        <v>7.715959928444259E-2</v>
      </c>
      <c r="AH70" s="336">
        <f t="shared" si="104"/>
        <v>7.6545765050767253E-2</v>
      </c>
      <c r="AI70" s="336">
        <f t="shared" si="104"/>
        <v>7.6007050223735412E-2</v>
      </c>
      <c r="AJ70" s="336">
        <f t="shared" si="104"/>
        <v>7.546910423125941E-2</v>
      </c>
      <c r="AK70" s="336">
        <f t="shared" si="104"/>
        <v>7.4895028259050075E-2</v>
      </c>
      <c r="AL70" s="336">
        <f t="shared" si="104"/>
        <v>7.4250660511439109E-2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2.7144812345727607E-2</v>
      </c>
      <c r="N71" s="336">
        <f t="shared" si="105"/>
        <v>2.3182067727106986E-2</v>
      </c>
      <c r="O71" s="336">
        <f t="shared" si="105"/>
        <v>2.2584816716189383E-2</v>
      </c>
      <c r="P71" s="336">
        <f t="shared" si="105"/>
        <v>2.3871066908524287E-2</v>
      </c>
      <c r="Q71" s="336">
        <f t="shared" si="105"/>
        <v>2.3195350654333379E-2</v>
      </c>
      <c r="R71" s="336">
        <f t="shared" si="105"/>
        <v>2.0985854430974275E-2</v>
      </c>
      <c r="S71" s="336">
        <f t="shared" si="105"/>
        <v>1.906522931263669E-2</v>
      </c>
      <c r="T71" s="336">
        <f t="shared" si="105"/>
        <v>2.0037194428546311E-2</v>
      </c>
      <c r="U71" s="336">
        <f t="shared" si="105"/>
        <v>1.9845745910178545E-2</v>
      </c>
      <c r="V71" s="336">
        <f t="shared" si="105"/>
        <v>1.8320843203652827E-2</v>
      </c>
      <c r="W71" s="336">
        <f t="shared" si="105"/>
        <v>1.8107791685534214E-2</v>
      </c>
      <c r="X71" s="336">
        <f t="shared" si="105"/>
        <v>1.7949837511928045E-2</v>
      </c>
      <c r="Y71" s="336">
        <f t="shared" si="105"/>
        <v>1.749430545255759E-2</v>
      </c>
      <c r="Z71" s="336">
        <f t="shared" si="105"/>
        <v>1.7010454078217305E-2</v>
      </c>
      <c r="AA71" s="336">
        <f t="shared" si="105"/>
        <v>1.6509416739354937E-2</v>
      </c>
      <c r="AB71" s="336">
        <f t="shared" si="105"/>
        <v>1.6004544055182476E-2</v>
      </c>
      <c r="AC71" s="336">
        <f t="shared" si="105"/>
        <v>1.5598790433735318E-2</v>
      </c>
      <c r="AD71" s="336">
        <f t="shared" si="105"/>
        <v>1.5327019096387073E-2</v>
      </c>
      <c r="AE71" s="336">
        <f t="shared" ref="AE71:AL71" si="106">AE24/AE$49</f>
        <v>1.4938766697797919E-2</v>
      </c>
      <c r="AF71" s="336">
        <f t="shared" si="106"/>
        <v>1.4533088746265284E-2</v>
      </c>
      <c r="AG71" s="336">
        <f t="shared" si="106"/>
        <v>1.4042695717157792E-2</v>
      </c>
      <c r="AH71" s="336">
        <f t="shared" si="106"/>
        <v>1.3556136179359564E-2</v>
      </c>
      <c r="AI71" s="336">
        <f t="shared" si="106"/>
        <v>1.3101559276374122E-2</v>
      </c>
      <c r="AJ71" s="336">
        <f t="shared" si="106"/>
        <v>1.2564808982431072E-2</v>
      </c>
      <c r="AK71" s="336">
        <f t="shared" si="106"/>
        <v>1.221433101230166E-2</v>
      </c>
      <c r="AL71" s="336">
        <f t="shared" si="106"/>
        <v>1.2675632938348847E-2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0.11812348561817033</v>
      </c>
      <c r="N73" s="337">
        <f t="shared" si="107"/>
        <v>0.12114488233529107</v>
      </c>
      <c r="O73" s="337">
        <f t="shared" si="107"/>
        <v>0.1186076056645837</v>
      </c>
      <c r="P73" s="337">
        <f t="shared" si="107"/>
        <v>0.11968183114161642</v>
      </c>
      <c r="Q73" s="337">
        <f t="shared" si="107"/>
        <v>0.12317006338416904</v>
      </c>
      <c r="R73" s="337">
        <f t="shared" si="107"/>
        <v>0.12311312861856857</v>
      </c>
      <c r="S73" s="337">
        <f t="shared" si="107"/>
        <v>0.11972123239399672</v>
      </c>
      <c r="T73" s="337">
        <f t="shared" si="107"/>
        <v>0.1177217636862756</v>
      </c>
      <c r="U73" s="337">
        <f t="shared" si="107"/>
        <v>0.11723273571510159</v>
      </c>
      <c r="V73" s="337">
        <f t="shared" si="107"/>
        <v>0.11899575023415739</v>
      </c>
      <c r="W73" s="337">
        <f t="shared" si="107"/>
        <v>0.10814272035960565</v>
      </c>
      <c r="X73" s="337">
        <f t="shared" si="107"/>
        <v>0.10797661073914999</v>
      </c>
      <c r="Y73" s="337">
        <f t="shared" si="107"/>
        <v>0.10713399472388697</v>
      </c>
      <c r="Z73" s="337">
        <f t="shared" si="107"/>
        <v>0.10674088294798409</v>
      </c>
      <c r="AA73" s="337">
        <f t="shared" si="107"/>
        <v>0.106184186064765</v>
      </c>
      <c r="AB73" s="337">
        <f t="shared" si="107"/>
        <v>0.10542721643635775</v>
      </c>
      <c r="AC73" s="337">
        <f t="shared" si="107"/>
        <v>0.10473691500033956</v>
      </c>
      <c r="AD73" s="337">
        <f t="shared" si="107"/>
        <v>0.10404204170999073</v>
      </c>
      <c r="AE73" s="337">
        <f t="shared" ref="AE73:AL73" si="108">AE26/AE$49</f>
        <v>0.10334094642178027</v>
      </c>
      <c r="AF73" s="337">
        <f t="shared" si="108"/>
        <v>0.1026373263159077</v>
      </c>
      <c r="AG73" s="337">
        <f t="shared" si="108"/>
        <v>0.10194438580381117</v>
      </c>
      <c r="AH73" s="337">
        <f t="shared" si="108"/>
        <v>0.10124254298351985</v>
      </c>
      <c r="AI73" s="337">
        <f t="shared" si="108"/>
        <v>0.10054270151100043</v>
      </c>
      <c r="AJ73" s="337">
        <f t="shared" si="108"/>
        <v>9.9828822901006045E-2</v>
      </c>
      <c r="AK73" s="337">
        <f t="shared" si="108"/>
        <v>9.9117640545730218E-2</v>
      </c>
      <c r="AL73" s="337">
        <f t="shared" si="108"/>
        <v>9.8260726403160886E-2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1.7340779147034014E-2</v>
      </c>
      <c r="N74" s="336">
        <f t="shared" si="109"/>
        <v>1.5941549846961306E-2</v>
      </c>
      <c r="O74" s="336">
        <f t="shared" si="109"/>
        <v>1.5384826435682163E-2</v>
      </c>
      <c r="P74" s="336">
        <f t="shared" si="109"/>
        <v>1.4662778672414691E-2</v>
      </c>
      <c r="Q74" s="336">
        <f t="shared" si="109"/>
        <v>1.5829555206030681E-2</v>
      </c>
      <c r="R74" s="336">
        <f t="shared" si="109"/>
        <v>1.4882424717549948E-2</v>
      </c>
      <c r="S74" s="336">
        <f t="shared" si="109"/>
        <v>1.5236657891379388E-2</v>
      </c>
      <c r="T74" s="336">
        <f t="shared" si="109"/>
        <v>1.4651452219780418E-2</v>
      </c>
      <c r="U74" s="336">
        <f t="shared" si="109"/>
        <v>1.5525359914791656E-2</v>
      </c>
      <c r="V74" s="336">
        <f t="shared" si="109"/>
        <v>1.3596324712017641E-2</v>
      </c>
      <c r="W74" s="336">
        <f t="shared" si="109"/>
        <v>1.5170132083904882E-2</v>
      </c>
      <c r="X74" s="336">
        <f t="shared" si="109"/>
        <v>1.3987876766390796E-2</v>
      </c>
      <c r="Y74" s="336">
        <f t="shared" si="109"/>
        <v>1.4016512334685328E-2</v>
      </c>
      <c r="Z74" s="336">
        <f t="shared" si="109"/>
        <v>1.4082784343592461E-2</v>
      </c>
      <c r="AA74" s="336">
        <f t="shared" si="109"/>
        <v>1.4123701181712384E-2</v>
      </c>
      <c r="AB74" s="336">
        <f t="shared" si="109"/>
        <v>1.4140108757337228E-2</v>
      </c>
      <c r="AC74" s="336">
        <f t="shared" si="109"/>
        <v>1.4157801663813264E-2</v>
      </c>
      <c r="AD74" s="336">
        <f t="shared" si="109"/>
        <v>1.4174594991803801E-2</v>
      </c>
      <c r="AE74" s="336">
        <f t="shared" ref="AE74:AL74" si="110">AE27/AE$49</f>
        <v>1.4194388282317165E-2</v>
      </c>
      <c r="AF74" s="336">
        <f t="shared" si="110"/>
        <v>1.4207555885800407E-2</v>
      </c>
      <c r="AG74" s="336">
        <f t="shared" si="110"/>
        <v>1.423862331474625E-2</v>
      </c>
      <c r="AH74" s="336">
        <f t="shared" si="110"/>
        <v>1.427413154193464E-2</v>
      </c>
      <c r="AI74" s="336">
        <f t="shared" si="110"/>
        <v>1.4327351285337086E-2</v>
      </c>
      <c r="AJ74" s="336">
        <f t="shared" si="110"/>
        <v>1.437821158701961E-2</v>
      </c>
      <c r="AK74" s="336">
        <f t="shared" si="110"/>
        <v>1.4423030487664523E-2</v>
      </c>
      <c r="AL74" s="336">
        <f t="shared" si="110"/>
        <v>1.4463655185032421E-2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4.2263316766028652E-2</v>
      </c>
      <c r="N75" s="336">
        <f t="shared" si="111"/>
        <v>4.7289335002071206E-2</v>
      </c>
      <c r="O75" s="336">
        <f t="shared" si="111"/>
        <v>4.3282504099738356E-2</v>
      </c>
      <c r="P75" s="336">
        <f t="shared" si="111"/>
        <v>4.5929288971339341E-2</v>
      </c>
      <c r="Q75" s="336">
        <f t="shared" si="111"/>
        <v>4.5112946320287985E-2</v>
      </c>
      <c r="R75" s="336">
        <f t="shared" si="111"/>
        <v>4.6954758787236102E-2</v>
      </c>
      <c r="S75" s="336">
        <f t="shared" si="111"/>
        <v>4.5056332852082347E-2</v>
      </c>
      <c r="T75" s="336">
        <f t="shared" si="111"/>
        <v>4.2545745804807321E-2</v>
      </c>
      <c r="U75" s="336">
        <f t="shared" si="111"/>
        <v>4.3152204222348431E-2</v>
      </c>
      <c r="V75" s="336">
        <f t="shared" si="111"/>
        <v>4.4703283051287165E-2</v>
      </c>
      <c r="W75" s="336">
        <f t="shared" si="111"/>
        <v>4.0214129575777559E-2</v>
      </c>
      <c r="X75" s="336">
        <f t="shared" si="111"/>
        <v>3.9866749205180858E-2</v>
      </c>
      <c r="Y75" s="336">
        <f t="shared" si="111"/>
        <v>3.9253534812392292E-2</v>
      </c>
      <c r="Z75" s="336">
        <f t="shared" si="111"/>
        <v>3.8759409466751701E-2</v>
      </c>
      <c r="AA75" s="336">
        <f t="shared" si="111"/>
        <v>3.82589098102624E-2</v>
      </c>
      <c r="AB75" s="336">
        <f t="shared" si="111"/>
        <v>3.7783135444955422E-2</v>
      </c>
      <c r="AC75" s="336">
        <f t="shared" si="111"/>
        <v>3.7356322708134007E-2</v>
      </c>
      <c r="AD75" s="336">
        <f t="shared" si="111"/>
        <v>3.6954346647701003E-2</v>
      </c>
      <c r="AE75" s="336">
        <f t="shared" ref="AE75:AL75" si="112">AE28/AE$49</f>
        <v>3.655001241128341E-2</v>
      </c>
      <c r="AF75" s="336">
        <f t="shared" si="112"/>
        <v>3.6158366787893706E-2</v>
      </c>
      <c r="AG75" s="336">
        <f t="shared" si="112"/>
        <v>3.5770073560592898E-2</v>
      </c>
      <c r="AH75" s="336">
        <f t="shared" si="112"/>
        <v>3.5380187369094082E-2</v>
      </c>
      <c r="AI75" s="336">
        <f t="shared" si="112"/>
        <v>3.4988691825077821E-2</v>
      </c>
      <c r="AJ75" s="336">
        <f t="shared" si="112"/>
        <v>3.4598436784260479E-2</v>
      </c>
      <c r="AK75" s="336">
        <f t="shared" si="112"/>
        <v>3.4207058216184263E-2</v>
      </c>
      <c r="AL75" s="336">
        <f t="shared" si="112"/>
        <v>3.3837008552754927E-2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3.7397640061827782E-2</v>
      </c>
      <c r="N76" s="336">
        <f t="shared" si="113"/>
        <v>3.7806643954084854E-2</v>
      </c>
      <c r="O76" s="336">
        <f t="shared" si="113"/>
        <v>3.8773915792026312E-2</v>
      </c>
      <c r="P76" s="336">
        <f t="shared" si="113"/>
        <v>3.8433281132895E-2</v>
      </c>
      <c r="Q76" s="336">
        <f t="shared" si="113"/>
        <v>4.1161377623926222E-2</v>
      </c>
      <c r="R76" s="336">
        <f t="shared" si="113"/>
        <v>4.0883008062616737E-2</v>
      </c>
      <c r="S76" s="336">
        <f t="shared" si="113"/>
        <v>3.8449132180071281E-2</v>
      </c>
      <c r="T76" s="336">
        <f t="shared" si="113"/>
        <v>3.891962045210267E-2</v>
      </c>
      <c r="U76" s="336">
        <f t="shared" si="113"/>
        <v>3.7826536743817883E-2</v>
      </c>
      <c r="V76" s="336">
        <f t="shared" si="113"/>
        <v>4.1615912972620031E-2</v>
      </c>
      <c r="W76" s="336">
        <f t="shared" si="113"/>
        <v>3.4121170984409199E-2</v>
      </c>
      <c r="X76" s="336">
        <f t="shared" si="113"/>
        <v>3.4565891979888595E-2</v>
      </c>
      <c r="Y76" s="336">
        <f t="shared" si="113"/>
        <v>3.435923450457086E-2</v>
      </c>
      <c r="Z76" s="336">
        <f t="shared" si="113"/>
        <v>3.4475047861669779E-2</v>
      </c>
      <c r="AA76" s="336">
        <f t="shared" si="113"/>
        <v>3.4494520185951623E-2</v>
      </c>
      <c r="AB76" s="336">
        <f t="shared" si="113"/>
        <v>3.431571747143302E-2</v>
      </c>
      <c r="AC76" s="336">
        <f t="shared" si="113"/>
        <v>3.4150309255278823E-2</v>
      </c>
      <c r="AD76" s="336">
        <f t="shared" si="113"/>
        <v>3.3961677662676423E-2</v>
      </c>
      <c r="AE76" s="336">
        <f t="shared" ref="AE76:AL76" si="114">AE29/AE$49</f>
        <v>3.376354556091727E-2</v>
      </c>
      <c r="AF76" s="336">
        <f t="shared" si="114"/>
        <v>3.3566870950230566E-2</v>
      </c>
      <c r="AG76" s="336">
        <f t="shared" si="114"/>
        <v>3.3374063444031328E-2</v>
      </c>
      <c r="AH76" s="336">
        <f t="shared" si="114"/>
        <v>3.3170572422680407E-2</v>
      </c>
      <c r="AI76" s="336">
        <f t="shared" si="114"/>
        <v>3.2958664560838125E-2</v>
      </c>
      <c r="AJ76" s="336">
        <f t="shared" si="114"/>
        <v>3.2739612313475434E-2</v>
      </c>
      <c r="AK76" s="336">
        <f t="shared" si="114"/>
        <v>3.2521094882120585E-2</v>
      </c>
      <c r="AL76" s="336">
        <f t="shared" si="114"/>
        <v>3.2308646736405246E-2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2.1121749643279879E-2</v>
      </c>
      <c r="N77" s="336">
        <f t="shared" si="115"/>
        <v>2.0107353532173716E-2</v>
      </c>
      <c r="O77" s="336">
        <f t="shared" si="115"/>
        <v>2.1166359337136863E-2</v>
      </c>
      <c r="P77" s="336">
        <f t="shared" si="115"/>
        <v>2.0656482364967386E-2</v>
      </c>
      <c r="Q77" s="336">
        <f t="shared" si="115"/>
        <v>2.1066184233924166E-2</v>
      </c>
      <c r="R77" s="336">
        <f t="shared" si="115"/>
        <v>2.0392937051165776E-2</v>
      </c>
      <c r="S77" s="336">
        <f t="shared" si="115"/>
        <v>2.0979109470463719E-2</v>
      </c>
      <c r="T77" s="336">
        <f t="shared" si="115"/>
        <v>2.1604945209585176E-2</v>
      </c>
      <c r="U77" s="336">
        <f t="shared" si="115"/>
        <v>2.0728634834143653E-2</v>
      </c>
      <c r="V77" s="336">
        <f t="shared" si="115"/>
        <v>1.9080229498232536E-2</v>
      </c>
      <c r="W77" s="336">
        <f t="shared" si="115"/>
        <v>1.8637287715514018E-2</v>
      </c>
      <c r="X77" s="336">
        <f t="shared" si="115"/>
        <v>1.9556092787689747E-2</v>
      </c>
      <c r="Y77" s="336">
        <f t="shared" si="115"/>
        <v>1.9504713072238493E-2</v>
      </c>
      <c r="Z77" s="336">
        <f t="shared" si="115"/>
        <v>1.9423641275970162E-2</v>
      </c>
      <c r="AA77" s="336">
        <f t="shared" si="115"/>
        <v>1.9307054886838589E-2</v>
      </c>
      <c r="AB77" s="336">
        <f t="shared" si="115"/>
        <v>1.9188254762632084E-2</v>
      </c>
      <c r="AC77" s="336">
        <f t="shared" si="115"/>
        <v>1.9072481373113459E-2</v>
      </c>
      <c r="AD77" s="336">
        <f t="shared" si="115"/>
        <v>1.8951422407809507E-2</v>
      </c>
      <c r="AE77" s="336">
        <f t="shared" ref="AE77:AL77" si="116">AE30/AE$49</f>
        <v>1.8833000167262429E-2</v>
      </c>
      <c r="AF77" s="336">
        <f t="shared" si="116"/>
        <v>1.8704532691983029E-2</v>
      </c>
      <c r="AG77" s="336">
        <f t="shared" si="116"/>
        <v>1.856162548444068E-2</v>
      </c>
      <c r="AH77" s="336">
        <f t="shared" si="116"/>
        <v>1.8417651649810716E-2</v>
      </c>
      <c r="AI77" s="336">
        <f t="shared" si="116"/>
        <v>1.8267993839747403E-2</v>
      </c>
      <c r="AJ77" s="336">
        <f t="shared" si="116"/>
        <v>1.811256221625052E-2</v>
      </c>
      <c r="AK77" s="336">
        <f t="shared" si="116"/>
        <v>1.7966456959760835E-2</v>
      </c>
      <c r="AL77" s="336">
        <f t="shared" si="116"/>
        <v>1.7651415928968302E-2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0.10225480304471436</v>
      </c>
      <c r="N79" s="337">
        <f t="shared" si="117"/>
        <v>9.6103315208422288E-2</v>
      </c>
      <c r="O79" s="337">
        <f t="shared" si="117"/>
        <v>9.6268005146068369E-2</v>
      </c>
      <c r="P79" s="337">
        <f t="shared" si="117"/>
        <v>9.6457775409026697E-2</v>
      </c>
      <c r="Q79" s="337">
        <f t="shared" si="117"/>
        <v>9.8577735210660114E-2</v>
      </c>
      <c r="R79" s="337">
        <f t="shared" si="117"/>
        <v>9.9376693849798761E-2</v>
      </c>
      <c r="S79" s="337">
        <f t="shared" si="117"/>
        <v>9.7556405093125451E-2</v>
      </c>
      <c r="T79" s="337">
        <f t="shared" si="117"/>
        <v>9.3824216323069504E-2</v>
      </c>
      <c r="U79" s="337">
        <f t="shared" si="117"/>
        <v>9.4784640332464226E-2</v>
      </c>
      <c r="V79" s="337">
        <f t="shared" si="117"/>
        <v>9.4770588550883994E-2</v>
      </c>
      <c r="W79" s="337">
        <f t="shared" si="117"/>
        <v>8.9566143613747554E-2</v>
      </c>
      <c r="X79" s="337">
        <f t="shared" si="117"/>
        <v>8.834162559776719E-2</v>
      </c>
      <c r="Y79" s="337">
        <f t="shared" si="117"/>
        <v>8.8975923113128824E-2</v>
      </c>
      <c r="Z79" s="337">
        <f t="shared" si="117"/>
        <v>8.9338218857472312E-2</v>
      </c>
      <c r="AA79" s="337">
        <f t="shared" si="117"/>
        <v>8.9817438141700942E-2</v>
      </c>
      <c r="AB79" s="337">
        <f t="shared" si="117"/>
        <v>9.0380360643426402E-2</v>
      </c>
      <c r="AC79" s="337">
        <f t="shared" si="117"/>
        <v>9.0870726708140337E-2</v>
      </c>
      <c r="AD79" s="337">
        <f t="shared" si="117"/>
        <v>9.1323617357211534E-2</v>
      </c>
      <c r="AE79" s="337">
        <f t="shared" ref="AE79:AL79" si="118">AE32/AE$49</f>
        <v>9.1871613430810267E-2</v>
      </c>
      <c r="AF79" s="337">
        <f t="shared" si="118"/>
        <v>9.2412013354123371E-2</v>
      </c>
      <c r="AG79" s="337">
        <f t="shared" si="118"/>
        <v>9.2933625991164809E-2</v>
      </c>
      <c r="AH79" s="337">
        <f t="shared" si="118"/>
        <v>9.3447807355729773E-2</v>
      </c>
      <c r="AI79" s="337">
        <f t="shared" si="118"/>
        <v>9.3861241909811183E-2</v>
      </c>
      <c r="AJ79" s="337">
        <f t="shared" si="118"/>
        <v>9.4281099137714888E-2</v>
      </c>
      <c r="AK79" s="337">
        <f t="shared" si="118"/>
        <v>9.4685073260739619E-2</v>
      </c>
      <c r="AL79" s="337">
        <f t="shared" si="118"/>
        <v>9.5044137751756422E-2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7.8249368915193837E-2</v>
      </c>
      <c r="N80" s="336">
        <f t="shared" si="119"/>
        <v>7.2041638207440528E-2</v>
      </c>
      <c r="O80" s="336">
        <f t="shared" si="119"/>
        <v>7.4580325262991284E-2</v>
      </c>
      <c r="P80" s="336">
        <f t="shared" si="119"/>
        <v>7.3408676315808635E-2</v>
      </c>
      <c r="Q80" s="336">
        <f t="shared" si="119"/>
        <v>7.4410665967481082E-2</v>
      </c>
      <c r="R80" s="336">
        <f t="shared" si="119"/>
        <v>7.7944646715032415E-2</v>
      </c>
      <c r="S80" s="336">
        <f t="shared" si="119"/>
        <v>7.5824389055112934E-2</v>
      </c>
      <c r="T80" s="336">
        <f t="shared" si="119"/>
        <v>7.2712393048783644E-2</v>
      </c>
      <c r="U80" s="336">
        <f t="shared" si="119"/>
        <v>7.2410756490275369E-2</v>
      </c>
      <c r="V80" s="336">
        <f t="shared" si="119"/>
        <v>7.2271935682645894E-2</v>
      </c>
      <c r="W80" s="336">
        <f t="shared" si="119"/>
        <v>6.9182394832575794E-2</v>
      </c>
      <c r="X80" s="336">
        <f t="shared" si="119"/>
        <v>6.9196076619742239E-2</v>
      </c>
      <c r="Y80" s="336">
        <f t="shared" si="119"/>
        <v>6.9614780525425246E-2</v>
      </c>
      <c r="Z80" s="336">
        <f t="shared" si="119"/>
        <v>6.9870334301847373E-2</v>
      </c>
      <c r="AA80" s="336">
        <f t="shared" si="119"/>
        <v>7.0274876231507452E-2</v>
      </c>
      <c r="AB80" s="336">
        <f t="shared" si="119"/>
        <v>7.0783874064850621E-2</v>
      </c>
      <c r="AC80" s="336">
        <f t="shared" si="119"/>
        <v>7.1209357311403598E-2</v>
      </c>
      <c r="AD80" s="336">
        <f t="shared" si="119"/>
        <v>7.1600156868656895E-2</v>
      </c>
      <c r="AE80" s="336">
        <f t="shared" ref="AE80:AL80" si="120">AE33/AE$49</f>
        <v>7.2086939066227596E-2</v>
      </c>
      <c r="AF80" s="336">
        <f t="shared" si="120"/>
        <v>7.2570378142203004E-2</v>
      </c>
      <c r="AG80" s="336">
        <f t="shared" si="120"/>
        <v>7.3035849322937274E-2</v>
      </c>
      <c r="AH80" s="336">
        <f t="shared" si="120"/>
        <v>7.3495134272690027E-2</v>
      </c>
      <c r="AI80" s="336">
        <f t="shared" si="120"/>
        <v>7.3851659260102759E-2</v>
      </c>
      <c r="AJ80" s="336">
        <f t="shared" si="120"/>
        <v>7.4218931829350229E-2</v>
      </c>
      <c r="AK80" s="336">
        <f t="shared" si="120"/>
        <v>7.4596217417024699E-2</v>
      </c>
      <c r="AL80" s="336">
        <f t="shared" si="120"/>
        <v>7.4988436720430124E-2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2.2597166205363887E-2</v>
      </c>
      <c r="N81" s="336">
        <f t="shared" si="121"/>
        <v>2.3081448049926612E-2</v>
      </c>
      <c r="O81" s="336">
        <f t="shared" si="121"/>
        <v>2.075817108461676E-2</v>
      </c>
      <c r="P81" s="336">
        <f t="shared" si="121"/>
        <v>2.2263039767419557E-2</v>
      </c>
      <c r="Q81" s="336">
        <f t="shared" si="121"/>
        <v>2.3295572206255121E-2</v>
      </c>
      <c r="R81" s="336">
        <f t="shared" si="121"/>
        <v>2.0576831085079982E-2</v>
      </c>
      <c r="S81" s="336">
        <f t="shared" si="121"/>
        <v>2.1080306506485336E-2</v>
      </c>
      <c r="T81" s="336">
        <f t="shared" si="121"/>
        <v>2.0400348451833198E-2</v>
      </c>
      <c r="U81" s="336">
        <f t="shared" si="121"/>
        <v>2.1638600663627459E-2</v>
      </c>
      <c r="V81" s="336">
        <f t="shared" si="121"/>
        <v>2.1882602494772939E-2</v>
      </c>
      <c r="W81" s="336">
        <f t="shared" si="121"/>
        <v>1.9555534115455995E-2</v>
      </c>
      <c r="X81" s="336">
        <f t="shared" si="121"/>
        <v>1.8621730618437159E-2</v>
      </c>
      <c r="Y81" s="336">
        <f t="shared" si="121"/>
        <v>1.883443789382885E-2</v>
      </c>
      <c r="Z81" s="336">
        <f t="shared" si="121"/>
        <v>1.8939871243688962E-2</v>
      </c>
      <c r="AA81" s="336">
        <f t="shared" si="121"/>
        <v>1.9013952026083712E-2</v>
      </c>
      <c r="AB81" s="336">
        <f t="shared" si="121"/>
        <v>1.9068482271190599E-2</v>
      </c>
      <c r="AC81" s="336">
        <f t="shared" si="121"/>
        <v>1.9133271255285633E-2</v>
      </c>
      <c r="AD81" s="336">
        <f t="shared" si="121"/>
        <v>1.9195282808760823E-2</v>
      </c>
      <c r="AE81" s="336">
        <f t="shared" ref="AE81:AL81" si="122">AE34/AE$49</f>
        <v>1.9255749486179311E-2</v>
      </c>
      <c r="AF81" s="336">
        <f t="shared" si="122"/>
        <v>1.9312702319628044E-2</v>
      </c>
      <c r="AG81" s="336">
        <f t="shared" si="122"/>
        <v>1.9368108792083071E-2</v>
      </c>
      <c r="AH81" s="336">
        <f t="shared" si="122"/>
        <v>1.9422619304901315E-2</v>
      </c>
      <c r="AI81" s="336">
        <f t="shared" si="122"/>
        <v>1.9478696092884475E-2</v>
      </c>
      <c r="AJ81" s="336">
        <f t="shared" si="122"/>
        <v>1.9532052909785026E-2</v>
      </c>
      <c r="AK81" s="336">
        <f t="shared" si="122"/>
        <v>1.9558267606930163E-2</v>
      </c>
      <c r="AL81" s="336">
        <f t="shared" si="122"/>
        <v>1.9525874297909914E-2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1.4082679241566377E-3</v>
      </c>
      <c r="N82" s="336">
        <f t="shared" si="123"/>
        <v>9.8022895105515464E-4</v>
      </c>
      <c r="O82" s="336">
        <f t="shared" si="123"/>
        <v>9.2950879846032564E-4</v>
      </c>
      <c r="P82" s="336">
        <f t="shared" si="123"/>
        <v>7.8605932579849992E-4</v>
      </c>
      <c r="Q82" s="336">
        <f t="shared" si="123"/>
        <v>8.7149703692392761E-4</v>
      </c>
      <c r="R82" s="336">
        <f t="shared" si="123"/>
        <v>8.5521604968636863E-4</v>
      </c>
      <c r="S82" s="336">
        <f t="shared" si="123"/>
        <v>6.5170953152718185E-4</v>
      </c>
      <c r="T82" s="336">
        <f t="shared" si="123"/>
        <v>7.1147482245266242E-4</v>
      </c>
      <c r="U82" s="336">
        <f t="shared" si="123"/>
        <v>7.3528317856139829E-4</v>
      </c>
      <c r="V82" s="336">
        <f t="shared" si="123"/>
        <v>6.160503734651602E-4</v>
      </c>
      <c r="W82" s="336">
        <f t="shared" si="123"/>
        <v>8.2821466571575744E-4</v>
      </c>
      <c r="X82" s="336">
        <f t="shared" si="123"/>
        <v>5.2381835958779065E-4</v>
      </c>
      <c r="Y82" s="336">
        <f t="shared" si="123"/>
        <v>5.2670469387472744E-4</v>
      </c>
      <c r="Z82" s="336">
        <f t="shared" si="123"/>
        <v>5.2801331193598206E-4</v>
      </c>
      <c r="AA82" s="336">
        <f t="shared" si="123"/>
        <v>5.2860988410979078E-4</v>
      </c>
      <c r="AB82" s="336">
        <f t="shared" si="123"/>
        <v>5.280043073851887E-4</v>
      </c>
      <c r="AC82" s="336">
        <f t="shared" si="123"/>
        <v>5.2809814145110036E-4</v>
      </c>
      <c r="AD82" s="336">
        <f t="shared" si="123"/>
        <v>5.2817767979379971E-4</v>
      </c>
      <c r="AE82" s="336">
        <f t="shared" ref="AE82:AL82" si="124">AE35/AE$49</f>
        <v>5.2892487840336508E-4</v>
      </c>
      <c r="AF82" s="336">
        <f t="shared" si="124"/>
        <v>5.2893289229231173E-4</v>
      </c>
      <c r="AG82" s="336">
        <f t="shared" si="124"/>
        <v>5.296678761444576E-4</v>
      </c>
      <c r="AH82" s="336">
        <f t="shared" si="124"/>
        <v>5.30053778138423E-4</v>
      </c>
      <c r="AI82" s="336">
        <f t="shared" si="124"/>
        <v>5.3088655682393272E-4</v>
      </c>
      <c r="AJ82" s="336">
        <f t="shared" si="124"/>
        <v>5.3011439857962995E-4</v>
      </c>
      <c r="AK82" s="336">
        <f t="shared" si="124"/>
        <v>5.3058823678474862E-4</v>
      </c>
      <c r="AL82" s="336">
        <f t="shared" si="124"/>
        <v>5.2982673341638812E-4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8.7008640604127191E-2</v>
      </c>
      <c r="N84" s="337">
        <f t="shared" si="125"/>
        <v>8.8886497971284312E-2</v>
      </c>
      <c r="O84" s="337">
        <f t="shared" si="125"/>
        <v>9.3606416996576264E-2</v>
      </c>
      <c r="P84" s="337">
        <f t="shared" si="125"/>
        <v>9.1490691298828281E-2</v>
      </c>
      <c r="Q84" s="337">
        <f t="shared" si="125"/>
        <v>8.7724139121259509E-2</v>
      </c>
      <c r="R84" s="337">
        <f t="shared" si="125"/>
        <v>8.6833828605273944E-2</v>
      </c>
      <c r="S84" s="337">
        <f t="shared" si="125"/>
        <v>9.4640862325220995E-2</v>
      </c>
      <c r="T84" s="337">
        <f t="shared" si="125"/>
        <v>9.1064381454226503E-2</v>
      </c>
      <c r="U84" s="337">
        <f t="shared" si="125"/>
        <v>8.574898289717682E-2</v>
      </c>
      <c r="V84" s="337">
        <f t="shared" si="125"/>
        <v>8.3469514020108312E-2</v>
      </c>
      <c r="W84" s="337">
        <f t="shared" si="125"/>
        <v>8.5342047546341629E-2</v>
      </c>
      <c r="X84" s="337">
        <f t="shared" si="125"/>
        <v>8.4711193969542936E-2</v>
      </c>
      <c r="Y84" s="337">
        <f t="shared" si="125"/>
        <v>8.4298820459495077E-2</v>
      </c>
      <c r="Z84" s="337">
        <f t="shared" si="125"/>
        <v>8.3797813953067693E-2</v>
      </c>
      <c r="AA84" s="337">
        <f t="shared" si="125"/>
        <v>8.3410927485875475E-2</v>
      </c>
      <c r="AB84" s="337">
        <f t="shared" si="125"/>
        <v>8.3088315692668099E-2</v>
      </c>
      <c r="AC84" s="337">
        <f t="shared" si="125"/>
        <v>8.2698577146806701E-2</v>
      </c>
      <c r="AD84" s="337">
        <f t="shared" si="125"/>
        <v>8.2260958516152574E-2</v>
      </c>
      <c r="AE84" s="337">
        <f t="shared" ref="AE84:AL84" si="126">AE37/AE$49</f>
        <v>8.1799770005671887E-2</v>
      </c>
      <c r="AF84" s="337">
        <f t="shared" si="126"/>
        <v>8.1332494834739963E-2</v>
      </c>
      <c r="AG84" s="337">
        <f t="shared" si="126"/>
        <v>8.082652158637145E-2</v>
      </c>
      <c r="AH84" s="337">
        <f t="shared" si="126"/>
        <v>8.0298322753966103E-2</v>
      </c>
      <c r="AI84" s="337">
        <f t="shared" si="126"/>
        <v>7.9775148079326508E-2</v>
      </c>
      <c r="AJ84" s="337">
        <f t="shared" si="126"/>
        <v>7.9207310203147904E-2</v>
      </c>
      <c r="AK84" s="337">
        <f t="shared" si="126"/>
        <v>7.8649544538314284E-2</v>
      </c>
      <c r="AL84" s="337">
        <f t="shared" si="126"/>
        <v>7.8066760879011099E-2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7.1738304548325624E-2</v>
      </c>
      <c r="N85" s="336">
        <f t="shared" si="127"/>
        <v>7.4051597137147429E-2</v>
      </c>
      <c r="O85" s="336">
        <f t="shared" si="127"/>
        <v>7.8748978844263212E-2</v>
      </c>
      <c r="P85" s="336">
        <f t="shared" si="127"/>
        <v>7.6492008824635943E-2</v>
      </c>
      <c r="Q85" s="336">
        <f t="shared" si="127"/>
        <v>7.3628973627736807E-2</v>
      </c>
      <c r="R85" s="336">
        <f t="shared" si="127"/>
        <v>7.1760929229716858E-2</v>
      </c>
      <c r="S85" s="336">
        <f t="shared" si="127"/>
        <v>8.0073007544649313E-2</v>
      </c>
      <c r="T85" s="336">
        <f t="shared" si="127"/>
        <v>7.4902371239004381E-2</v>
      </c>
      <c r="U85" s="336">
        <f t="shared" si="127"/>
        <v>6.9529842850408918E-2</v>
      </c>
      <c r="V85" s="336">
        <f t="shared" si="127"/>
        <v>6.7729725573242389E-2</v>
      </c>
      <c r="W85" s="336">
        <f t="shared" si="127"/>
        <v>6.8562525915729672E-2</v>
      </c>
      <c r="X85" s="336">
        <f t="shared" si="127"/>
        <v>6.7236065867704184E-2</v>
      </c>
      <c r="Y85" s="336">
        <f t="shared" si="127"/>
        <v>6.6747302315751197E-2</v>
      </c>
      <c r="Z85" s="336">
        <f t="shared" si="127"/>
        <v>6.6150455493225055E-2</v>
      </c>
      <c r="AA85" s="336">
        <f t="shared" si="127"/>
        <v>6.5674104730902447E-2</v>
      </c>
      <c r="AB85" s="336">
        <f t="shared" si="127"/>
        <v>6.525447160267385E-2</v>
      </c>
      <c r="AC85" s="336">
        <f t="shared" si="127"/>
        <v>6.4778947620270255E-2</v>
      </c>
      <c r="AD85" s="336">
        <f t="shared" si="127"/>
        <v>6.4254085804375444E-2</v>
      </c>
      <c r="AE85" s="336">
        <f t="shared" ref="AE85:AL85" si="128">AE38/AE$49</f>
        <v>6.3714399956197862E-2</v>
      </c>
      <c r="AF85" s="336">
        <f t="shared" si="128"/>
        <v>6.3161105116928254E-2</v>
      </c>
      <c r="AG85" s="336">
        <f t="shared" si="128"/>
        <v>6.2565334777956283E-2</v>
      </c>
      <c r="AH85" s="336">
        <f t="shared" si="128"/>
        <v>6.1947402791327044E-2</v>
      </c>
      <c r="AI85" s="336">
        <f t="shared" si="128"/>
        <v>6.1345191016684224E-2</v>
      </c>
      <c r="AJ85" s="336">
        <f t="shared" si="128"/>
        <v>6.0697565676884807E-2</v>
      </c>
      <c r="AK85" s="336">
        <f t="shared" si="128"/>
        <v>6.0063995787000703E-2</v>
      </c>
      <c r="AL85" s="336">
        <f t="shared" si="128"/>
        <v>5.9410705389040919E-2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1.5270336055801574E-2</v>
      </c>
      <c r="N86" s="336">
        <f t="shared" si="129"/>
        <v>1.4834900834136872E-2</v>
      </c>
      <c r="O86" s="336">
        <f t="shared" si="129"/>
        <v>1.485743815231305E-2</v>
      </c>
      <c r="P86" s="336">
        <f t="shared" si="129"/>
        <v>1.4998682474192343E-2</v>
      </c>
      <c r="Q86" s="336">
        <f t="shared" si="129"/>
        <v>1.40951654935227E-2</v>
      </c>
      <c r="R86" s="336">
        <f t="shared" si="129"/>
        <v>1.5072899375557083E-2</v>
      </c>
      <c r="S86" s="336">
        <f t="shared" si="129"/>
        <v>1.4567854780571682E-2</v>
      </c>
      <c r="T86" s="336">
        <f t="shared" si="129"/>
        <v>1.6162010215222126E-2</v>
      </c>
      <c r="U86" s="336">
        <f t="shared" si="129"/>
        <v>1.6219140046767902E-2</v>
      </c>
      <c r="V86" s="336">
        <f t="shared" si="129"/>
        <v>1.5739788446865917E-2</v>
      </c>
      <c r="W86" s="336">
        <f t="shared" si="129"/>
        <v>1.6779521630611964E-2</v>
      </c>
      <c r="X86" s="336">
        <f t="shared" si="129"/>
        <v>1.7475128101838749E-2</v>
      </c>
      <c r="Y86" s="336">
        <f t="shared" si="129"/>
        <v>1.7551518143743873E-2</v>
      </c>
      <c r="Z86" s="336">
        <f t="shared" si="129"/>
        <v>1.7647358459842635E-2</v>
      </c>
      <c r="AA86" s="336">
        <f t="shared" si="129"/>
        <v>1.7736822754973035E-2</v>
      </c>
      <c r="AB86" s="336">
        <f t="shared" si="129"/>
        <v>1.783384408999425E-2</v>
      </c>
      <c r="AC86" s="336">
        <f t="shared" si="129"/>
        <v>1.7919629526536442E-2</v>
      </c>
      <c r="AD86" s="336">
        <f t="shared" si="129"/>
        <v>1.8006872711777124E-2</v>
      </c>
      <c r="AE86" s="336">
        <f t="shared" ref="AE86:AL86" si="130">AE39/AE$49</f>
        <v>1.8085370049474036E-2</v>
      </c>
      <c r="AF86" s="336">
        <f t="shared" si="130"/>
        <v>1.8171389717811699E-2</v>
      </c>
      <c r="AG86" s="336">
        <f t="shared" si="130"/>
        <v>1.826118680841517E-2</v>
      </c>
      <c r="AH86" s="336">
        <f t="shared" si="130"/>
        <v>1.8350919962639066E-2</v>
      </c>
      <c r="AI86" s="336">
        <f t="shared" si="130"/>
        <v>1.8429957062642274E-2</v>
      </c>
      <c r="AJ86" s="336">
        <f t="shared" si="130"/>
        <v>1.850974452626309E-2</v>
      </c>
      <c r="AK86" s="336">
        <f t="shared" si="130"/>
        <v>1.8585548751313592E-2</v>
      </c>
      <c r="AL86" s="336">
        <f t="shared" si="130"/>
        <v>1.865605548997018E-2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5.9261370898626479E-2</v>
      </c>
      <c r="N88" s="337">
        <f t="shared" si="131"/>
        <v>5.8652112925233972E-2</v>
      </c>
      <c r="O88" s="337">
        <f t="shared" si="131"/>
        <v>5.829141893192074E-2</v>
      </c>
      <c r="P88" s="337">
        <f t="shared" si="131"/>
        <v>5.9202668429266816E-2</v>
      </c>
      <c r="Q88" s="337">
        <f t="shared" si="131"/>
        <v>5.9799334990982292E-2</v>
      </c>
      <c r="R88" s="337">
        <f t="shared" si="131"/>
        <v>5.7193694442651669E-2</v>
      </c>
      <c r="S88" s="337">
        <f t="shared" si="131"/>
        <v>5.7407010164726789E-2</v>
      </c>
      <c r="T88" s="337">
        <f t="shared" si="131"/>
        <v>5.6727666883782259E-2</v>
      </c>
      <c r="U88" s="337">
        <f t="shared" si="131"/>
        <v>5.886433003095036E-2</v>
      </c>
      <c r="V88" s="337">
        <f t="shared" si="131"/>
        <v>5.5359671752252419E-2</v>
      </c>
      <c r="W88" s="337">
        <f t="shared" si="131"/>
        <v>4.997711862393784E-2</v>
      </c>
      <c r="X88" s="337">
        <f t="shared" si="131"/>
        <v>5.1284570822506349E-2</v>
      </c>
      <c r="Y88" s="337">
        <f t="shared" si="131"/>
        <v>5.0490516394032764E-2</v>
      </c>
      <c r="Z88" s="337">
        <f t="shared" si="131"/>
        <v>4.9982790906049637E-2</v>
      </c>
      <c r="AA88" s="337">
        <f t="shared" si="131"/>
        <v>4.9532843495759572E-2</v>
      </c>
      <c r="AB88" s="337">
        <f t="shared" si="131"/>
        <v>4.9112075169822168E-2</v>
      </c>
      <c r="AC88" s="337">
        <f t="shared" si="131"/>
        <v>4.8695686033989258E-2</v>
      </c>
      <c r="AD88" s="337">
        <f t="shared" si="131"/>
        <v>4.8270671199402537E-2</v>
      </c>
      <c r="AE88" s="337">
        <f t="shared" ref="AE88:AL88" si="132">AE41/AE$49</f>
        <v>4.782046608653201E-2</v>
      </c>
      <c r="AF88" s="337">
        <f t="shared" si="132"/>
        <v>4.7377563802152002E-2</v>
      </c>
      <c r="AG88" s="337">
        <f t="shared" si="132"/>
        <v>4.6966325706061927E-2</v>
      </c>
      <c r="AH88" s="337">
        <f t="shared" si="132"/>
        <v>4.6563174422473388E-2</v>
      </c>
      <c r="AI88" s="337">
        <f t="shared" si="132"/>
        <v>4.6152312908491949E-2</v>
      </c>
      <c r="AJ88" s="337">
        <f t="shared" si="132"/>
        <v>4.5788921573118369E-2</v>
      </c>
      <c r="AK88" s="337">
        <f t="shared" si="132"/>
        <v>4.5429420980962289E-2</v>
      </c>
      <c r="AL88" s="337">
        <f t="shared" si="132"/>
        <v>4.5110423586637638E-2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2.8730185567351886E-2</v>
      </c>
      <c r="N89" s="336">
        <f t="shared" si="133"/>
        <v>2.7950558141068785E-2</v>
      </c>
      <c r="O89" s="336">
        <f t="shared" si="133"/>
        <v>2.9470461858764493E-2</v>
      </c>
      <c r="P89" s="336">
        <f t="shared" si="133"/>
        <v>3.0761757350754173E-2</v>
      </c>
      <c r="Q89" s="336">
        <f t="shared" si="133"/>
        <v>3.0010390286654431E-2</v>
      </c>
      <c r="R89" s="336">
        <f t="shared" si="133"/>
        <v>2.8993353610490085E-2</v>
      </c>
      <c r="S89" s="336">
        <f t="shared" si="133"/>
        <v>2.8459109016922852E-2</v>
      </c>
      <c r="T89" s="336">
        <f t="shared" si="133"/>
        <v>2.887037051109527E-2</v>
      </c>
      <c r="U89" s="336">
        <f t="shared" si="133"/>
        <v>2.8424486162389271E-2</v>
      </c>
      <c r="V89" s="336">
        <f t="shared" si="133"/>
        <v>2.6797272910520309E-2</v>
      </c>
      <c r="W89" s="336">
        <f t="shared" si="133"/>
        <v>2.3968622062458957E-2</v>
      </c>
      <c r="X89" s="336">
        <f t="shared" si="133"/>
        <v>2.5196404095293386E-2</v>
      </c>
      <c r="Y89" s="336">
        <f t="shared" si="133"/>
        <v>2.4775888683254272E-2</v>
      </c>
      <c r="Z89" s="336">
        <f t="shared" si="133"/>
        <v>2.4467019880946718E-2</v>
      </c>
      <c r="AA89" s="336">
        <f t="shared" si="133"/>
        <v>2.4162749247972223E-2</v>
      </c>
      <c r="AB89" s="336">
        <f t="shared" si="133"/>
        <v>2.38813019640331E-2</v>
      </c>
      <c r="AC89" s="336">
        <f t="shared" si="133"/>
        <v>2.3590922369965281E-2</v>
      </c>
      <c r="AD89" s="336">
        <f t="shared" si="133"/>
        <v>2.3302387920497537E-2</v>
      </c>
      <c r="AE89" s="336">
        <f t="shared" ref="AE89:AL89" si="134">AE42/AE$49</f>
        <v>2.297888341144852E-2</v>
      </c>
      <c r="AF89" s="336">
        <f t="shared" si="134"/>
        <v>2.2659098438832903E-2</v>
      </c>
      <c r="AG89" s="336">
        <f t="shared" si="134"/>
        <v>2.2362888614428318E-2</v>
      </c>
      <c r="AH89" s="336">
        <f t="shared" si="134"/>
        <v>2.2072330375198748E-2</v>
      </c>
      <c r="AI89" s="336">
        <f t="shared" si="134"/>
        <v>2.1783428498196578E-2</v>
      </c>
      <c r="AJ89" s="336">
        <f t="shared" si="134"/>
        <v>2.1538982116878436E-2</v>
      </c>
      <c r="AK89" s="336">
        <f t="shared" si="134"/>
        <v>2.1300606427021637E-2</v>
      </c>
      <c r="AL89" s="336">
        <f t="shared" si="134"/>
        <v>2.1100673397668451E-2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3.0531185331274587E-2</v>
      </c>
      <c r="N90" s="336">
        <f t="shared" si="135"/>
        <v>3.0701554784165183E-2</v>
      </c>
      <c r="O90" s="336">
        <f t="shared" si="135"/>
        <v>2.8820957073156243E-2</v>
      </c>
      <c r="P90" s="336">
        <f t="shared" si="135"/>
        <v>2.8440911078512644E-2</v>
      </c>
      <c r="Q90" s="336">
        <f t="shared" si="135"/>
        <v>2.9788944704327865E-2</v>
      </c>
      <c r="R90" s="336">
        <f t="shared" si="135"/>
        <v>2.8200340832161584E-2</v>
      </c>
      <c r="S90" s="336">
        <f t="shared" si="135"/>
        <v>2.8947901147803937E-2</v>
      </c>
      <c r="T90" s="336">
        <f t="shared" si="135"/>
        <v>2.7857296372686989E-2</v>
      </c>
      <c r="U90" s="336">
        <f t="shared" si="135"/>
        <v>3.0439843868561085E-2</v>
      </c>
      <c r="V90" s="336">
        <f t="shared" si="135"/>
        <v>2.856239884173211E-2</v>
      </c>
      <c r="W90" s="336">
        <f t="shared" si="135"/>
        <v>2.6008496561478887E-2</v>
      </c>
      <c r="X90" s="336">
        <f t="shared" si="135"/>
        <v>2.6088166727212963E-2</v>
      </c>
      <c r="Y90" s="336">
        <f t="shared" si="135"/>
        <v>2.5714627710778492E-2</v>
      </c>
      <c r="Z90" s="336">
        <f t="shared" si="135"/>
        <v>2.5515771025102916E-2</v>
      </c>
      <c r="AA90" s="336">
        <f t="shared" si="135"/>
        <v>2.5370094247787349E-2</v>
      </c>
      <c r="AB90" s="336">
        <f t="shared" si="135"/>
        <v>2.5230773205789075E-2</v>
      </c>
      <c r="AC90" s="336">
        <f t="shared" si="135"/>
        <v>2.5104763664023966E-2</v>
      </c>
      <c r="AD90" s="336">
        <f t="shared" si="135"/>
        <v>2.4968283278905001E-2</v>
      </c>
      <c r="AE90" s="336">
        <f t="shared" ref="AE90:AL90" si="136">AE43/AE$49</f>
        <v>2.4841582675083487E-2</v>
      </c>
      <c r="AF90" s="336">
        <f t="shared" si="136"/>
        <v>2.4718465363319092E-2</v>
      </c>
      <c r="AG90" s="336">
        <f t="shared" si="136"/>
        <v>2.4603437091633609E-2</v>
      </c>
      <c r="AH90" s="336">
        <f t="shared" si="136"/>
        <v>2.4490844047274644E-2</v>
      </c>
      <c r="AI90" s="336">
        <f t="shared" si="136"/>
        <v>2.4368884410295364E-2</v>
      </c>
      <c r="AJ90" s="336">
        <f t="shared" si="136"/>
        <v>2.4249939456239926E-2</v>
      </c>
      <c r="AK90" s="336">
        <f t="shared" si="136"/>
        <v>2.4128814553940649E-2</v>
      </c>
      <c r="AL90" s="336">
        <f t="shared" si="136"/>
        <v>2.4009750188969184E-2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0.118325319038702</v>
      </c>
      <c r="N92" s="337">
        <f t="shared" si="137"/>
        <v>0.10978179147347729</v>
      </c>
      <c r="O92" s="337">
        <f t="shared" si="137"/>
        <v>0.11051939230601929</v>
      </c>
      <c r="P92" s="337">
        <f t="shared" si="137"/>
        <v>0.10824431078873074</v>
      </c>
      <c r="Q92" s="337">
        <f t="shared" si="137"/>
        <v>0.11133676345211237</v>
      </c>
      <c r="R92" s="337">
        <f t="shared" si="137"/>
        <v>0.10841555359381132</v>
      </c>
      <c r="S92" s="337">
        <f t="shared" si="137"/>
        <v>0.10637690947112891</v>
      </c>
      <c r="T92" s="337">
        <f t="shared" si="137"/>
        <v>0.10666931811327857</v>
      </c>
      <c r="U92" s="337">
        <f t="shared" si="137"/>
        <v>0.10681567453892331</v>
      </c>
      <c r="V92" s="337">
        <f t="shared" si="137"/>
        <v>0.10280125117206286</v>
      </c>
      <c r="W92" s="337">
        <f t="shared" si="137"/>
        <v>9.6387255484328679E-2</v>
      </c>
      <c r="X92" s="337">
        <f t="shared" si="137"/>
        <v>0.10054571795574213</v>
      </c>
      <c r="Y92" s="337">
        <f t="shared" si="137"/>
        <v>0.10033072664217889</v>
      </c>
      <c r="Z92" s="337">
        <f t="shared" si="137"/>
        <v>0.10021621371659932</v>
      </c>
      <c r="AA92" s="337">
        <f t="shared" si="137"/>
        <v>9.9724532081361547E-2</v>
      </c>
      <c r="AB92" s="337">
        <f t="shared" si="137"/>
        <v>9.911391411171884E-2</v>
      </c>
      <c r="AC92" s="337">
        <f t="shared" si="137"/>
        <v>9.8549292331777172E-2</v>
      </c>
      <c r="AD92" s="337">
        <f t="shared" si="137"/>
        <v>9.7955088526632011E-2</v>
      </c>
      <c r="AE92" s="337">
        <f t="shared" ref="AE92:AL92" si="138">AE45/AE$49</f>
        <v>9.7274634230386084E-2</v>
      </c>
      <c r="AF92" s="337">
        <f t="shared" si="138"/>
        <v>9.6600670604366071E-2</v>
      </c>
      <c r="AG92" s="337">
        <f t="shared" si="138"/>
        <v>9.6023492838450464E-2</v>
      </c>
      <c r="AH92" s="337">
        <f t="shared" si="138"/>
        <v>9.5391321501119425E-2</v>
      </c>
      <c r="AI92" s="337">
        <f t="shared" si="138"/>
        <v>9.4688576929434082E-2</v>
      </c>
      <c r="AJ92" s="337">
        <f t="shared" si="138"/>
        <v>9.3987761265045155E-2</v>
      </c>
      <c r="AK92" s="337">
        <f t="shared" si="138"/>
        <v>9.3319794925816046E-2</v>
      </c>
      <c r="AL92" s="337">
        <f t="shared" si="138"/>
        <v>9.2625893368510598E-2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1.8090955533377778E-2</v>
      </c>
      <c r="N93" s="336">
        <f t="shared" si="139"/>
        <v>1.7500932166824124E-2</v>
      </c>
      <c r="O93" s="336">
        <f t="shared" si="139"/>
        <v>1.7906527187498317E-2</v>
      </c>
      <c r="P93" s="336">
        <f t="shared" si="139"/>
        <v>1.6910324462688416E-2</v>
      </c>
      <c r="Q93" s="336">
        <f t="shared" si="139"/>
        <v>1.8779108425866921E-2</v>
      </c>
      <c r="R93" s="336">
        <f t="shared" si="139"/>
        <v>1.8351793926318687E-2</v>
      </c>
      <c r="S93" s="336">
        <f t="shared" si="139"/>
        <v>1.7839830784802578E-2</v>
      </c>
      <c r="T93" s="336">
        <f t="shared" si="139"/>
        <v>1.7251544616792455E-2</v>
      </c>
      <c r="U93" s="336">
        <f t="shared" si="139"/>
        <v>1.7054539633863681E-2</v>
      </c>
      <c r="V93" s="336">
        <f t="shared" si="139"/>
        <v>1.562701782268764E-2</v>
      </c>
      <c r="W93" s="336">
        <f t="shared" si="139"/>
        <v>1.4202828056543656E-2</v>
      </c>
      <c r="X93" s="336">
        <f t="shared" si="139"/>
        <v>2.5468735169727193E-2</v>
      </c>
      <c r="Y93" s="336">
        <f t="shared" si="139"/>
        <v>2.5734026388384394E-2</v>
      </c>
      <c r="Z93" s="336">
        <f t="shared" si="139"/>
        <v>2.5981491093342354E-2</v>
      </c>
      <c r="AA93" s="336">
        <f t="shared" si="139"/>
        <v>2.6188489124899853E-2</v>
      </c>
      <c r="AB93" s="336">
        <f t="shared" si="139"/>
        <v>2.6394278938539857E-2</v>
      </c>
      <c r="AC93" s="336">
        <f t="shared" si="139"/>
        <v>2.668771985463805E-2</v>
      </c>
      <c r="AD93" s="336">
        <f t="shared" si="139"/>
        <v>2.7012125548641214E-2</v>
      </c>
      <c r="AE93" s="336">
        <f t="shared" ref="AE93:AL93" si="140">AE46/AE$49</f>
        <v>2.7265342545651741E-2</v>
      </c>
      <c r="AF93" s="336">
        <f t="shared" si="140"/>
        <v>2.7527230327720118E-2</v>
      </c>
      <c r="AG93" s="336">
        <f t="shared" si="140"/>
        <v>2.7804034405211099E-2</v>
      </c>
      <c r="AH93" s="336">
        <f t="shared" si="140"/>
        <v>2.8049289953909394E-2</v>
      </c>
      <c r="AI93" s="336">
        <f t="shared" si="140"/>
        <v>2.8246817600725352E-2</v>
      </c>
      <c r="AJ93" s="336">
        <f t="shared" si="140"/>
        <v>2.8445632826175762E-2</v>
      </c>
      <c r="AK93" s="336">
        <f t="shared" si="140"/>
        <v>2.864842488206552E-2</v>
      </c>
      <c r="AL93" s="336">
        <f t="shared" si="140"/>
        <v>2.8835851581333723E-2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0.10023436350532421</v>
      </c>
      <c r="N94" s="336">
        <f t="shared" si="141"/>
        <v>9.2280859306653168E-2</v>
      </c>
      <c r="O94" s="336">
        <f t="shared" si="141"/>
        <v>9.2612865118520959E-2</v>
      </c>
      <c r="P94" s="336">
        <f t="shared" si="141"/>
        <v>9.1333986326042338E-2</v>
      </c>
      <c r="Q94" s="336">
        <f t="shared" si="141"/>
        <v>9.2557655026245453E-2</v>
      </c>
      <c r="R94" s="336">
        <f t="shared" si="141"/>
        <v>9.0063759667492624E-2</v>
      </c>
      <c r="S94" s="336">
        <f t="shared" si="141"/>
        <v>8.853707868632632E-2</v>
      </c>
      <c r="T94" s="336">
        <f t="shared" si="141"/>
        <v>8.9417773496486094E-2</v>
      </c>
      <c r="U94" s="336">
        <f t="shared" si="141"/>
        <v>8.9761134905059631E-2</v>
      </c>
      <c r="V94" s="336">
        <f t="shared" si="141"/>
        <v>8.7174233349375213E-2</v>
      </c>
      <c r="W94" s="336">
        <f t="shared" si="141"/>
        <v>8.2184427427785006E-2</v>
      </c>
      <c r="X94" s="336">
        <f t="shared" si="141"/>
        <v>7.5076982786014934E-2</v>
      </c>
      <c r="Y94" s="336">
        <f t="shared" si="141"/>
        <v>7.4596700253794473E-2</v>
      </c>
      <c r="Z94" s="336">
        <f t="shared" si="141"/>
        <v>7.4234722623256977E-2</v>
      </c>
      <c r="AA94" s="336">
        <f t="shared" si="141"/>
        <v>7.3536042956461684E-2</v>
      </c>
      <c r="AB94" s="336">
        <f t="shared" si="141"/>
        <v>7.2719635173178976E-2</v>
      </c>
      <c r="AC94" s="336">
        <f t="shared" si="141"/>
        <v>7.1861572477139118E-2</v>
      </c>
      <c r="AD94" s="336">
        <f t="shared" si="141"/>
        <v>7.0942962977990798E-2</v>
      </c>
      <c r="AE94" s="336">
        <f t="shared" ref="AE94:AL94" si="142">AE47/AE$49</f>
        <v>7.0009291684734354E-2</v>
      </c>
      <c r="AF94" s="336">
        <f t="shared" si="142"/>
        <v>6.9073440276645956E-2</v>
      </c>
      <c r="AG94" s="336">
        <f t="shared" si="142"/>
        <v>6.8219458433239372E-2</v>
      </c>
      <c r="AH94" s="336">
        <f t="shared" si="142"/>
        <v>6.7342031547210024E-2</v>
      </c>
      <c r="AI94" s="336">
        <f t="shared" si="142"/>
        <v>6.6441759328708744E-2</v>
      </c>
      <c r="AJ94" s="336">
        <f t="shared" si="142"/>
        <v>6.554212843886939E-2</v>
      </c>
      <c r="AK94" s="336">
        <f t="shared" si="142"/>
        <v>6.4671370043750537E-2</v>
      </c>
      <c r="AL94" s="336">
        <f t="shared" si="142"/>
        <v>6.3790041787176885E-2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Gloucestershire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Gloucestershire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Gloucestershire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Gloucestershire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Gloucestershire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Gloucestershire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Gloucestershire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Gloucestershire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Gloucestershire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Gloucestershire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Gloucestershire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Gloucestershire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Gloucestershire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5.51329381233937</v>
      </c>
      <c r="Y4" s="11">
        <f>'Occ T1'!D8-'Occ T1'!C8</f>
        <v>1.1879478618348926</v>
      </c>
      <c r="Z4" s="11">
        <f>'Occ T1'!E8-'Occ T1'!D8</f>
        <v>-1.4906219960325515</v>
      </c>
      <c r="AA4" s="11">
        <f>'Occ T1'!F8-'Occ T1'!E8</f>
        <v>3.9925788392803199</v>
      </c>
      <c r="AB4" s="11">
        <f>'Occ T1'!D8-'Occ T1'!B8</f>
        <v>6.7012416741742626</v>
      </c>
      <c r="AC4" s="11">
        <f>'Occ T1'!F8-'Occ T1'!D8</f>
        <v>2.5019568432477683</v>
      </c>
    </row>
    <row r="5" spans="1:29" x14ac:dyDescent="0.2">
      <c r="W5" s="10" t="str">
        <f>name!E5</f>
        <v>Professional occupations</v>
      </c>
      <c r="X5" s="11">
        <f>'Occ T1'!C9-'Occ T1'!B9</f>
        <v>8.1034069461681497</v>
      </c>
      <c r="Y5" s="11">
        <f>'Occ T1'!D9-'Occ T1'!C9</f>
        <v>2.6526162796262014</v>
      </c>
      <c r="Z5" s="11">
        <f>'Occ T1'!E9-'Occ T1'!D9</f>
        <v>7.5712147232102751</v>
      </c>
      <c r="AA5" s="11">
        <f>'Occ T1'!F9-'Occ T1'!E9</f>
        <v>11.620007246395488</v>
      </c>
      <c r="AB5" s="11">
        <f>'Occ T1'!D9-'Occ T1'!B9</f>
        <v>10.756023225794351</v>
      </c>
      <c r="AC5" s="11">
        <f>'Occ T1'!F9-'Occ T1'!D9</f>
        <v>19.191221969605763</v>
      </c>
    </row>
    <row r="6" spans="1:29" x14ac:dyDescent="0.2">
      <c r="W6" s="10" t="str">
        <f>name!E6</f>
        <v>Associate professional occupations</v>
      </c>
      <c r="X6" s="11">
        <f>'Occ T1'!C10-'Occ T1'!B10</f>
        <v>2.5460622624861671</v>
      </c>
      <c r="Y6" s="11">
        <f>'Occ T1'!D10-'Occ T1'!C10</f>
        <v>1.7547833027172004</v>
      </c>
      <c r="Z6" s="11">
        <f>'Occ T1'!E10-'Occ T1'!D10</f>
        <v>3.7280467726690603</v>
      </c>
      <c r="AA6" s="11">
        <f>'Occ T1'!F10-'Occ T1'!E10</f>
        <v>5.8105225262611313</v>
      </c>
      <c r="AB6" s="11">
        <f>'Occ T1'!D10-'Occ T1'!B10</f>
        <v>4.3008455652033675</v>
      </c>
      <c r="AC6" s="11">
        <f>'Occ T1'!F10-'Occ T1'!D10</f>
        <v>9.5385692989301916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-1.905351689558195</v>
      </c>
      <c r="Y7" s="11">
        <f>'Occ T1'!D11-'Occ T1'!C11</f>
        <v>1.3800092072745755</v>
      </c>
      <c r="Z7" s="11">
        <f>'Occ T1'!E11-'Occ T1'!D11</f>
        <v>0.29791514266525354</v>
      </c>
      <c r="AA7" s="11">
        <f>'Occ T1'!F11-'Occ T1'!E11</f>
        <v>-1.5608311081001531</v>
      </c>
      <c r="AB7" s="11">
        <f>'Occ T1'!D11-'Occ T1'!B11</f>
        <v>-0.52534248228361946</v>
      </c>
      <c r="AC7" s="11">
        <f>'Occ T1'!F11-'Occ T1'!D11</f>
        <v>-1.2629159654348996</v>
      </c>
    </row>
    <row r="8" spans="1:29" x14ac:dyDescent="0.2">
      <c r="W8" s="10" t="str">
        <f>name!E8</f>
        <v>Skilled trades occupations</v>
      </c>
      <c r="X8" s="11">
        <f>'Occ T1'!C12-'Occ T1'!B12</f>
        <v>0.28856739726536773</v>
      </c>
      <c r="Y8" s="11">
        <f>'Occ T1'!D12-'Occ T1'!C12</f>
        <v>-4.2182856068417962</v>
      </c>
      <c r="Z8" s="11">
        <f>'Occ T1'!E12-'Occ T1'!D12</f>
        <v>0.76995063989836865</v>
      </c>
      <c r="AA8" s="11">
        <f>'Occ T1'!F12-'Occ T1'!E12</f>
        <v>-0.39243345722138656</v>
      </c>
      <c r="AB8" s="11">
        <f>'Occ T1'!D12-'Occ T1'!B12</f>
        <v>-3.9297182095764285</v>
      </c>
      <c r="AC8" s="11">
        <f>'Occ T1'!F12-'Occ T1'!D12</f>
        <v>0.37751718267698209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-0.21745186160031693</v>
      </c>
      <c r="Y9" s="11">
        <f>'Occ T1'!D13-'Occ T1'!C13</f>
        <v>-2.164799005940754</v>
      </c>
      <c r="Z9" s="11">
        <f>'Occ T1'!E13-'Occ T1'!D13</f>
        <v>1.7516245374075332</v>
      </c>
      <c r="AA9" s="11">
        <f>'Occ T1'!F13-'Occ T1'!E13</f>
        <v>3.8371088980531667</v>
      </c>
      <c r="AB9" s="11">
        <f>'Occ T1'!D13-'Occ T1'!B13</f>
        <v>-2.382250867541071</v>
      </c>
      <c r="AC9" s="11">
        <f>'Occ T1'!F13-'Occ T1'!D13</f>
        <v>5.5887334354606999</v>
      </c>
    </row>
    <row r="10" spans="1:29" x14ac:dyDescent="0.2">
      <c r="W10" s="10" t="str">
        <f>name!E10</f>
        <v>Sales and customer service occupations</v>
      </c>
      <c r="X10" s="11">
        <f>'Occ T1'!C14-'Occ T1'!B14</f>
        <v>4.1908996293532397E-2</v>
      </c>
      <c r="Y10" s="11">
        <f>'Occ T1'!D14-'Occ T1'!C14</f>
        <v>0.33624231899303325</v>
      </c>
      <c r="Z10" s="11">
        <f>'Occ T1'!E14-'Occ T1'!D14</f>
        <v>0.56733754847832429</v>
      </c>
      <c r="AA10" s="11">
        <f>'Occ T1'!F14-'Occ T1'!E14</f>
        <v>-6.7370289575091391E-2</v>
      </c>
      <c r="AB10" s="11">
        <f>'Occ T1'!D14-'Occ T1'!B14</f>
        <v>0.37815131528656565</v>
      </c>
      <c r="AC10" s="11">
        <f>'Occ T1'!F14-'Occ T1'!D14</f>
        <v>0.4999672589032329</v>
      </c>
    </row>
    <row r="11" spans="1:29" x14ac:dyDescent="0.2">
      <c r="W11" s="10" t="str">
        <f>name!E11</f>
        <v>Process, plant and machine operatives</v>
      </c>
      <c r="X11" s="11">
        <f>'Occ T1'!C15-'Occ T1'!B15</f>
        <v>0.16171302739287441</v>
      </c>
      <c r="Y11" s="11">
        <f>'Occ T1'!D15-'Occ T1'!C15</f>
        <v>-2.0782904430518379</v>
      </c>
      <c r="Z11" s="11">
        <f>'Occ T1'!E15-'Occ T1'!D15</f>
        <v>0.49761029292916703</v>
      </c>
      <c r="AA11" s="11">
        <f>'Occ T1'!F15-'Occ T1'!E15</f>
        <v>-0.43892896575576401</v>
      </c>
      <c r="AB11" s="11">
        <f>'Occ T1'!D15-'Occ T1'!B15</f>
        <v>-1.9165774156589634</v>
      </c>
      <c r="AC11" s="11">
        <f>'Occ T1'!F15-'Occ T1'!D15</f>
        <v>5.868132717340302E-2</v>
      </c>
    </row>
    <row r="12" spans="1:29" x14ac:dyDescent="0.2">
      <c r="W12" s="10" t="str">
        <f>name!E12</f>
        <v>Elementary occupations</v>
      </c>
      <c r="X12" s="11">
        <f>'Occ T1'!C16-'Occ T1'!B16</f>
        <v>-0.44414889078669972</v>
      </c>
      <c r="Y12" s="11">
        <f>'Occ T1'!D16-'Occ T1'!C16</f>
        <v>-2.6152239146118959</v>
      </c>
      <c r="Z12" s="11">
        <f>'Occ T1'!E16-'Occ T1'!D16</f>
        <v>2.5579223387744747</v>
      </c>
      <c r="AA12" s="11">
        <f>'Occ T1'!F16-'Occ T1'!E16</f>
        <v>-0.27265368933736767</v>
      </c>
      <c r="AB12" s="11">
        <f>'Occ T1'!D16-'Occ T1'!B16</f>
        <v>-3.0593728053985956</v>
      </c>
      <c r="AC12" s="11">
        <f>'Occ T1'!F16-'Occ T1'!D16</f>
        <v>2.2852686494371071</v>
      </c>
    </row>
    <row r="14" spans="1:29" x14ac:dyDescent="0.2">
      <c r="W14" s="10" t="str">
        <f>name!E3</f>
        <v>All occupations</v>
      </c>
      <c r="X14" s="11">
        <f>'Occ T1'!C18-'Occ T1'!B18</f>
        <v>14.088000000000306</v>
      </c>
      <c r="Y14" s="11">
        <f>'Occ T1'!D18-'Occ T1'!C18</f>
        <v>-3.7650000000003843</v>
      </c>
      <c r="Z14" s="11">
        <f>'Occ T1'!E18-'Occ T1'!D18</f>
        <v>16.250999999999806</v>
      </c>
      <c r="AA14" s="11">
        <f>'Occ T1'!F18-'Occ T1'!E18</f>
        <v>22.528000000000418</v>
      </c>
      <c r="AB14" s="11">
        <f>'Occ T1'!D18-'Occ T1'!B18</f>
        <v>10.322999999999922</v>
      </c>
      <c r="AC14" s="11">
        <f>'Occ T1'!F18-'Occ T1'!D18</f>
        <v>38.779000000000224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Gloucestershire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2.5019568432477683</v>
      </c>
      <c r="O3" s="11">
        <f>'Occ T1'!AB64</f>
        <v>1.6260339254158147</v>
      </c>
      <c r="P3" s="11">
        <f>'Occ T1'!Q64</f>
        <v>0.87592291783188259</v>
      </c>
    </row>
    <row r="4" spans="1:16" x14ac:dyDescent="0.2">
      <c r="M4" s="10" t="str">
        <f>name!E5</f>
        <v>Professional occupations</v>
      </c>
      <c r="N4" s="11">
        <f>'Occ T1'!F65</f>
        <v>19.191221969605763</v>
      </c>
      <c r="O4" s="11">
        <f>'Occ T1'!AB65</f>
        <v>8.7281867204974759</v>
      </c>
      <c r="P4" s="11">
        <f>'Occ T1'!Q65</f>
        <v>10.463035249108337</v>
      </c>
    </row>
    <row r="5" spans="1:16" x14ac:dyDescent="0.2">
      <c r="M5" s="10" t="str">
        <f>name!E6</f>
        <v>Associate professional occupations</v>
      </c>
      <c r="N5" s="11">
        <f>'Occ T1'!F66</f>
        <v>9.5385692989301916</v>
      </c>
      <c r="O5" s="11">
        <f>'Occ T1'!AB66</f>
        <v>8.5981606011922374</v>
      </c>
      <c r="P5" s="11">
        <f>'Occ T1'!Q66</f>
        <v>0.9404086977380075</v>
      </c>
    </row>
    <row r="6" spans="1:16" x14ac:dyDescent="0.2">
      <c r="M6" s="10" t="str">
        <f>name!E7</f>
        <v>Administrative and secretarial occupations</v>
      </c>
      <c r="N6" s="11">
        <f>'Occ T1'!F67</f>
        <v>-1.2629159654348996</v>
      </c>
      <c r="O6" s="11">
        <f>'Occ T1'!AB67</f>
        <v>-2.4624941954071637</v>
      </c>
      <c r="P6" s="11">
        <f>'Occ T1'!Q67</f>
        <v>1.1995782299722393</v>
      </c>
    </row>
    <row r="7" spans="1:16" x14ac:dyDescent="0.2">
      <c r="M7" s="10" t="str">
        <f>name!E8</f>
        <v>Skilled trades occupations</v>
      </c>
      <c r="N7" s="11">
        <f>'Occ T1'!F68</f>
        <v>0.37751718267698209</v>
      </c>
      <c r="O7" s="11">
        <f>'Occ T1'!AB68</f>
        <v>0.74129787663435476</v>
      </c>
      <c r="P7" s="11">
        <f>'Occ T1'!Q68</f>
        <v>-0.36378069395736645</v>
      </c>
    </row>
    <row r="8" spans="1:16" x14ac:dyDescent="0.2">
      <c r="M8" s="10" t="str">
        <f>name!E9</f>
        <v>Caring, leisure and other service occupations</v>
      </c>
      <c r="N8" s="11">
        <f>'Occ T1'!F69</f>
        <v>5.5887334354606999</v>
      </c>
      <c r="O8" s="11">
        <f>'Occ T1'!AB69</f>
        <v>3.9803127491937289</v>
      </c>
      <c r="P8" s="11">
        <f>'Occ T1'!Q69</f>
        <v>1.6084206862669621</v>
      </c>
    </row>
    <row r="9" spans="1:16" x14ac:dyDescent="0.2">
      <c r="M9" s="10" t="str">
        <f>name!E10</f>
        <v>Sales and customer service occupations</v>
      </c>
      <c r="N9" s="11">
        <f>'Occ T1'!F70</f>
        <v>0.4999672589032329</v>
      </c>
      <c r="O9" s="11">
        <f>'Occ T1'!AB70</f>
        <v>-0.54097783548353462</v>
      </c>
      <c r="P9" s="11">
        <f>'Occ T1'!Q70</f>
        <v>1.04094509438678</v>
      </c>
    </row>
    <row r="10" spans="1:16" x14ac:dyDescent="0.2">
      <c r="M10" s="10" t="str">
        <f>name!E11</f>
        <v>Process, plant and machine operatives</v>
      </c>
      <c r="N10" s="11">
        <f>'Occ T1'!F71</f>
        <v>5.868132717340302E-2</v>
      </c>
      <c r="O10" s="11">
        <f>'Occ T1'!AB71</f>
        <v>0.69361244323011517</v>
      </c>
      <c r="P10" s="11">
        <f>'Occ T1'!Q71</f>
        <v>-0.63493111605671082</v>
      </c>
    </row>
    <row r="11" spans="1:16" x14ac:dyDescent="0.2">
      <c r="M11" s="10" t="str">
        <f>name!E12</f>
        <v>Elementary occupations</v>
      </c>
      <c r="N11" s="11">
        <f>'Occ T1'!F72</f>
        <v>2.2852686494371071</v>
      </c>
      <c r="O11" s="11">
        <f>'Occ T1'!AB72</f>
        <v>1.5225660848673108</v>
      </c>
      <c r="P11" s="11">
        <f>'Occ T1'!Q72</f>
        <v>0.76270256456975005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38.779000000000224</v>
      </c>
      <c r="O13" s="11">
        <f>'Occ T1'!AB74</f>
        <v>22.886698370140323</v>
      </c>
      <c r="P13" s="11">
        <f>'Occ T1'!Q74</f>
        <v>15.892301629859901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Gloucestershire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1.2926240578817794</v>
      </c>
      <c r="O3" s="11">
        <f>'Occ T5'!H44</f>
        <v>1.1905054165533455</v>
      </c>
      <c r="P3" s="11">
        <f>'Occ T5'!G44</f>
        <v>1.8827368812544876E-2</v>
      </c>
    </row>
    <row r="4" spans="1:16" x14ac:dyDescent="0.2">
      <c r="M4" s="10" t="str">
        <f>name!E5</f>
        <v>Professional occupations</v>
      </c>
      <c r="N4" s="11">
        <f>'Occ T5'!I45</f>
        <v>0.70691771492952249</v>
      </c>
      <c r="O4" s="11">
        <f>'Occ T5'!H45</f>
        <v>4.7922424828802939</v>
      </c>
      <c r="P4" s="11">
        <f>'Occ T5'!G45</f>
        <v>13.692061771796006</v>
      </c>
    </row>
    <row r="5" spans="1:16" x14ac:dyDescent="0.2">
      <c r="M5" s="10" t="str">
        <f>name!E6</f>
        <v>Associate professional occupations</v>
      </c>
      <c r="N5" s="11">
        <f>'Occ T5'!I46</f>
        <v>1.3812889807431201</v>
      </c>
      <c r="O5" s="11">
        <f>'Occ T5'!H46</f>
        <v>3.56528222992854</v>
      </c>
      <c r="P5" s="11">
        <f>'Occ T5'!G46</f>
        <v>4.5919980882585669</v>
      </c>
    </row>
    <row r="6" spans="1:16" x14ac:dyDescent="0.2">
      <c r="M6" s="10" t="str">
        <f>name!E7</f>
        <v>Administrative and secretarial occupations</v>
      </c>
      <c r="N6" s="11">
        <f>'Occ T5'!I47</f>
        <v>0.17953036097507935</v>
      </c>
      <c r="O6" s="11">
        <f>'Occ T5'!H47</f>
        <v>-1.2285867460128923</v>
      </c>
      <c r="P6" s="11">
        <f>'Occ T5'!G47</f>
        <v>-0.21385958039708441</v>
      </c>
    </row>
    <row r="7" spans="1:16" x14ac:dyDescent="0.2">
      <c r="M7" s="10" t="str">
        <f>name!E8</f>
        <v>Skilled trades occupations</v>
      </c>
      <c r="N7" s="11">
        <f>'Occ T5'!I48</f>
        <v>2.2501792653830144</v>
      </c>
      <c r="O7" s="11">
        <f>'Occ T5'!H48</f>
        <v>0.78081352691780737</v>
      </c>
      <c r="P7" s="11">
        <f>'Occ T5'!G48</f>
        <v>-2.6534756096238574</v>
      </c>
    </row>
    <row r="8" spans="1:16" x14ac:dyDescent="0.2">
      <c r="M8" s="10" t="str">
        <f>name!E9</f>
        <v>Caring, leisure and other service occupations</v>
      </c>
      <c r="N8" s="11">
        <f>'Occ T5'!I49</f>
        <v>1.3796885916097938</v>
      </c>
      <c r="O8" s="11">
        <f>'Occ T5'!H49</f>
        <v>1.1778010210973129</v>
      </c>
      <c r="P8" s="11">
        <f>'Occ T5'!G49</f>
        <v>3.031243822753563</v>
      </c>
    </row>
    <row r="9" spans="1:16" x14ac:dyDescent="0.2">
      <c r="M9" s="10" t="str">
        <f>name!E10</f>
        <v>Sales and customer service occupations</v>
      </c>
      <c r="N9" s="11">
        <f>'Occ T5'!I50</f>
        <v>-0.33091191487268246</v>
      </c>
      <c r="O9" s="11">
        <f>'Occ T5'!H50</f>
        <v>1.0030639267800865</v>
      </c>
      <c r="P9" s="11">
        <f>'Occ T5'!G50</f>
        <v>-0.17218475300414582</v>
      </c>
    </row>
    <row r="10" spans="1:16" x14ac:dyDescent="0.2">
      <c r="M10" s="10" t="str">
        <f>name!E11</f>
        <v>Process, plant and machine operatives</v>
      </c>
      <c r="N10" s="11">
        <f>'Occ T5'!I51</f>
        <v>0.56075651173547403</v>
      </c>
      <c r="O10" s="11">
        <f>'Occ T5'!H51</f>
        <v>1.0234222126397752</v>
      </c>
      <c r="P10" s="11">
        <f>'Occ T5'!G51</f>
        <v>-1.5254973972018586</v>
      </c>
    </row>
    <row r="11" spans="1:16" x14ac:dyDescent="0.2">
      <c r="M11" s="10" t="str">
        <f>name!E12</f>
        <v>Elementary occupations</v>
      </c>
      <c r="N11" s="11">
        <f>'Occ T5'!I52</f>
        <v>1.8293580547894388</v>
      </c>
      <c r="O11" s="11">
        <f>'Occ T5'!H52</f>
        <v>-1.2421955965103102</v>
      </c>
      <c r="P11" s="11">
        <f>'Occ T5'!G52</f>
        <v>1.6981061911579634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9.2494316231745373</v>
      </c>
      <c r="O13" s="11">
        <f>'Occ T5'!H54</f>
        <v>11.062348474273946</v>
      </c>
      <c r="P13" s="11">
        <f>'Occ T5'!G54</f>
        <v>18.467219902551761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0.30098936911163676</v>
      </c>
      <c r="O18" s="11">
        <f>'Occ T5'!AN44</f>
        <v>0.90709662635740385</v>
      </c>
      <c r="P18" s="11">
        <f>'Occ T5'!AM44</f>
        <v>0.41794792994675234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0.98086395052234199</v>
      </c>
      <c r="O19" s="11">
        <f>'Occ T5'!AN45</f>
        <v>3.0846463742320651</v>
      </c>
      <c r="P19" s="11">
        <f>'Occ T5'!AM45</f>
        <v>4.6626763957430555</v>
      </c>
    </row>
    <row r="20" spans="13:16" x14ac:dyDescent="0.2">
      <c r="M20" s="10" t="str">
        <f t="shared" si="0"/>
        <v>Associate professional occupations</v>
      </c>
      <c r="N20" s="11">
        <f>'Occ T5'!AO46</f>
        <v>0.75074629732314957</v>
      </c>
      <c r="O20" s="11">
        <f>'Occ T5'!AN46</f>
        <v>3.1906222487372888</v>
      </c>
      <c r="P20" s="11">
        <f>'Occ T5'!AM46</f>
        <v>4.6567920551317954</v>
      </c>
    </row>
    <row r="21" spans="13:16" x14ac:dyDescent="0.2">
      <c r="M21" s="10" t="str">
        <f t="shared" si="0"/>
        <v>Administrative and secretarial occupations</v>
      </c>
      <c r="N21" s="11">
        <f>'Occ T5'!AO47</f>
        <v>4.2732031453169839E-2</v>
      </c>
      <c r="O21" s="11">
        <f>'Occ T5'!AN47</f>
        <v>-0.98151141475297976</v>
      </c>
      <c r="P21" s="11">
        <f>'Occ T5'!AM47</f>
        <v>-1.5237148121073449</v>
      </c>
    </row>
    <row r="22" spans="13:16" x14ac:dyDescent="0.2">
      <c r="M22" s="10" t="str">
        <f t="shared" si="0"/>
        <v>Skilled trades occupations</v>
      </c>
      <c r="N22" s="11">
        <f>'Occ T5'!AO48</f>
        <v>0.16117591397106135</v>
      </c>
      <c r="O22" s="11">
        <f>'Occ T5'!AN48</f>
        <v>0.18761360147163297</v>
      </c>
      <c r="P22" s="11">
        <f>'Occ T5'!AM48</f>
        <v>0.39250836119165911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0.9689532407886392</v>
      </c>
      <c r="O23" s="11">
        <f>'Occ T5'!AN49</f>
        <v>0.44755387921747314</v>
      </c>
      <c r="P23" s="11">
        <f>'Occ T5'!AM49</f>
        <v>2.5638056291875966</v>
      </c>
    </row>
    <row r="24" spans="13:16" x14ac:dyDescent="0.2">
      <c r="M24" s="10" t="str">
        <f t="shared" si="0"/>
        <v>Sales and customer service occupations</v>
      </c>
      <c r="N24" s="11">
        <f>'Occ T5'!AO50</f>
        <v>-0.23078604041566808</v>
      </c>
      <c r="O24" s="11">
        <f>'Occ T5'!AN50</f>
        <v>0.19870624659031222</v>
      </c>
      <c r="P24" s="11">
        <f>'Occ T5'!AM50</f>
        <v>-0.50889804165817765</v>
      </c>
    </row>
    <row r="25" spans="13:16" x14ac:dyDescent="0.2">
      <c r="M25" s="10" t="str">
        <f t="shared" si="0"/>
        <v>Process, plant and machine operatives</v>
      </c>
      <c r="N25" s="11">
        <f>'Occ T5'!AO51</f>
        <v>0.11492719764789694</v>
      </c>
      <c r="O25" s="11">
        <f>'Occ T5'!AN51</f>
        <v>0.51307308037299604</v>
      </c>
      <c r="P25" s="11">
        <f>'Occ T5'!AM51</f>
        <v>6.5612165209218531E-2</v>
      </c>
    </row>
    <row r="26" spans="13:16" x14ac:dyDescent="0.2">
      <c r="M26" s="10" t="str">
        <f t="shared" si="0"/>
        <v>Elementary occupations</v>
      </c>
      <c r="N26" s="11">
        <f>'Occ T5'!AO52</f>
        <v>1.2266941326361382</v>
      </c>
      <c r="O26" s="11">
        <f>'Occ T5'!AN52</f>
        <v>-0.86960041167971269</v>
      </c>
      <c r="P26" s="11">
        <f>'Occ T5'!AM52</f>
        <v>1.1654723639109048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4.3162960930383676</v>
      </c>
      <c r="O28" s="11">
        <f>'Occ T5'!AN54</f>
        <v>6.6782002305464658</v>
      </c>
      <c r="P28" s="11">
        <f>'Occ T5'!AM54</f>
        <v>11.892202046555468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0.99163468877013816</v>
      </c>
      <c r="O33" s="11">
        <f>'Occ T5'!X44</f>
        <v>0.28340879019594301</v>
      </c>
      <c r="P33" s="11">
        <f>'Occ T5'!W44</f>
        <v>-0.39912056113422878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-0.27394623559281861</v>
      </c>
      <c r="O34" s="11">
        <f>'Occ T5'!X45</f>
        <v>1.7075961086482256</v>
      </c>
      <c r="P34" s="11">
        <f>'Occ T5'!W45</f>
        <v>9.029385376052943</v>
      </c>
    </row>
    <row r="35" spans="1:16" x14ac:dyDescent="0.2">
      <c r="M35" s="10" t="str">
        <f t="shared" si="1"/>
        <v>Associate professional occupations</v>
      </c>
      <c r="N35" s="11">
        <f>'Occ T5'!Y46</f>
        <v>0.63054268341996877</v>
      </c>
      <c r="O35" s="11">
        <f>'Occ T5'!X46</f>
        <v>0.37465998119124277</v>
      </c>
      <c r="P35" s="11">
        <f>'Occ T5'!W46</f>
        <v>-6.4793966873232023E-2</v>
      </c>
    </row>
    <row r="36" spans="1:16" x14ac:dyDescent="0.2">
      <c r="M36" s="10" t="str">
        <f t="shared" si="1"/>
        <v>Administrative and secretarial occupations</v>
      </c>
      <c r="N36" s="11">
        <f>'Occ T5'!Y47</f>
        <v>0.13679832952190973</v>
      </c>
      <c r="O36" s="11">
        <f>'Occ T5'!X47</f>
        <v>-0.24707533125991876</v>
      </c>
      <c r="P36" s="11">
        <f>'Occ T5'!W47</f>
        <v>1.3098552317102445</v>
      </c>
    </row>
    <row r="37" spans="1:16" x14ac:dyDescent="0.2">
      <c r="M37" s="10" t="str">
        <f t="shared" si="1"/>
        <v>Skilled trades occupations</v>
      </c>
      <c r="N37" s="11">
        <f>'Occ T5'!Y48</f>
        <v>2.0890033514119501</v>
      </c>
      <c r="O37" s="11">
        <f>'Occ T5'!X48</f>
        <v>0.59319992544617195</v>
      </c>
      <c r="P37" s="11">
        <f>'Occ T5'!W48</f>
        <v>-3.0459839708155165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0.41073535082115264</v>
      </c>
      <c r="O38" s="11">
        <f>'Occ T5'!X49</f>
        <v>0.73024714187984463</v>
      </c>
      <c r="P38" s="11">
        <f>'Occ T5'!W49</f>
        <v>0.46743819356596328</v>
      </c>
    </row>
    <row r="39" spans="1:16" x14ac:dyDescent="0.2">
      <c r="M39" s="10" t="str">
        <f t="shared" si="1"/>
        <v>Sales and customer service occupations</v>
      </c>
      <c r="N39" s="11">
        <f>'Occ T5'!Y50</f>
        <v>-0.1001258744570156</v>
      </c>
      <c r="O39" s="11">
        <f>'Occ T5'!X50</f>
        <v>0.80435768018976983</v>
      </c>
      <c r="P39" s="11">
        <f>'Occ T5'!W50</f>
        <v>0.33671328865403183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Gloucestershire</v>
      </c>
      <c r="M40" s="10" t="str">
        <f t="shared" si="1"/>
        <v>Process, plant and machine operatives</v>
      </c>
      <c r="N40" s="11">
        <f>'Occ T5'!Y51</f>
        <v>0.44582931408757864</v>
      </c>
      <c r="O40" s="11">
        <f>'Occ T5'!X51</f>
        <v>0.51034913226678169</v>
      </c>
      <c r="P40" s="11">
        <f>'Occ T5'!W51</f>
        <v>-1.5911095624110807</v>
      </c>
    </row>
    <row r="41" spans="1:16" x14ac:dyDescent="0.2">
      <c r="M41" s="10" t="str">
        <f t="shared" si="1"/>
        <v>Elementary occupations</v>
      </c>
      <c r="N41" s="11">
        <f>'Occ T5'!Y52</f>
        <v>0.60266392215329945</v>
      </c>
      <c r="O41" s="11">
        <f>'Occ T5'!X52</f>
        <v>-0.37259518483058685</v>
      </c>
      <c r="P41" s="11">
        <f>'Occ T5'!W52</f>
        <v>0.53263382724705899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4.933135530136159</v>
      </c>
      <c r="O43" s="11">
        <f>'Occ T5'!X54</f>
        <v>4.384148243727477</v>
      </c>
      <c r="P43" s="11">
        <f>'Occ T5'!W54</f>
        <v>6.5750178559961796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Gloucestershire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Gloucestershire, Gloucestershire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4.3906624585399117</v>
      </c>
      <c r="C5" s="11">
        <f>HLOOKUP(C$3,'Qual F1'!$M$4:$BW$14,11,FALSE)</f>
        <v>5.6034022147309681</v>
      </c>
      <c r="D5" s="11">
        <f>HLOOKUP(D$3,'Qual F1'!$M$4:$BW$14,11,FALSE)</f>
        <v>5.499803360007296</v>
      </c>
      <c r="E5" s="11">
        <f>HLOOKUP(E$3,'Qual F1'!$M$4:$BW$14,11,FALSE)</f>
        <v>7.2744389479360105</v>
      </c>
      <c r="F5" s="11">
        <f>HLOOKUP(F$3,'Qual F1'!$M$4:$BW$14,11,FALSE)</f>
        <v>10.868278287578129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29.328655789894469</v>
      </c>
      <c r="C6" s="11">
        <f>HLOOKUP(C$3,'Qual F1'!$M$4:$BW$14,10,FALSE)</f>
        <v>37.745848024060841</v>
      </c>
      <c r="D6" s="11">
        <f>HLOOKUP(D$3,'Qual F1'!$M$4:$BW$14,10,FALSE)</f>
        <v>38.429149361923528</v>
      </c>
      <c r="E6" s="11">
        <f>HLOOKUP(E$3,'Qual F1'!$M$4:$BW$14,10,FALSE)</f>
        <v>50.471667650170367</v>
      </c>
      <c r="F6" s="11">
        <f>HLOOKUP(F$3,'Qual F1'!$M$4:$BW$14,10,FALSE)</f>
        <v>75.430225457166628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62.841293442967682</v>
      </c>
      <c r="C7" s="11">
        <f>HLOOKUP(C$3,'Qual F1'!$M$4:$BW$14,9,FALSE)</f>
        <v>64.420937891599394</v>
      </c>
      <c r="D7" s="11">
        <f>HLOOKUP(D$3,'Qual F1'!$M$4:$BW$14,9,FALSE)</f>
        <v>67.66789835304192</v>
      </c>
      <c r="E7" s="11">
        <f>HLOOKUP(E$3,'Qual F1'!$M$4:$BW$14,9,FALSE)</f>
        <v>76.203634887405883</v>
      </c>
      <c r="F7" s="11">
        <f>HLOOKUP(F$3,'Qual F1'!$M$4:$BW$14,9,FALSE)</f>
        <v>86.817233764748181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19.7186576611345</v>
      </c>
      <c r="C8" s="11">
        <f>HLOOKUP(C$3,'Qual F1'!$M$4:$BW$14,8,FALSE)</f>
        <v>17.706270733247084</v>
      </c>
      <c r="D8" s="11">
        <f>HLOOKUP(D$3,'Qual F1'!$M$4:$BW$14,8,FALSE)</f>
        <v>18.668080574754228</v>
      </c>
      <c r="E8" s="11">
        <f>HLOOKUP(E$3,'Qual F1'!$M$4:$BW$14,8,FALSE)</f>
        <v>19.830090342517749</v>
      </c>
      <c r="F8" s="11">
        <f>HLOOKUP(F$3,'Qual F1'!$M$4:$BW$14,8,FALSE)</f>
        <v>22.089822432890806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18.725278111756317</v>
      </c>
      <c r="C9" s="11">
        <f>HLOOKUP(C$3,'Qual F1'!$M$4:$BW$14,7,FALSE)</f>
        <v>18.552985012281134</v>
      </c>
      <c r="D9" s="11">
        <f>HLOOKUP(D$3,'Qual F1'!$M$4:$BW$14,7,FALSE)</f>
        <v>19.471307649637744</v>
      </c>
      <c r="E9" s="11">
        <f>HLOOKUP(E$3,'Qual F1'!$M$4:$BW$14,7,FALSE)</f>
        <v>21.440778002379812</v>
      </c>
      <c r="F9" s="11">
        <f>HLOOKUP(F$3,'Qual F1'!$M$4:$BW$14,7,FALSE)</f>
        <v>24.20271138295444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76.387394271813179</v>
      </c>
      <c r="C10" s="11">
        <f>HLOOKUP(C$3,'Qual F1'!$M$4:$BW$14,6,FALSE)</f>
        <v>80.225035991907049</v>
      </c>
      <c r="D10" s="11">
        <f>HLOOKUP(D$3,'Qual F1'!$M$4:$BW$14,6,FALSE)</f>
        <v>76.539939344343736</v>
      </c>
      <c r="E10" s="11">
        <f>HLOOKUP(E$3,'Qual F1'!$M$4:$BW$14,6,FALSE)</f>
        <v>79.454774652789695</v>
      </c>
      <c r="F10" s="11">
        <f>HLOOKUP(F$3,'Qual F1'!$M$4:$BW$14,6,FALSE)</f>
        <v>83.271546806540769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73.216014839359403</v>
      </c>
      <c r="C11" s="11">
        <f>HLOOKUP(C$3,'Qual F1'!$M$4:$BW$14,5,FALSE)</f>
        <v>69.026696761392103</v>
      </c>
      <c r="D11" s="11">
        <f>HLOOKUP(D$3,'Qual F1'!$M$4:$BW$14,5,FALSE)</f>
        <v>65.54481061466312</v>
      </c>
      <c r="E11" s="11">
        <f>HLOOKUP(E$3,'Qual F1'!$M$4:$BW$14,5,FALSE)</f>
        <v>60.390717674998264</v>
      </c>
      <c r="F11" s="11">
        <f>HLOOKUP(F$3,'Qual F1'!$M$4:$BW$14,5,FALSE)</f>
        <v>48.038142208673236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41.520492328670343</v>
      </c>
      <c r="C12" s="11">
        <f>HLOOKUP(C$3,'Qual F1'!$M$4:$BW$14,4,FALSE)</f>
        <v>47.840525658308174</v>
      </c>
      <c r="D12" s="11">
        <f>HLOOKUP(D$3,'Qual F1'!$M$4:$BW$14,4,FALSE)</f>
        <v>43.377316453394833</v>
      </c>
      <c r="E12" s="11">
        <f>HLOOKUP(E$3,'Qual F1'!$M$4:$BW$14,4,FALSE)</f>
        <v>39.472874597038043</v>
      </c>
      <c r="F12" s="11">
        <f>HLOOKUP(F$3,'Qual F1'!$M$4:$BW$14,4,FALSE)</f>
        <v>28.605877641173397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10.941551095863844</v>
      </c>
      <c r="C13" s="11">
        <f>HLOOKUP(C$3,'Qual F1'!$M$4:$BW$14,3,FALSE)</f>
        <v>10.036297712473244</v>
      </c>
      <c r="D13" s="11">
        <f>HLOOKUP(D$3,'Qual F1'!$M$4:$BW$14,3,FALSE)</f>
        <v>12.194694288233453</v>
      </c>
      <c r="E13" s="11">
        <f>HLOOKUP(E$3,'Qual F1'!$M$4:$BW$14,3,FALSE)</f>
        <v>9.1050232447633377</v>
      </c>
      <c r="F13" s="11">
        <f>HLOOKUP(F$3,'Qual F1'!$M$4:$BW$14,3,FALSE)</f>
        <v>6.8481620182744463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337.06999999999971</v>
      </c>
      <c r="C15" s="11">
        <f t="shared" ref="C15:F15" si="0">SUM(C5:C13)</f>
        <v>351.15800000000002</v>
      </c>
      <c r="D15" s="11">
        <f t="shared" si="0"/>
        <v>347.39299999999986</v>
      </c>
      <c r="E15" s="11">
        <f t="shared" si="0"/>
        <v>363.64399999999915</v>
      </c>
      <c r="F15" s="11">
        <f t="shared" si="0"/>
        <v>386.17199999999997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1.3025966293469948</v>
      </c>
      <c r="C19" s="18">
        <f t="shared" si="1"/>
        <v>1.5956925984118169</v>
      </c>
      <c r="D19" s="18">
        <f t="shared" si="1"/>
        <v>1.583164703954109</v>
      </c>
      <c r="E19" s="18">
        <f t="shared" si="1"/>
        <v>2.0004287016796725</v>
      </c>
      <c r="F19" s="18">
        <f t="shared" si="1"/>
        <v>2.8143620686062505</v>
      </c>
      <c r="G19" s="11"/>
    </row>
    <row r="20" spans="1:7" x14ac:dyDescent="0.2">
      <c r="A20" t="str">
        <f>$A6</f>
        <v>RQF7 Other higher degree</v>
      </c>
      <c r="B20" s="18">
        <f t="shared" si="1"/>
        <v>8.7010578781542396</v>
      </c>
      <c r="C20" s="18">
        <f t="shared" si="1"/>
        <v>10.748964290735463</v>
      </c>
      <c r="D20" s="18">
        <f t="shared" si="1"/>
        <v>11.062154206309149</v>
      </c>
      <c r="E20" s="18">
        <f t="shared" si="1"/>
        <v>13.879417136037025</v>
      </c>
      <c r="F20" s="18">
        <f t="shared" si="1"/>
        <v>19.532805448651541</v>
      </c>
      <c r="G20" s="11"/>
    </row>
    <row r="21" spans="1:7" x14ac:dyDescent="0.2">
      <c r="A21" t="str">
        <f>$A7</f>
        <v>RQF6 First degree</v>
      </c>
      <c r="B21" s="18">
        <f t="shared" si="1"/>
        <v>18.643395568566689</v>
      </c>
      <c r="C21" s="18">
        <f t="shared" si="1"/>
        <v>18.345285567066501</v>
      </c>
      <c r="D21" s="18">
        <f t="shared" si="1"/>
        <v>19.478774285331586</v>
      </c>
      <c r="E21" s="18">
        <f t="shared" si="1"/>
        <v>20.955559527286592</v>
      </c>
      <c r="F21" s="18">
        <f t="shared" si="1"/>
        <v>22.481493677622456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5.8500185899470489</v>
      </c>
      <c r="C22" s="18">
        <f t="shared" si="3"/>
        <v>5.0422518448240066</v>
      </c>
      <c r="D22" s="18">
        <f t="shared" si="3"/>
        <v>5.3737641733581958</v>
      </c>
      <c r="E22" s="18">
        <f t="shared" si="3"/>
        <v>5.4531603278255094</v>
      </c>
      <c r="F22" s="18">
        <f t="shared" si="3"/>
        <v>5.7202030268612969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5.5553084260706482</v>
      </c>
      <c r="C23" s="18">
        <f t="shared" si="4"/>
        <v>5.2833724455319633</v>
      </c>
      <c r="D23" s="18">
        <f t="shared" si="4"/>
        <v>5.6049798498063437</v>
      </c>
      <c r="E23" s="18">
        <f t="shared" si="4"/>
        <v>5.8960901327616746</v>
      </c>
      <c r="F23" s="18">
        <f t="shared" si="4"/>
        <v>6.2673397820024341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22.662175296470537</v>
      </c>
      <c r="C24" s="18">
        <f t="shared" si="5"/>
        <v>22.845851722559942</v>
      </c>
      <c r="D24" s="18">
        <f t="shared" si="5"/>
        <v>22.032665984733075</v>
      </c>
      <c r="E24" s="18">
        <f t="shared" si="5"/>
        <v>21.849604187829271</v>
      </c>
      <c r="F24" s="18">
        <f t="shared" si="5"/>
        <v>21.563331056249748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21.721308582596929</v>
      </c>
      <c r="C25" s="18">
        <f t="shared" si="6"/>
        <v>19.656877178191042</v>
      </c>
      <c r="D25" s="18">
        <f t="shared" si="6"/>
        <v>18.867625604045895</v>
      </c>
      <c r="E25" s="18">
        <f t="shared" si="6"/>
        <v>16.60709861155372</v>
      </c>
      <c r="F25" s="18">
        <f t="shared" si="6"/>
        <v>12.43957154031707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12.318062221102554</v>
      </c>
      <c r="C26" s="18">
        <f>C12/C$15*100</f>
        <v>13.623646808077325</v>
      </c>
      <c r="D26" s="18">
        <f t="shared" si="7"/>
        <v>12.486525765745093</v>
      </c>
      <c r="E26" s="18">
        <f t="shared" si="7"/>
        <v>10.854812563121662</v>
      </c>
      <c r="F26" s="18">
        <f t="shared" si="7"/>
        <v>7.4075483569946545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3.246076807744342</v>
      </c>
      <c r="C27" s="18">
        <f>C13/C$15*100</f>
        <v>2.8580575446019294</v>
      </c>
      <c r="D27" s="18">
        <f t="shared" si="8"/>
        <v>3.5103454267165595</v>
      </c>
      <c r="E27" s="18">
        <f t="shared" si="8"/>
        <v>2.5038288119048739</v>
      </c>
      <c r="F27" s="18">
        <f t="shared" si="8"/>
        <v>1.7733450426945625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6.2870703680297124</v>
      </c>
      <c r="C33" s="18">
        <f t="shared" si="9"/>
        <v>-1.8488562975421896</v>
      </c>
      <c r="D33" s="18">
        <f t="shared" si="9"/>
        <v>5.7524574673611273</v>
      </c>
      <c r="E33" s="18">
        <f t="shared" si="9"/>
        <v>4.0964992958632429</v>
      </c>
      <c r="F33" s="18">
        <f>IF(F$3-D$3 &lt;&gt; 0,(EXP(LN(F5/D5)/(F$3-D$3))-1)*100,0)</f>
        <v>4.6455839674684585</v>
      </c>
    </row>
    <row r="34" spans="1:6" x14ac:dyDescent="0.2">
      <c r="A34" t="str">
        <f>$A20</f>
        <v>RQF7 Other higher degree</v>
      </c>
      <c r="B34" s="18">
        <f t="shared" si="9"/>
        <v>6.5109497079452128</v>
      </c>
      <c r="C34" s="18">
        <f t="shared" si="9"/>
        <v>1.8102688736178818</v>
      </c>
      <c r="D34" s="18">
        <f t="shared" si="9"/>
        <v>5.6032725144381956</v>
      </c>
      <c r="E34" s="18">
        <f t="shared" si="9"/>
        <v>4.0997712330116398</v>
      </c>
      <c r="F34" s="18">
        <f t="shared" ref="F34:F43" si="10">IF(F$3-D$3 &lt;&gt; 0,(EXP(LN(F6/D6)/(F$3-D$3))-1)*100,0)</f>
        <v>4.5985447353413589</v>
      </c>
    </row>
    <row r="35" spans="1:6" x14ac:dyDescent="0.2">
      <c r="A35" t="str">
        <f>$A21</f>
        <v>RQF6 First degree</v>
      </c>
      <c r="B35" s="18">
        <f t="shared" si="9"/>
        <v>0.62258773362231512</v>
      </c>
      <c r="C35" s="18">
        <f t="shared" si="9"/>
        <v>5.0402253796834939</v>
      </c>
      <c r="D35" s="18">
        <f t="shared" si="9"/>
        <v>2.4043958792205888</v>
      </c>
      <c r="E35" s="18">
        <f t="shared" si="9"/>
        <v>1.3124984708716925</v>
      </c>
      <c r="F35" s="18">
        <f t="shared" si="10"/>
        <v>1.6751644973219904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-2.6552714742415939</v>
      </c>
      <c r="C36" s="18">
        <f t="shared" ref="C36:E36" si="12">IF(D$3-C$3 &lt;&gt; 0,(EXP(LN(D8/C8)/(D$3-C$3))-1)*100,0)</f>
        <v>5.4320294544076608</v>
      </c>
      <c r="D36" s="18">
        <f t="shared" si="12"/>
        <v>1.2150293112620281</v>
      </c>
      <c r="E36" s="18">
        <f t="shared" si="12"/>
        <v>1.0850087933613084</v>
      </c>
      <c r="F36" s="18">
        <f t="shared" si="10"/>
        <v>1.1283303971735936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-0.23082540029941701</v>
      </c>
      <c r="C37" s="18">
        <f t="shared" si="13"/>
        <v>4.9497298507422238</v>
      </c>
      <c r="D37" s="18">
        <f t="shared" si="13"/>
        <v>1.9457403813753382</v>
      </c>
      <c r="E37" s="18">
        <f t="shared" si="13"/>
        <v>1.2190712759151623</v>
      </c>
      <c r="F37" s="18">
        <f t="shared" si="10"/>
        <v>1.4607169583714441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1.2329881265856546</v>
      </c>
      <c r="C38" s="18">
        <f t="shared" si="14"/>
        <v>-4.5934496656817476</v>
      </c>
      <c r="D38" s="18">
        <f t="shared" si="14"/>
        <v>0.75030679990155669</v>
      </c>
      <c r="E38" s="18">
        <f t="shared" si="14"/>
        <v>0.47029170010726151</v>
      </c>
      <c r="F38" s="18">
        <f t="shared" si="10"/>
        <v>0.56354348801455068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-1.4622251104334127</v>
      </c>
      <c r="C39" s="18">
        <f t="shared" si="15"/>
        <v>-5.0442601342564402</v>
      </c>
      <c r="D39" s="18">
        <f t="shared" si="15"/>
        <v>-1.6246307339041532</v>
      </c>
      <c r="E39" s="18">
        <f t="shared" si="15"/>
        <v>-2.2624155760121445</v>
      </c>
      <c r="F39" s="18">
        <f t="shared" si="10"/>
        <v>-2.0502813876384418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3.6056314776323095</v>
      </c>
      <c r="C40" s="18">
        <f t="shared" si="16"/>
        <v>-9.3293481697733878</v>
      </c>
      <c r="D40" s="18">
        <f t="shared" si="16"/>
        <v>-1.8687762389072771</v>
      </c>
      <c r="E40" s="18">
        <f t="shared" si="16"/>
        <v>-3.1687245919480578</v>
      </c>
      <c r="F40" s="18">
        <f t="shared" si="10"/>
        <v>-2.7373332127648253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-2.1358427207301856</v>
      </c>
      <c r="C41" s="18">
        <f t="shared" si="17"/>
        <v>21.505904244726871</v>
      </c>
      <c r="D41" s="18">
        <f t="shared" si="17"/>
        <v>-5.6760393785467489</v>
      </c>
      <c r="E41" s="18">
        <f t="shared" si="17"/>
        <v>-2.8082735369399869</v>
      </c>
      <c r="F41" s="18">
        <f t="shared" si="10"/>
        <v>-3.7737546011207601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1.0288981452979185</v>
      </c>
      <c r="C43" s="18">
        <f t="shared" ref="C43" si="18">IF(D$3-C$3 &lt;&gt; 0,(EXP(LN(D15/C15)/(D$3-C$3))-1)*100,0)</f>
        <v>-1.0721669447941284</v>
      </c>
      <c r="D43" s="18">
        <f>IF(E$3-D$3 &lt;&gt; 0,(EXP(LN(E15/D15)/(E$3-D$3))-1)*100,0)</f>
        <v>0.91856642621590545</v>
      </c>
      <c r="E43" s="18">
        <f>IF(F$3-E$3 &lt;&gt; 0,(EXP(LN(F15/E15)/(F$3-E$3))-1)*100,0)</f>
        <v>0.60288507042960404</v>
      </c>
      <c r="F43" s="18">
        <f t="shared" si="10"/>
        <v>0.70800231659025048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1.2127397561910565</v>
      </c>
      <c r="C47" s="27">
        <f>D5-C5</f>
        <v>-0.10359885472367214</v>
      </c>
      <c r="D47" s="27">
        <f>E5-D5</f>
        <v>1.7746355879287146</v>
      </c>
      <c r="E47" s="27">
        <f>F5-E5</f>
        <v>3.593839339642118</v>
      </c>
      <c r="F47" s="27">
        <f>F5-D5</f>
        <v>5.3684749275708326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8.4171922341663716</v>
      </c>
      <c r="C48" s="27">
        <f t="shared" si="20"/>
        <v>0.68330133786268732</v>
      </c>
      <c r="D48" s="27">
        <f t="shared" si="20"/>
        <v>12.042518288246839</v>
      </c>
      <c r="E48" s="27">
        <f t="shared" si="20"/>
        <v>24.958557806996261</v>
      </c>
      <c r="F48" s="27">
        <f t="shared" ref="F48:F57" si="21">F6-D6</f>
        <v>37.0010760952431</v>
      </c>
    </row>
    <row r="49" spans="1:6" x14ac:dyDescent="0.2">
      <c r="A49" t="str">
        <f t="shared" si="19"/>
        <v>RQF6 First degree</v>
      </c>
      <c r="B49" s="27">
        <f t="shared" ref="B49:E49" si="22">C7-B7</f>
        <v>1.5796444486317114</v>
      </c>
      <c r="C49" s="27">
        <f t="shared" si="22"/>
        <v>3.2469604614425265</v>
      </c>
      <c r="D49" s="27">
        <f t="shared" si="22"/>
        <v>8.5357365343639628</v>
      </c>
      <c r="E49" s="27">
        <f t="shared" si="22"/>
        <v>10.613598877342298</v>
      </c>
      <c r="F49" s="27">
        <f t="shared" si="21"/>
        <v>19.149335411706261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-2.012386927887416</v>
      </c>
      <c r="C50" s="27">
        <f t="shared" si="23"/>
        <v>0.96180984150714366</v>
      </c>
      <c r="D50" s="27">
        <f t="shared" si="23"/>
        <v>1.1620097677635215</v>
      </c>
      <c r="E50" s="27">
        <f t="shared" si="23"/>
        <v>2.2597320903730562</v>
      </c>
      <c r="F50" s="27">
        <f t="shared" si="21"/>
        <v>3.4217418581365777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-0.17229309947518345</v>
      </c>
      <c r="C51" s="27">
        <f t="shared" si="24"/>
        <v>0.91832263735661002</v>
      </c>
      <c r="D51" s="27">
        <f t="shared" si="24"/>
        <v>1.9694703527420678</v>
      </c>
      <c r="E51" s="27">
        <f t="shared" si="24"/>
        <v>2.7619333805746287</v>
      </c>
      <c r="F51" s="27">
        <f t="shared" si="21"/>
        <v>4.7314037333166965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3.8376417200938704</v>
      </c>
      <c r="C52" s="27">
        <f t="shared" si="25"/>
        <v>-3.6850966475633129</v>
      </c>
      <c r="D52" s="27">
        <f t="shared" si="25"/>
        <v>2.9148353084459586</v>
      </c>
      <c r="E52" s="27">
        <f t="shared" si="25"/>
        <v>3.8167721537510744</v>
      </c>
      <c r="F52" s="27">
        <f t="shared" si="21"/>
        <v>6.731607462197033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-4.1893180779673003</v>
      </c>
      <c r="C53" s="27">
        <f>D11-C11</f>
        <v>-3.4818861467289821</v>
      </c>
      <c r="D53" s="27">
        <f t="shared" si="26"/>
        <v>-5.1540929396648565</v>
      </c>
      <c r="E53" s="27">
        <f t="shared" si="26"/>
        <v>-12.352575466325028</v>
      </c>
      <c r="F53" s="27">
        <f t="shared" si="21"/>
        <v>-17.506668405989885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6.3200333296378304</v>
      </c>
      <c r="C54" s="27">
        <f t="shared" si="27"/>
        <v>-4.4632092049133405</v>
      </c>
      <c r="D54" s="27">
        <f t="shared" si="27"/>
        <v>-3.9044418563567902</v>
      </c>
      <c r="E54" s="27">
        <f t="shared" si="27"/>
        <v>-10.866996955864646</v>
      </c>
      <c r="F54" s="27">
        <f t="shared" si="21"/>
        <v>-14.771438812221437</v>
      </c>
    </row>
    <row r="55" spans="1:6" x14ac:dyDescent="0.2">
      <c r="A55" t="str">
        <f t="shared" si="19"/>
        <v>No Qualification</v>
      </c>
      <c r="B55" s="27">
        <f t="shared" ref="B55:E55" si="28">C13-B13</f>
        <v>-0.90525338339059935</v>
      </c>
      <c r="C55" s="27">
        <f t="shared" si="28"/>
        <v>2.158396575760209</v>
      </c>
      <c r="D55" s="27">
        <f t="shared" si="28"/>
        <v>-3.0896710434701156</v>
      </c>
      <c r="E55" s="27">
        <f t="shared" si="28"/>
        <v>-2.2568612264888914</v>
      </c>
      <c r="F55" s="27">
        <f t="shared" si="21"/>
        <v>-5.346532269959007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14.088000000000306</v>
      </c>
      <c r="C57" s="29">
        <f t="shared" ref="C57" si="29">D15-C15</f>
        <v>-3.7650000000001569</v>
      </c>
      <c r="D57" s="29">
        <f>E15-D15</f>
        <v>16.250999999999294</v>
      </c>
      <c r="E57" s="29">
        <f>F15-E15</f>
        <v>22.528000000000816</v>
      </c>
      <c r="F57" s="29">
        <f t="shared" si="21"/>
        <v>38.77900000000011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Gloucestershire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14.42148869102</v>
      </c>
      <c r="N6" s="11">
        <v>17.949773583825522</v>
      </c>
      <c r="O6" s="11">
        <v>13.716137506006534</v>
      </c>
      <c r="P6" s="11">
        <v>13.866565607582586</v>
      </c>
      <c r="Q6" s="11">
        <v>13.76154215932303</v>
      </c>
      <c r="R6" s="11">
        <v>10.941551095863844</v>
      </c>
      <c r="S6" s="11">
        <v>10.634835597361979</v>
      </c>
      <c r="T6" s="11">
        <v>9.960665343280775</v>
      </c>
      <c r="U6" s="11">
        <v>11.309023184232098</v>
      </c>
      <c r="V6" s="11">
        <v>10.036297712473244</v>
      </c>
      <c r="W6" s="11">
        <v>12.194694288233453</v>
      </c>
      <c r="X6" s="11">
        <v>11.397645852035506</v>
      </c>
      <c r="Y6" s="11">
        <v>9.9883949802968779</v>
      </c>
      <c r="Z6" s="11">
        <v>9.6632282732758341</v>
      </c>
      <c r="AA6" s="11">
        <v>9.3031632880217376</v>
      </c>
      <c r="AB6" s="11">
        <v>9.1050232447633377</v>
      </c>
      <c r="AC6" s="11">
        <v>8.9205166288691338</v>
      </c>
      <c r="AD6" s="11">
        <v>8.7146866763532174</v>
      </c>
      <c r="AE6" s="11">
        <v>8.4854616072668794</v>
      </c>
      <c r="AF6" s="11">
        <v>8.2359439904262164</v>
      </c>
      <c r="AG6" s="11">
        <v>7.9789448162220014</v>
      </c>
      <c r="AH6" s="11">
        <v>7.7041584289647211</v>
      </c>
      <c r="AI6" s="11">
        <v>7.41439299247532</v>
      </c>
      <c r="AJ6" s="11">
        <v>7.1088176350876404</v>
      </c>
      <c r="AK6" s="11">
        <v>6.8098339420183978</v>
      </c>
      <c r="AL6" s="11">
        <v>6.8481620182744463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48.845196927959748</v>
      </c>
      <c r="N7" s="11">
        <v>46.288359994069403</v>
      </c>
      <c r="O7" s="11">
        <v>45.748110487468452</v>
      </c>
      <c r="P7" s="11">
        <v>42.898005833812867</v>
      </c>
      <c r="Q7" s="11">
        <v>47.57807544496783</v>
      </c>
      <c r="R7" s="11">
        <v>41.520492328670343</v>
      </c>
      <c r="S7" s="11">
        <v>45.322546361468056</v>
      </c>
      <c r="T7" s="11">
        <v>40.624426127445147</v>
      </c>
      <c r="U7" s="11">
        <v>44.756428778009571</v>
      </c>
      <c r="V7" s="11">
        <v>47.840525658308174</v>
      </c>
      <c r="W7" s="11">
        <v>43.377316453394833</v>
      </c>
      <c r="X7" s="11">
        <v>39.262474182811587</v>
      </c>
      <c r="Y7" s="11">
        <v>41.33016648200163</v>
      </c>
      <c r="Z7" s="11">
        <v>40.875709421000039</v>
      </c>
      <c r="AA7" s="11">
        <v>40.28141293114917</v>
      </c>
      <c r="AB7" s="11">
        <v>39.472874597038043</v>
      </c>
      <c r="AC7" s="11">
        <v>38.596319363543259</v>
      </c>
      <c r="AD7" s="11">
        <v>37.660222125774503</v>
      </c>
      <c r="AE7" s="11">
        <v>36.68562271630929</v>
      </c>
      <c r="AF7" s="11">
        <v>35.669619425842903</v>
      </c>
      <c r="AG7" s="11">
        <v>34.621925771391155</v>
      </c>
      <c r="AH7" s="11">
        <v>33.525260684529968</v>
      </c>
      <c r="AI7" s="11">
        <v>32.384252653877653</v>
      </c>
      <c r="AJ7" s="11">
        <v>31.198150167350427</v>
      </c>
      <c r="AK7" s="11">
        <v>29.94887149476158</v>
      </c>
      <c r="AL7" s="11">
        <v>28.605877641173397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68.129482705007959</v>
      </c>
      <c r="N8" s="11">
        <v>71.266237655600904</v>
      </c>
      <c r="O8" s="11">
        <v>72.985589755294995</v>
      </c>
      <c r="P8" s="11">
        <v>69.819168861466693</v>
      </c>
      <c r="Q8" s="11">
        <v>70.493202622171509</v>
      </c>
      <c r="R8" s="11">
        <v>73.216014839359403</v>
      </c>
      <c r="S8" s="11">
        <v>65.638600412492195</v>
      </c>
      <c r="T8" s="11">
        <v>67.494277782609245</v>
      </c>
      <c r="U8" s="11">
        <v>70.568407490817776</v>
      </c>
      <c r="V8" s="11">
        <v>69.026696761392103</v>
      </c>
      <c r="W8" s="11">
        <v>65.54481061466312</v>
      </c>
      <c r="X8" s="11">
        <v>62.733452820274024</v>
      </c>
      <c r="Y8" s="11">
        <v>63.252882290647342</v>
      </c>
      <c r="Z8" s="11">
        <v>62.47427451965622</v>
      </c>
      <c r="AA8" s="11">
        <v>61.564396276119105</v>
      </c>
      <c r="AB8" s="11">
        <v>60.390717674998264</v>
      </c>
      <c r="AC8" s="11">
        <v>59.17834761895169</v>
      </c>
      <c r="AD8" s="11">
        <v>57.938804900154715</v>
      </c>
      <c r="AE8" s="11">
        <v>56.698850866404918</v>
      </c>
      <c r="AF8" s="11">
        <v>55.455181731077559</v>
      </c>
      <c r="AG8" s="11">
        <v>54.23897926092873</v>
      </c>
      <c r="AH8" s="11">
        <v>53.011163985547135</v>
      </c>
      <c r="AI8" s="11">
        <v>51.780581833267064</v>
      </c>
      <c r="AJ8" s="11">
        <v>50.550467710362817</v>
      </c>
      <c r="AK8" s="11">
        <v>49.31759189963217</v>
      </c>
      <c r="AL8" s="11">
        <v>48.038142208673236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70.616783457168552</v>
      </c>
      <c r="N9" s="11">
        <v>67.116315052187446</v>
      </c>
      <c r="O9" s="11">
        <v>68.907416967982982</v>
      </c>
      <c r="P9" s="11">
        <v>72.96063921969575</v>
      </c>
      <c r="Q9" s="11">
        <v>72.586190487330342</v>
      </c>
      <c r="R9" s="11">
        <v>76.387394271813179</v>
      </c>
      <c r="S9" s="11">
        <v>72.752925728340557</v>
      </c>
      <c r="T9" s="11">
        <v>74.854605682034887</v>
      </c>
      <c r="U9" s="11">
        <v>78.935044665168306</v>
      </c>
      <c r="V9" s="11">
        <v>80.225035991907049</v>
      </c>
      <c r="W9" s="11">
        <v>76.539939344343736</v>
      </c>
      <c r="X9" s="11">
        <v>72.629052088931928</v>
      </c>
      <c r="Y9" s="11">
        <v>77.426442512467588</v>
      </c>
      <c r="Z9" s="11">
        <v>78.303348729304645</v>
      </c>
      <c r="AA9" s="11">
        <v>79.042748555846913</v>
      </c>
      <c r="AB9" s="11">
        <v>79.454774652789695</v>
      </c>
      <c r="AC9" s="11">
        <v>79.820542832650048</v>
      </c>
      <c r="AD9" s="11">
        <v>80.156513492565736</v>
      </c>
      <c r="AE9" s="11">
        <v>80.509332593157524</v>
      </c>
      <c r="AF9" s="11">
        <v>80.863695750617595</v>
      </c>
      <c r="AG9" s="11">
        <v>81.267608103172591</v>
      </c>
      <c r="AH9" s="11">
        <v>81.667170076241945</v>
      </c>
      <c r="AI9" s="11">
        <v>82.076136628127543</v>
      </c>
      <c r="AJ9" s="11">
        <v>82.493811671841016</v>
      </c>
      <c r="AK9" s="11">
        <v>82.915309119537753</v>
      </c>
      <c r="AL9" s="11">
        <v>83.271546806540769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17.210786398096449</v>
      </c>
      <c r="N10" s="11">
        <v>17.317402593904063</v>
      </c>
      <c r="O10" s="11">
        <v>18.403205984092519</v>
      </c>
      <c r="P10" s="11">
        <v>17.632527458433533</v>
      </c>
      <c r="Q10" s="11">
        <v>19.098712448956206</v>
      </c>
      <c r="R10" s="11">
        <v>18.725278111756317</v>
      </c>
      <c r="S10" s="11">
        <v>19.170994385695661</v>
      </c>
      <c r="T10" s="11">
        <v>18.844667905508423</v>
      </c>
      <c r="U10" s="11">
        <v>18.960944691302171</v>
      </c>
      <c r="V10" s="11">
        <v>18.552985012281134</v>
      </c>
      <c r="W10" s="11">
        <v>19.471307649637744</v>
      </c>
      <c r="X10" s="11">
        <v>22.07291793842527</v>
      </c>
      <c r="Y10" s="11">
        <v>20.45425005896578</v>
      </c>
      <c r="Z10" s="11">
        <v>20.838761173373619</v>
      </c>
      <c r="AA10" s="11">
        <v>21.182525406320682</v>
      </c>
      <c r="AB10" s="11">
        <v>21.440778002379812</v>
      </c>
      <c r="AC10" s="11">
        <v>21.697959799195974</v>
      </c>
      <c r="AD10" s="11">
        <v>21.952881426126471</v>
      </c>
      <c r="AE10">
        <v>22.206030633320175</v>
      </c>
      <c r="AF10">
        <v>22.46012198774757</v>
      </c>
      <c r="AG10">
        <v>22.734767283280629</v>
      </c>
      <c r="AH10">
        <v>23.010361456472413</v>
      </c>
      <c r="AI10" s="11">
        <v>23.290251466500205</v>
      </c>
      <c r="AJ10" s="11">
        <v>23.601130743283306</v>
      </c>
      <c r="AK10" s="11">
        <v>23.915512939764117</v>
      </c>
      <c r="AL10" s="11">
        <v>24.20271138295444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19.687626038590352</v>
      </c>
      <c r="N11" s="11">
        <v>19.508488322854287</v>
      </c>
      <c r="O11" s="11">
        <v>19.633816102846609</v>
      </c>
      <c r="P11" s="11">
        <v>19.718940321304036</v>
      </c>
      <c r="Q11" s="11">
        <v>20.391451512832209</v>
      </c>
      <c r="R11" s="11">
        <v>19.7186576611345</v>
      </c>
      <c r="S11" s="11">
        <v>19.422468540771458</v>
      </c>
      <c r="T11" s="11">
        <v>18.914765596860786</v>
      </c>
      <c r="U11" s="11">
        <v>19.177378977649678</v>
      </c>
      <c r="V11" s="11">
        <v>17.706270733247084</v>
      </c>
      <c r="W11" s="11">
        <v>18.668080574754228</v>
      </c>
      <c r="X11" s="11">
        <v>20.569737023761693</v>
      </c>
      <c r="Y11" s="11">
        <v>19.167491184566675</v>
      </c>
      <c r="Z11" s="11">
        <v>19.422636976964608</v>
      </c>
      <c r="AA11" s="11">
        <v>19.665784786259692</v>
      </c>
      <c r="AB11" s="11">
        <v>19.830090342517749</v>
      </c>
      <c r="AC11" s="11">
        <v>19.991455577223942</v>
      </c>
      <c r="AD11" s="11">
        <v>20.163765515461765</v>
      </c>
      <c r="AE11">
        <v>20.360290497669514</v>
      </c>
      <c r="AF11">
        <v>20.577206392876892</v>
      </c>
      <c r="AG11">
        <v>20.813508332524229</v>
      </c>
      <c r="AH11">
        <v>21.060827911589822</v>
      </c>
      <c r="AI11" s="11">
        <v>21.329892324408601</v>
      </c>
      <c r="AJ11" s="11">
        <v>21.595825664676582</v>
      </c>
      <c r="AK11" s="11">
        <v>21.842612525495358</v>
      </c>
      <c r="AL11" s="11">
        <v>22.089822432890806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50.974027054323251</v>
      </c>
      <c r="N12" s="11">
        <v>54.159025519691376</v>
      </c>
      <c r="O12" s="11">
        <v>57.02957208690038</v>
      </c>
      <c r="P12" s="11">
        <v>57.670244321535762</v>
      </c>
      <c r="Q12" s="11">
        <v>61.839271755765481</v>
      </c>
      <c r="R12" s="11">
        <v>62.841293442967682</v>
      </c>
      <c r="S12" s="11">
        <v>64.14585661529884</v>
      </c>
      <c r="T12" s="11">
        <v>64.230516358306843</v>
      </c>
      <c r="U12" s="11">
        <v>66.179997835987137</v>
      </c>
      <c r="V12" s="11">
        <v>64.420937891599394</v>
      </c>
      <c r="W12" s="11">
        <v>67.66789835304192</v>
      </c>
      <c r="X12" s="11">
        <v>76.016041444995508</v>
      </c>
      <c r="Y12" s="11">
        <v>71.989346287581341</v>
      </c>
      <c r="Z12" s="11">
        <v>73.575152602164067</v>
      </c>
      <c r="AA12" s="11">
        <v>75.034653705626909</v>
      </c>
      <c r="AB12" s="11">
        <v>76.203634887405883</v>
      </c>
      <c r="AC12" s="11">
        <v>77.313786491010418</v>
      </c>
      <c r="AD12" s="11">
        <v>78.377030139366227</v>
      </c>
      <c r="AE12">
        <v>79.42698347687633</v>
      </c>
      <c r="AF12">
        <v>80.465349343790564</v>
      </c>
      <c r="AG12">
        <v>81.543100769959494</v>
      </c>
      <c r="AH12">
        <v>82.609324535059471</v>
      </c>
      <c r="AI12">
        <v>83.666403073897683</v>
      </c>
      <c r="AJ12">
        <v>84.719123356914096</v>
      </c>
      <c r="AK12">
        <v>85.797696075331146</v>
      </c>
      <c r="AL12">
        <v>86.817233764748181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24.260257607648864</v>
      </c>
      <c r="N13" s="11">
        <v>21.732570605772445</v>
      </c>
      <c r="O13" s="11">
        <v>23.323656707725231</v>
      </c>
      <c r="P13" s="11">
        <v>20.788458243559834</v>
      </c>
      <c r="Q13" s="11">
        <v>27.330578400875325</v>
      </c>
      <c r="R13" s="11">
        <v>29.328655789894469</v>
      </c>
      <c r="S13" s="11">
        <v>29.936908146977213</v>
      </c>
      <c r="T13" s="11">
        <v>34.608487753207385</v>
      </c>
      <c r="U13" s="11">
        <v>34.64420210889255</v>
      </c>
      <c r="V13" s="11">
        <v>37.745848024060841</v>
      </c>
      <c r="W13" s="11">
        <v>38.429149361923528</v>
      </c>
      <c r="X13" s="11">
        <v>39.044855127311251</v>
      </c>
      <c r="Y13" s="11">
        <v>43.096188776986793</v>
      </c>
      <c r="Z13" s="11">
        <v>45.624608807613484</v>
      </c>
      <c r="AA13" s="11">
        <v>48.12357748222886</v>
      </c>
      <c r="AB13" s="11">
        <v>50.471667650170367</v>
      </c>
      <c r="AC13" s="11">
        <v>52.82594498119618</v>
      </c>
      <c r="AD13" s="11">
        <v>55.191614063949402</v>
      </c>
      <c r="AE13">
        <v>57.580942209721428</v>
      </c>
      <c r="AF13">
        <v>60.002314421062522</v>
      </c>
      <c r="AG13">
        <v>62.490317701491655</v>
      </c>
      <c r="AH13">
        <v>65.008411540823317</v>
      </c>
      <c r="AI13">
        <v>67.566944345185178</v>
      </c>
      <c r="AJ13">
        <v>70.170595717298184</v>
      </c>
      <c r="AK13">
        <v>72.811478154569244</v>
      </c>
      <c r="AL13">
        <v>75.430225457166628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3.4483511201847259</v>
      </c>
      <c r="N14" s="11">
        <v>3.2368266720945433</v>
      </c>
      <c r="O14" s="11">
        <v>3.3974944016820867</v>
      </c>
      <c r="P14" s="11">
        <v>3.1504501326087553</v>
      </c>
      <c r="Q14" s="11">
        <v>4.0139751677782485</v>
      </c>
      <c r="R14" s="11">
        <v>4.3906624585399117</v>
      </c>
      <c r="S14" s="11">
        <v>4.3928642115942065</v>
      </c>
      <c r="T14" s="11">
        <v>5.1295874507464685</v>
      </c>
      <c r="U14" s="11">
        <v>5.1415722679407567</v>
      </c>
      <c r="V14" s="11">
        <v>5.6034022147309681</v>
      </c>
      <c r="W14" s="11">
        <v>5.499803360007296</v>
      </c>
      <c r="X14" s="11">
        <v>5.6158235214532111</v>
      </c>
      <c r="Y14" s="11">
        <v>6.2328374264861379</v>
      </c>
      <c r="Z14" s="11">
        <v>6.5862794966472018</v>
      </c>
      <c r="AA14" s="11">
        <v>6.9407375684272488</v>
      </c>
      <c r="AB14" s="11">
        <v>7.2744389479360105</v>
      </c>
      <c r="AC14" s="11">
        <v>7.6071267073593178</v>
      </c>
      <c r="AD14" s="11">
        <v>7.9414816602479261</v>
      </c>
      <c r="AE14">
        <v>8.2864853992738468</v>
      </c>
      <c r="AF14">
        <v>8.6365669565580063</v>
      </c>
      <c r="AG14">
        <v>8.9968479610298271</v>
      </c>
      <c r="AH14">
        <v>9.3623213807709345</v>
      </c>
      <c r="AI14">
        <v>9.7321446822607545</v>
      </c>
      <c r="AJ14">
        <v>10.107077333186448</v>
      </c>
      <c r="AK14">
        <v>10.48809384888979</v>
      </c>
      <c r="AL14">
        <v>10.868278287578129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Gloucestershire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Gloucestershire</v>
      </c>
      <c r="W1" s="203" t="str">
        <f>CONCATENATE("Shift-share Figure 1: Levels of Employment, ",C4," - ",F40,", ",Info!B5)</f>
        <v>Shift-share Figure 1: Levels of Employment, 2015 - 2035, Gloucestershire</v>
      </c>
      <c r="AK1" s="203" t="str">
        <f>CONCATENATE("Shift-share Figure 1.1: Net Changes, ",C4,"-",F40,", ",Info!B5)</f>
        <v>Shift-share Figure 1.1: Net Changes, 2015-2035, Gloucestershire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22.13034852545513</v>
      </c>
      <c r="C8" s="141">
        <f t="shared" ref="C8:C33" si="0">B8/B$35*100</f>
        <v>6.5655052438529484</v>
      </c>
      <c r="E8" s="151">
        <v>27.291047674806915</v>
      </c>
      <c r="F8" s="141">
        <f t="shared" ref="F8:F33" si="1">E8/E$35*100</f>
        <v>7.855957856032485</v>
      </c>
      <c r="H8" s="151">
        <f>E8-B8</f>
        <v>5.1606991493517853</v>
      </c>
      <c r="I8" s="141">
        <f>IF(B8&lt;&gt;0,((E8/B8)-1)*100,0)</f>
        <v>23.31955659629925</v>
      </c>
      <c r="K8" s="207">
        <f t="shared" ref="K8:K33" si="2">(($E$35/$B$35)-1)*B8</f>
        <v>0.67775710632292485</v>
      </c>
      <c r="L8" s="141">
        <f>IF(B8&lt;&gt;0,K8/B8*100,0)</f>
        <v>3.0625686059274848</v>
      </c>
      <c r="N8" s="151">
        <f>H8-(K8+Q8)</f>
        <v>4.427101484206112</v>
      </c>
      <c r="O8" s="141">
        <f>IF(B8&lt;&gt;0,N8/B8*100,0)</f>
        <v>20.004662281363981</v>
      </c>
      <c r="Q8" s="151">
        <v>5.584055882274868E-2</v>
      </c>
      <c r="R8" s="141">
        <f>IF(B8&lt;&gt;0,Q8/B8*100,0)</f>
        <v>0.25232570900778561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11.860164490117041</v>
      </c>
      <c r="C9" s="141">
        <f t="shared" si="0"/>
        <v>3.5186057762829805</v>
      </c>
      <c r="E9" s="151">
        <v>13.400707014939519</v>
      </c>
      <c r="F9" s="141">
        <f t="shared" si="1"/>
        <v>3.8575063443821627</v>
      </c>
      <c r="H9" s="151">
        <f t="shared" ref="H9:H32" si="3">E9-B9</f>
        <v>1.5405425248224773</v>
      </c>
      <c r="I9" s="141">
        <f t="shared" ref="I9:I32" si="4">IF(B9&lt;&gt;0,((E9/B9)-1)*100,0)</f>
        <v>12.989217190926784</v>
      </c>
      <c r="K9" s="207">
        <f t="shared" si="2"/>
        <v>0.36322567428568409</v>
      </c>
      <c r="L9" s="141">
        <f t="shared" ref="L9:L32" si="5">IF(B9&lt;&gt;0,K9/B9*100,0)</f>
        <v>3.0625686059274853</v>
      </c>
      <c r="N9" s="151">
        <f t="shared" ref="N9:N31" si="6">H9-(K9+Q9)</f>
        <v>0.61735892738097253</v>
      </c>
      <c r="O9" s="141">
        <f>IF(B9&lt;&gt;0,N9/B9*100,0)</f>
        <v>5.2053150518731144</v>
      </c>
      <c r="Q9" s="151">
        <v>0.55995792315582071</v>
      </c>
      <c r="R9" s="141">
        <f>IF(B9&lt;&gt;0,Q9/B9*100,0)</f>
        <v>4.7213335331261899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18.919929848052277</v>
      </c>
      <c r="C10" s="141">
        <f t="shared" si="0"/>
        <v>5.6130565900413201</v>
      </c>
      <c r="E10" s="151">
        <v>22.703930134603926</v>
      </c>
      <c r="F10" s="141">
        <f t="shared" si="1"/>
        <v>6.5355174498633941</v>
      </c>
      <c r="H10" s="151">
        <f t="shared" si="3"/>
        <v>3.7840002865516489</v>
      </c>
      <c r="I10" s="141">
        <f t="shared" si="4"/>
        <v>20.000075671217111</v>
      </c>
      <c r="K10" s="207">
        <f t="shared" si="2"/>
        <v>0.57943583178995273</v>
      </c>
      <c r="L10" s="141">
        <f t="shared" si="5"/>
        <v>3.0625686059274848</v>
      </c>
      <c r="N10" s="151">
        <f t="shared" si="6"/>
        <v>2.9557766955344404</v>
      </c>
      <c r="O10" s="141">
        <f t="shared" ref="O10:O32" si="7">IF(B10&lt;&gt;0,N10/B10*100,0)</f>
        <v>15.622556316395245</v>
      </c>
      <c r="Q10" s="151">
        <v>0.24878775922725571</v>
      </c>
      <c r="R10" s="141">
        <f t="shared" ref="R10:R32" si="8">IF(B10&lt;&gt;0,Q10/B10*100,0)</f>
        <v>1.314950748894385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14.415647320717667</v>
      </c>
      <c r="C11" s="141">
        <f t="shared" si="0"/>
        <v>4.2767518084426577</v>
      </c>
      <c r="E11" s="151">
        <v>15.537664599241133</v>
      </c>
      <c r="F11" s="141">
        <f t="shared" si="1"/>
        <v>4.4726475775968835</v>
      </c>
      <c r="H11" s="151">
        <f>E11-B11</f>
        <v>1.1220172785234652</v>
      </c>
      <c r="I11" s="141">
        <f>IF(B11&lt;&gt;0,((E11/B11)-1)*100,0)</f>
        <v>7.7833291392398474</v>
      </c>
      <c r="K11" s="207">
        <f t="shared" si="2"/>
        <v>0.44148908918552587</v>
      </c>
      <c r="L11" s="141">
        <f t="shared" si="5"/>
        <v>3.0625686059274848</v>
      </c>
      <c r="N11" s="151">
        <f t="shared" si="6"/>
        <v>1.8133597095576126</v>
      </c>
      <c r="O11" s="141">
        <f t="shared" si="7"/>
        <v>12.579107057867009</v>
      </c>
      <c r="Q11" s="151">
        <v>-1.1328315202196733</v>
      </c>
      <c r="R11" s="141">
        <f>IF(B11&lt;&gt;0,Q11/B11*100,0)</f>
        <v>-7.8583465245546558</v>
      </c>
      <c r="T11" s="136"/>
    </row>
    <row r="12" spans="1:97" x14ac:dyDescent="0.2">
      <c r="A12" s="10" t="str">
        <f>name!$D8</f>
        <v>23 Teaching and other educational professionals</v>
      </c>
      <c r="B12" s="151">
        <v>15.16743845985177</v>
      </c>
      <c r="C12" s="141">
        <f t="shared" si="0"/>
        <v>4.4997889043379029</v>
      </c>
      <c r="E12" s="151">
        <v>16.337029432635607</v>
      </c>
      <c r="F12" s="141">
        <f t="shared" si="1"/>
        <v>4.7027514753134394</v>
      </c>
      <c r="H12" s="151">
        <f t="shared" si="3"/>
        <v>1.1695909727838369</v>
      </c>
      <c r="I12" s="141">
        <f t="shared" si="4"/>
        <v>7.7111964283207435</v>
      </c>
      <c r="K12" s="207">
        <f t="shared" si="2"/>
        <v>0.4645132085947915</v>
      </c>
      <c r="L12" s="141">
        <f t="shared" si="5"/>
        <v>3.0625686059274848</v>
      </c>
      <c r="N12" s="151">
        <f t="shared" si="6"/>
        <v>1.5673771698354546</v>
      </c>
      <c r="O12" s="141">
        <f t="shared" si="7"/>
        <v>10.333829103604437</v>
      </c>
      <c r="Q12" s="151">
        <v>-0.86229940564640928</v>
      </c>
      <c r="R12" s="141">
        <f t="shared" si="8"/>
        <v>-5.6852012812111745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18.620480107365644</v>
      </c>
      <c r="C13" s="141">
        <f t="shared" si="0"/>
        <v>5.5242175534356797</v>
      </c>
      <c r="E13" s="151">
        <v>23.300894795301033</v>
      </c>
      <c r="F13" s="141">
        <f t="shared" si="1"/>
        <v>6.7073587537172727</v>
      </c>
      <c r="H13" s="151">
        <f t="shared" si="3"/>
        <v>4.6804146879353894</v>
      </c>
      <c r="I13" s="141">
        <f t="shared" si="4"/>
        <v>25.135843227178523</v>
      </c>
      <c r="K13" s="207">
        <f t="shared" si="2"/>
        <v>0.57026497804115261</v>
      </c>
      <c r="L13" s="141">
        <f t="shared" si="5"/>
        <v>3.0625686059274848</v>
      </c>
      <c r="N13" s="151">
        <f>H13-(K13+Q13)</f>
        <v>4.2171207713799612</v>
      </c>
      <c r="O13" s="141">
        <f>IF(B13&lt;&gt;0,N13/B13*100,0)</f>
        <v>22.647755305255572</v>
      </c>
      <c r="Q13" s="151">
        <v>-0.10697106148572452</v>
      </c>
      <c r="R13" s="141">
        <f t="shared" si="8"/>
        <v>-0.57448068400454577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5.5967750654393544</v>
      </c>
      <c r="C14" s="141">
        <f t="shared" si="0"/>
        <v>1.6604192201736596</v>
      </c>
      <c r="E14" s="151">
        <v>7.208361208225833</v>
      </c>
      <c r="F14" s="141">
        <f t="shared" si="1"/>
        <v>2.074987466133698</v>
      </c>
      <c r="H14" s="151">
        <f t="shared" si="3"/>
        <v>1.6115861427864786</v>
      </c>
      <c r="I14" s="141">
        <f t="shared" si="4"/>
        <v>28.794906422775224</v>
      </c>
      <c r="K14" s="207">
        <f t="shared" si="2"/>
        <v>0.17140507609852312</v>
      </c>
      <c r="L14" s="141">
        <f>IF(B14&lt;&gt;0,K14/B14*100,0)</f>
        <v>3.0625686059274853</v>
      </c>
      <c r="N14" s="151">
        <f t="shared" si="6"/>
        <v>1.3639391319770102</v>
      </c>
      <c r="O14" s="141">
        <f t="shared" si="7"/>
        <v>24.370090204258354</v>
      </c>
      <c r="Q14" s="151">
        <v>7.6241934710945244E-2</v>
      </c>
      <c r="R14" s="141">
        <f t="shared" si="8"/>
        <v>1.3622476125893785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6.4074624994003795</v>
      </c>
      <c r="C15" s="141">
        <f t="shared" si="0"/>
        <v>1.9009293320083009</v>
      </c>
      <c r="E15" s="151">
        <v>6.6607150403518451</v>
      </c>
      <c r="F15" s="141">
        <f t="shared" si="1"/>
        <v>1.9173429056865996</v>
      </c>
      <c r="H15" s="151">
        <f t="shared" si="3"/>
        <v>0.25325254095146565</v>
      </c>
      <c r="I15" s="141">
        <f t="shared" si="4"/>
        <v>3.9524623199147069</v>
      </c>
      <c r="K15" s="207">
        <f t="shared" si="2"/>
        <v>0.19623293494321259</v>
      </c>
      <c r="L15" s="141">
        <f t="shared" si="5"/>
        <v>3.0625686059274853</v>
      </c>
      <c r="N15" s="151">
        <f t="shared" si="6"/>
        <v>0.56529813146342967</v>
      </c>
      <c r="O15" s="141">
        <f t="shared" si="7"/>
        <v>8.8224961365959018</v>
      </c>
      <c r="Q15" s="151">
        <v>-0.5082785254551766</v>
      </c>
      <c r="R15" s="141">
        <f t="shared" si="8"/>
        <v>-7.9326024226086718</v>
      </c>
      <c r="T15" s="11"/>
    </row>
    <row r="16" spans="1:97" x14ac:dyDescent="0.2">
      <c r="A16" s="10" t="str">
        <f>name!$D12</f>
        <v>33 Protective service occupations</v>
      </c>
      <c r="B16" s="151">
        <v>2.6246281196898718</v>
      </c>
      <c r="C16" s="141">
        <f t="shared" si="0"/>
        <v>0.77865966110596363</v>
      </c>
      <c r="E16" s="151">
        <v>2.441604910338349</v>
      </c>
      <c r="F16" s="141">
        <f t="shared" si="1"/>
        <v>0.70283653105800936</v>
      </c>
      <c r="H16" s="151">
        <f t="shared" si="3"/>
        <v>-0.18302320935152272</v>
      </c>
      <c r="I16" s="141">
        <f t="shared" si="4"/>
        <v>-6.9733006355639056</v>
      </c>
      <c r="K16" s="207">
        <f t="shared" si="2"/>
        <v>8.0381036815966866E-2</v>
      </c>
      <c r="L16" s="141">
        <f t="shared" si="5"/>
        <v>3.0625686059274848</v>
      </c>
      <c r="N16" s="151">
        <f t="shared" si="6"/>
        <v>0.13409198986731913</v>
      </c>
      <c r="O16" s="141">
        <f t="shared" si="7"/>
        <v>5.1089900645872666</v>
      </c>
      <c r="Q16" s="151">
        <v>-0.39749623603480871</v>
      </c>
      <c r="R16" s="141">
        <f t="shared" si="8"/>
        <v>-15.144859306078654</v>
      </c>
      <c r="T16" s="11"/>
    </row>
    <row r="17" spans="1:20" x14ac:dyDescent="0.2">
      <c r="A17" s="10" t="str">
        <f>name!$D13</f>
        <v>34 Culture, media and sports occupations</v>
      </c>
      <c r="B17" s="151">
        <v>6.5996395444980331</v>
      </c>
      <c r="C17" s="141">
        <f t="shared" si="0"/>
        <v>1.9579433187462643</v>
      </c>
      <c r="E17" s="151">
        <v>7.2608584865295374</v>
      </c>
      <c r="F17" s="141">
        <f t="shared" si="1"/>
        <v>2.0900992497055326</v>
      </c>
      <c r="H17" s="151">
        <f t="shared" si="3"/>
        <v>0.66121894203150422</v>
      </c>
      <c r="I17" s="141">
        <f t="shared" si="4"/>
        <v>10.019016001907977</v>
      </c>
      <c r="K17" s="207">
        <f t="shared" si="2"/>
        <v>0.20211848879417244</v>
      </c>
      <c r="L17" s="141">
        <f t="shared" si="5"/>
        <v>3.0625686059274853</v>
      </c>
      <c r="N17" s="151">
        <f t="shared" si="6"/>
        <v>0.45080744314472021</v>
      </c>
      <c r="O17" s="141">
        <f t="shared" si="7"/>
        <v>6.83078886513655</v>
      </c>
      <c r="Q17" s="151">
        <v>8.2930100926115989E-3</v>
      </c>
      <c r="R17" s="141">
        <f t="shared" si="8"/>
        <v>0.12565853084393511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19.285094674559929</v>
      </c>
      <c r="C18" s="141">
        <f t="shared" si="0"/>
        <v>5.7213916025039095</v>
      </c>
      <c r="E18" s="151">
        <v>21.242905823345371</v>
      </c>
      <c r="F18" s="141">
        <f t="shared" si="1"/>
        <v>6.1149493004595321</v>
      </c>
      <c r="H18" s="151">
        <f t="shared" si="3"/>
        <v>1.9578111487854422</v>
      </c>
      <c r="I18" s="141">
        <f t="shared" si="4"/>
        <v>10.151939525441399</v>
      </c>
      <c r="K18" s="207">
        <f t="shared" si="2"/>
        <v>0.59061925512646563</v>
      </c>
      <c r="L18" s="141">
        <f t="shared" si="5"/>
        <v>3.0625686059274848</v>
      </c>
      <c r="N18" s="151">
        <f t="shared" si="6"/>
        <v>1.595221961725207</v>
      </c>
      <c r="O18" s="141">
        <f t="shared" si="7"/>
        <v>8.2717870388759653</v>
      </c>
      <c r="Q18" s="151">
        <v>-0.2280300680662305</v>
      </c>
      <c r="R18" s="141">
        <f t="shared" si="8"/>
        <v>-1.1824161193620584</v>
      </c>
      <c r="T18" s="11"/>
    </row>
    <row r="19" spans="1:20" x14ac:dyDescent="0.2">
      <c r="A19" s="10" t="str">
        <f>name!$D15</f>
        <v>41 Administrative occupations</v>
      </c>
      <c r="B19" s="151">
        <v>28.283057088761538</v>
      </c>
      <c r="C19" s="141">
        <f t="shared" si="0"/>
        <v>8.3908556349605536</v>
      </c>
      <c r="E19" s="151">
        <v>28.540896482513631</v>
      </c>
      <c r="F19" s="141">
        <f t="shared" si="1"/>
        <v>8.2157373587014266</v>
      </c>
      <c r="H19" s="151">
        <f t="shared" si="3"/>
        <v>0.25783939375209286</v>
      </c>
      <c r="I19" s="141">
        <f t="shared" si="4"/>
        <v>0.91163905281848034</v>
      </c>
      <c r="K19" s="207">
        <f t="shared" si="2"/>
        <v>0.86618802719695887</v>
      </c>
      <c r="L19" s="141">
        <f t="shared" si="5"/>
        <v>3.0625686059274848</v>
      </c>
      <c r="N19" s="151">
        <f t="shared" si="6"/>
        <v>-5.4416272309885327E-2</v>
      </c>
      <c r="O19" s="141">
        <f t="shared" si="7"/>
        <v>-0.19239883488941512</v>
      </c>
      <c r="Q19" s="151">
        <v>-0.55393236113498068</v>
      </c>
      <c r="R19" s="141">
        <f t="shared" si="8"/>
        <v>-1.9585307182195995</v>
      </c>
      <c r="T19" s="11"/>
    </row>
    <row r="20" spans="1:20" x14ac:dyDescent="0.2">
      <c r="A20" s="10" t="str">
        <f>name!$D16</f>
        <v>42 Secretarial and related occupations</v>
      </c>
      <c r="B20" s="151">
        <v>7.0737019530484959</v>
      </c>
      <c r="C20" s="141">
        <f t="shared" si="0"/>
        <v>2.0985854430974267</v>
      </c>
      <c r="E20" s="151">
        <v>6.2905200770127836</v>
      </c>
      <c r="F20" s="141">
        <f t="shared" si="1"/>
        <v>1.8107791685534214</v>
      </c>
      <c r="H20" s="151">
        <f t="shared" si="3"/>
        <v>-0.78318187603571232</v>
      </c>
      <c r="I20" s="141">
        <f t="shared" si="4"/>
        <v>-11.07173982214773</v>
      </c>
      <c r="K20" s="207">
        <f t="shared" si="2"/>
        <v>0.21663697529094258</v>
      </c>
      <c r="L20" s="141">
        <f t="shared" si="5"/>
        <v>3.0625686059274848</v>
      </c>
      <c r="N20" s="151">
        <f t="shared" si="6"/>
        <v>-0.93850435966863022</v>
      </c>
      <c r="O20" s="141">
        <f t="shared" si="7"/>
        <v>-13.267513473113898</v>
      </c>
      <c r="Q20" s="151">
        <v>-6.1314491658024758E-2</v>
      </c>
      <c r="R20" s="141">
        <f t="shared" si="8"/>
        <v>-0.86679495496132053</v>
      </c>
      <c r="T20" s="11"/>
    </row>
    <row r="21" spans="1:20" x14ac:dyDescent="0.2">
      <c r="A21" s="10" t="str">
        <f>name!$D17</f>
        <v>51 Skilled agricultural and related trades</v>
      </c>
      <c r="B21" s="151">
        <v>5.0164188995445596</v>
      </c>
      <c r="C21" s="141">
        <f t="shared" si="0"/>
        <v>1.4882424717549945</v>
      </c>
      <c r="E21" s="151">
        <v>5.2699976950239655</v>
      </c>
      <c r="F21" s="141">
        <f t="shared" si="1"/>
        <v>1.5170132083904881</v>
      </c>
      <c r="H21" s="151">
        <f t="shared" si="3"/>
        <v>0.25357879547940598</v>
      </c>
      <c r="I21" s="141">
        <f t="shared" si="4"/>
        <v>5.0549764793850871</v>
      </c>
      <c r="K21" s="207">
        <f t="shared" si="2"/>
        <v>0.15363127035926469</v>
      </c>
      <c r="L21" s="141">
        <f t="shared" si="5"/>
        <v>3.0625686059274848</v>
      </c>
      <c r="N21" s="151">
        <f t="shared" si="6"/>
        <v>-0.37225343535500999</v>
      </c>
      <c r="O21" s="141">
        <f t="shared" si="7"/>
        <v>-7.4207007590376239</v>
      </c>
      <c r="Q21" s="151">
        <v>0.47220096047515125</v>
      </c>
      <c r="R21" s="141">
        <f t="shared" si="8"/>
        <v>9.4131086324952324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15.827040544413668</v>
      </c>
      <c r="C22" s="141">
        <f t="shared" si="0"/>
        <v>4.6954758787236086</v>
      </c>
      <c r="E22" s="151">
        <v>13.970107115718085</v>
      </c>
      <c r="F22" s="141">
        <f t="shared" si="1"/>
        <v>4.0214129575777555</v>
      </c>
      <c r="H22" s="151">
        <f t="shared" si="3"/>
        <v>-1.8569334286955836</v>
      </c>
      <c r="I22" s="141">
        <f t="shared" si="4"/>
        <v>-11.732663623907936</v>
      </c>
      <c r="K22" s="207">
        <f t="shared" si="2"/>
        <v>0.48471397496062746</v>
      </c>
      <c r="L22" s="141">
        <f t="shared" si="5"/>
        <v>3.0625686059274848</v>
      </c>
      <c r="N22" s="151">
        <f t="shared" si="6"/>
        <v>-2.8891950224576419</v>
      </c>
      <c r="O22" s="141">
        <f t="shared" si="7"/>
        <v>-18.254802686263517</v>
      </c>
      <c r="Q22" s="151">
        <v>0.5475476188014311</v>
      </c>
      <c r="R22" s="141">
        <f t="shared" si="8"/>
        <v>3.459570456428092</v>
      </c>
      <c r="T22" s="11"/>
    </row>
    <row r="23" spans="1:20" x14ac:dyDescent="0.2">
      <c r="A23" s="10" t="str">
        <f>name!$D19</f>
        <v>53 Skilled construction and building trades</v>
      </c>
      <c r="B23" s="151">
        <v>13.780435527666219</v>
      </c>
      <c r="C23" s="141">
        <f t="shared" si="0"/>
        <v>4.0883008062616719</v>
      </c>
      <c r="E23" s="151">
        <v>11.853455951786858</v>
      </c>
      <c r="F23" s="141">
        <f t="shared" si="1"/>
        <v>3.4121170984409197</v>
      </c>
      <c r="H23" s="151">
        <f t="shared" si="3"/>
        <v>-1.9269795758793613</v>
      </c>
      <c r="I23" s="141">
        <f t="shared" si="4"/>
        <v>-13.98344465971827</v>
      </c>
      <c r="K23" s="207">
        <f t="shared" si="2"/>
        <v>0.42203529223038316</v>
      </c>
      <c r="L23" s="141">
        <f t="shared" si="5"/>
        <v>3.0625686059274848</v>
      </c>
      <c r="N23" s="151">
        <f t="shared" si="6"/>
        <v>-3.8357467667753147</v>
      </c>
      <c r="O23" s="141">
        <f t="shared" si="7"/>
        <v>-27.834728148283105</v>
      </c>
      <c r="Q23" s="151">
        <v>1.4867318986655704</v>
      </c>
      <c r="R23" s="141">
        <f t="shared" si="8"/>
        <v>10.78871488263735</v>
      </c>
      <c r="T23" s="11"/>
    </row>
    <row r="24" spans="1:20" x14ac:dyDescent="0.2">
      <c r="A24" s="10" t="str">
        <f>name!$D20</f>
        <v>54 Textiles, printing and other skilled trades</v>
      </c>
      <c r="B24" s="151">
        <v>6.8738472918364462</v>
      </c>
      <c r="C24" s="141">
        <f t="shared" si="0"/>
        <v>2.0392937051165769</v>
      </c>
      <c r="E24" s="151">
        <v>6.4744632913555575</v>
      </c>
      <c r="F24" s="141">
        <f t="shared" si="1"/>
        <v>1.8637287715514019</v>
      </c>
      <c r="H24" s="151">
        <f t="shared" si="3"/>
        <v>-0.39938400048088862</v>
      </c>
      <c r="I24" s="141">
        <f t="shared" si="4"/>
        <v>-5.8101960012292846</v>
      </c>
      <c r="K24" s="207">
        <f t="shared" si="2"/>
        <v>0.21051628917917961</v>
      </c>
      <c r="L24" s="141">
        <f t="shared" si="5"/>
        <v>3.0625686059274848</v>
      </c>
      <c r="N24" s="151">
        <f t="shared" si="6"/>
        <v>-1.0858330263717841</v>
      </c>
      <c r="O24" s="141">
        <f t="shared" si="7"/>
        <v>-15.796583489152379</v>
      </c>
      <c r="Q24" s="151">
        <v>0.47593273671171593</v>
      </c>
      <c r="R24" s="141">
        <f t="shared" si="8"/>
        <v>6.9238188819956124</v>
      </c>
      <c r="T24" s="11"/>
    </row>
    <row r="25" spans="1:20" x14ac:dyDescent="0.2">
      <c r="A25" s="10" t="str">
        <f>name!$D21</f>
        <v>61 Caring personal service occupations</v>
      </c>
      <c r="B25" s="151">
        <v>26.272802068235965</v>
      </c>
      <c r="C25" s="141">
        <f t="shared" si="0"/>
        <v>7.7944646715032384</v>
      </c>
      <c r="E25" s="151">
        <v>24.03347968807299</v>
      </c>
      <c r="F25" s="141">
        <f t="shared" si="1"/>
        <v>6.9182394832575795</v>
      </c>
      <c r="H25" s="151">
        <f t="shared" si="3"/>
        <v>-2.2393223801629745</v>
      </c>
      <c r="I25" s="141">
        <f t="shared" si="4"/>
        <v>-8.5233481162267584</v>
      </c>
      <c r="K25" s="207">
        <f t="shared" si="2"/>
        <v>0.80462258803926157</v>
      </c>
      <c r="L25" s="141">
        <f t="shared" si="5"/>
        <v>3.0625686059274848</v>
      </c>
      <c r="N25" s="151">
        <f t="shared" si="6"/>
        <v>-1.089286008694653</v>
      </c>
      <c r="O25" s="141">
        <f t="shared" si="7"/>
        <v>-4.1460595100041067</v>
      </c>
      <c r="Q25" s="151">
        <v>-1.9546589595075832</v>
      </c>
      <c r="R25" s="141">
        <f t="shared" si="8"/>
        <v>-7.4398572121501347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6.9358324538479073</v>
      </c>
      <c r="C26" s="141">
        <f t="shared" si="0"/>
        <v>2.0576831085079976</v>
      </c>
      <c r="E26" s="151">
        <v>6.7934556629706009</v>
      </c>
      <c r="F26" s="141">
        <f t="shared" si="1"/>
        <v>1.9555534115455995</v>
      </c>
      <c r="H26" s="151">
        <f t="shared" si="3"/>
        <v>-0.14237679087730637</v>
      </c>
      <c r="I26" s="141">
        <f t="shared" si="4"/>
        <v>-2.0527714852500156</v>
      </c>
      <c r="K26" s="207">
        <f t="shared" si="2"/>
        <v>0.21241462729127591</v>
      </c>
      <c r="L26" s="141">
        <f t="shared" si="5"/>
        <v>3.0625686059274848</v>
      </c>
      <c r="N26" s="151">
        <f t="shared" si="6"/>
        <v>-0.32235743863578681</v>
      </c>
      <c r="O26" s="141">
        <f t="shared" si="7"/>
        <v>-4.6477108664432523</v>
      </c>
      <c r="Q26" s="151">
        <v>-3.2433979532795455E-2</v>
      </c>
      <c r="R26" s="141">
        <f t="shared" si="8"/>
        <v>-0.46762922473424967</v>
      </c>
      <c r="T26" s="11"/>
    </row>
    <row r="27" spans="1:20" x14ac:dyDescent="0.2">
      <c r="A27" s="10" t="str">
        <f>name!$D23</f>
        <v>63 Community and civil enforcement occupations</v>
      </c>
      <c r="B27" s="151">
        <v>0.28826767386778418</v>
      </c>
      <c r="C27" s="141">
        <f t="shared" si="0"/>
        <v>8.5521604968636838E-2</v>
      </c>
      <c r="E27" s="151">
        <v>0.28771597736699395</v>
      </c>
      <c r="F27" s="141">
        <f t="shared" si="1"/>
        <v>8.2821466571575741E-2</v>
      </c>
      <c r="H27" s="151">
        <f t="shared" si="3"/>
        <v>-5.5169650079023302E-4</v>
      </c>
      <c r="I27" s="141">
        <f t="shared" si="4"/>
        <v>-0.19138340882552951</v>
      </c>
      <c r="K27" s="207">
        <f t="shared" si="2"/>
        <v>8.8283952809121869E-3</v>
      </c>
      <c r="L27" s="141">
        <f t="shared" si="5"/>
        <v>3.0625686059274853</v>
      </c>
      <c r="N27" s="151">
        <f t="shared" si="6"/>
        <v>1.1130342697995432E-2</v>
      </c>
      <c r="O27" s="141">
        <f t="shared" si="7"/>
        <v>3.8611137172114676</v>
      </c>
      <c r="Q27" s="151">
        <v>-2.0510434479697852E-2</v>
      </c>
      <c r="R27" s="141">
        <f t="shared" si="8"/>
        <v>-7.1150657319644841</v>
      </c>
      <c r="T27" s="172"/>
    </row>
    <row r="28" spans="1:20" x14ac:dyDescent="0.2">
      <c r="A28" s="10" t="str">
        <f>name!$D24</f>
        <v>71 Sales occupations</v>
      </c>
      <c r="B28" s="151">
        <v>24.188456415460653</v>
      </c>
      <c r="C28" s="141">
        <f t="shared" si="0"/>
        <v>7.1760929229716828</v>
      </c>
      <c r="E28" s="151">
        <v>23.818141565443064</v>
      </c>
      <c r="F28" s="141">
        <f t="shared" si="1"/>
        <v>6.8562525915729671</v>
      </c>
      <c r="H28" s="151">
        <f t="shared" si="3"/>
        <v>-0.37031485001758924</v>
      </c>
      <c r="I28" s="141">
        <f t="shared" si="4"/>
        <v>-1.5309569310958282</v>
      </c>
      <c r="K28" s="207">
        <f t="shared" si="2"/>
        <v>0.74078807243835054</v>
      </c>
      <c r="L28" s="141">
        <f t="shared" si="5"/>
        <v>3.0625686059274848</v>
      </c>
      <c r="N28" s="151">
        <f>H28-(K28+Q28)</f>
        <v>-2.0074513718227909</v>
      </c>
      <c r="O28" s="141">
        <f t="shared" si="7"/>
        <v>-8.2992123901700428</v>
      </c>
      <c r="Q28" s="151">
        <v>0.8963484493668511</v>
      </c>
      <c r="R28" s="141">
        <f t="shared" si="8"/>
        <v>3.7056868531467253</v>
      </c>
      <c r="T28" s="11"/>
    </row>
    <row r="29" spans="1:20" x14ac:dyDescent="0.2">
      <c r="A29" s="10" t="str">
        <f>name!$D25</f>
        <v>72 Customer service occupations</v>
      </c>
      <c r="B29" s="151">
        <v>5.0806221925190238</v>
      </c>
      <c r="C29" s="141">
        <f t="shared" si="0"/>
        <v>1.5072899375557078</v>
      </c>
      <c r="E29" s="151">
        <v>5.8290883578231787</v>
      </c>
      <c r="F29" s="141">
        <f t="shared" si="1"/>
        <v>1.6779521630611964</v>
      </c>
      <c r="H29" s="151">
        <f t="shared" si="3"/>
        <v>0.74846616530415488</v>
      </c>
      <c r="I29" s="141">
        <f t="shared" si="4"/>
        <v>14.731781599628402</v>
      </c>
      <c r="K29" s="207">
        <f t="shared" si="2"/>
        <v>0.15559754025387229</v>
      </c>
      <c r="L29" s="141">
        <f t="shared" si="5"/>
        <v>3.0625686059274853</v>
      </c>
      <c r="N29" s="151">
        <f t="shared" si="6"/>
        <v>0.48526778280239585</v>
      </c>
      <c r="O29" s="141">
        <f t="shared" si="7"/>
        <v>9.5513455717476834</v>
      </c>
      <c r="Q29" s="151">
        <v>0.10760084224788673</v>
      </c>
      <c r="R29" s="141">
        <f t="shared" si="8"/>
        <v>2.1178674219532381</v>
      </c>
      <c r="T29" s="11"/>
    </row>
    <row r="30" spans="1:20" x14ac:dyDescent="0.2">
      <c r="A30" s="10" t="str">
        <f>name!$D26</f>
        <v>81 Process, plant and machine operatives</v>
      </c>
      <c r="B30" s="151">
        <v>9.7727897014878895</v>
      </c>
      <c r="C30" s="141">
        <f t="shared" si="0"/>
        <v>2.8993353610490074</v>
      </c>
      <c r="E30" s="151">
        <v>8.3265315241437996</v>
      </c>
      <c r="F30" s="141">
        <f t="shared" si="1"/>
        <v>2.3968622062458955</v>
      </c>
      <c r="H30" s="151">
        <f t="shared" si="3"/>
        <v>-1.4462581773440899</v>
      </c>
      <c r="I30" s="141">
        <f t="shared" si="4"/>
        <v>-14.798826348671968</v>
      </c>
      <c r="K30" s="207">
        <f t="shared" si="2"/>
        <v>0.29929838932108244</v>
      </c>
      <c r="L30" s="141">
        <f t="shared" si="5"/>
        <v>3.0625686059274844</v>
      </c>
      <c r="N30" s="151">
        <f t="shared" si="6"/>
        <v>-2.1337235972505506</v>
      </c>
      <c r="O30" s="141">
        <f t="shared" si="7"/>
        <v>-21.833311290078157</v>
      </c>
      <c r="Q30" s="151">
        <v>0.38816703058537827</v>
      </c>
      <c r="R30" s="141">
        <f t="shared" si="8"/>
        <v>3.9719163354787068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9.5054888842967014</v>
      </c>
      <c r="C31" s="141">
        <f t="shared" si="0"/>
        <v>2.8200340832161572</v>
      </c>
      <c r="E31" s="151">
        <v>9.0351696459818296</v>
      </c>
      <c r="F31" s="141">
        <f t="shared" si="1"/>
        <v>2.6008496561478887</v>
      </c>
      <c r="H31" s="151">
        <f t="shared" si="3"/>
        <v>-0.47031923831487177</v>
      </c>
      <c r="I31" s="141">
        <f t="shared" si="4"/>
        <v>-4.9478700573923229</v>
      </c>
      <c r="K31" s="207">
        <f t="shared" si="2"/>
        <v>0.29111211841039752</v>
      </c>
      <c r="L31" s="141">
        <f t="shared" si="5"/>
        <v>3.0625686059274848</v>
      </c>
      <c r="N31" s="151">
        <f t="shared" si="6"/>
        <v>-0.51274110986929289</v>
      </c>
      <c r="O31" s="141">
        <f t="shared" si="7"/>
        <v>-5.3941582185883536</v>
      </c>
      <c r="Q31" s="151">
        <v>-0.24869024685597635</v>
      </c>
      <c r="R31" s="141">
        <f t="shared" si="8"/>
        <v>-2.6162804447314505</v>
      </c>
      <c r="T31" s="11"/>
    </row>
    <row r="32" spans="1:20" x14ac:dyDescent="0.2">
      <c r="A32" s="10" t="str">
        <f>name!$D28</f>
        <v>91 Elementary trades and related occupations</v>
      </c>
      <c r="B32" s="151">
        <v>6.1858391787442377</v>
      </c>
      <c r="C32" s="141">
        <f t="shared" si="0"/>
        <v>1.835179392631868</v>
      </c>
      <c r="E32" s="151">
        <v>4.9339630470468672</v>
      </c>
      <c r="F32" s="141">
        <f t="shared" si="1"/>
        <v>1.4202828056543655</v>
      </c>
      <c r="H32" s="151">
        <f t="shared" si="3"/>
        <v>-1.2518761316973706</v>
      </c>
      <c r="I32" s="141">
        <f t="shared" si="4"/>
        <v>-20.237773655659584</v>
      </c>
      <c r="K32" s="207">
        <f t="shared" si="2"/>
        <v>0.18944556870138357</v>
      </c>
      <c r="L32" s="141">
        <f t="shared" si="5"/>
        <v>3.0625686059274848</v>
      </c>
      <c r="N32" s="151">
        <f>H32-(K32+Q32)</f>
        <v>-1.6848959812239221</v>
      </c>
      <c r="O32" s="141">
        <f t="shared" si="7"/>
        <v>-27.2379532111594</v>
      </c>
      <c r="Q32" s="151">
        <v>0.24357428082516791</v>
      </c>
      <c r="R32" s="141">
        <f t="shared" si="8"/>
        <v>3.9376109495723255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30.357791471121729</v>
      </c>
      <c r="C33" s="141">
        <f t="shared" si="0"/>
        <v>9.0063759667492604</v>
      </c>
      <c r="E33" s="151">
        <v>28.550294797420502</v>
      </c>
      <c r="F33" s="141">
        <f t="shared" si="1"/>
        <v>8.2184427427785014</v>
      </c>
      <c r="H33" s="151">
        <f t="shared" ref="H33" si="9">E33-B33</f>
        <v>-1.8074966737012268</v>
      </c>
      <c r="I33" s="141">
        <f>IF(B33&lt;&gt;0,((E33/B33)-1)*100,0)</f>
        <v>-5.9539794764735587</v>
      </c>
      <c r="K33" s="207">
        <f t="shared" si="2"/>
        <v>0.92972819104750559</v>
      </c>
      <c r="L33" s="141">
        <f t="shared" ref="L33" si="10">IF(B33&lt;&gt;0,K33/B33*100,0)</f>
        <v>3.0625686059274848</v>
      </c>
      <c r="N33" s="151">
        <f>H33-(K33+Q33)</f>
        <v>-3.2774471511391714</v>
      </c>
      <c r="O33" s="141">
        <f t="shared" ref="O33" si="11">IF(B33&lt;&gt;0,N33/B33*100,0)</f>
        <v>-10.79606582796673</v>
      </c>
      <c r="Q33" s="151">
        <v>0.54022228639043901</v>
      </c>
      <c r="R33" s="141">
        <f t="shared" ref="R33" si="12">IF(B33&lt;&gt;0,Q33/B33*100,0)</f>
        <v>1.779517745565691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337.07</v>
      </c>
      <c r="C35" s="147">
        <f>B35/B$35*100</f>
        <v>100</v>
      </c>
      <c r="D35" s="145"/>
      <c r="E35" s="152">
        <f>SUM(E8:E33)</f>
        <v>347.3929999999998</v>
      </c>
      <c r="F35" s="147">
        <f t="shared" ref="F35" si="13">E35/E$35*100</f>
        <v>100</v>
      </c>
      <c r="G35" s="145"/>
      <c r="H35" s="152">
        <f>E35-B35</f>
        <v>10.322999999999809</v>
      </c>
      <c r="I35" s="147">
        <f>IF(B35&lt;&gt;0,((E35/B35)-1)*100,0)</f>
        <v>3.0625686059274848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Gloucestershire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27.291047674806915</v>
      </c>
      <c r="C44" s="141">
        <f t="shared" ref="C44:C68" si="15">B44/B$71*100</f>
        <v>7.855957856032485</v>
      </c>
      <c r="E44" s="151">
        <v>27.212670163310442</v>
      </c>
      <c r="F44" s="141">
        <f t="shared" ref="F44:F68" si="16">E44/E$71*100</f>
        <v>7.0467745365563665</v>
      </c>
      <c r="H44" s="151">
        <f>E44-B44</f>
        <v>-7.8377511496473318E-2</v>
      </c>
      <c r="I44" s="141">
        <f>IF(B44&gt;0,((E44/B44)-1)*100,0)</f>
        <v>-0.28719128862475518</v>
      </c>
      <c r="K44" s="151">
        <f>(($E$71/$B$71)-1)*B44</f>
        <v>3.046461896990845</v>
      </c>
      <c r="L44" s="141">
        <f>IF(B44&gt;0,K44/B44*100,0)</f>
        <v>11.162861658122104</v>
      </c>
      <c r="N44" s="151">
        <f>H44-(K44+Q44)</f>
        <v>-2.0832309903760002</v>
      </c>
      <c r="O44" s="141">
        <f>IF(B44&gt;0,N44/B44*100,0)</f>
        <v>-7.6333859190722304</v>
      </c>
      <c r="Q44" s="151">
        <v>-1.0416084181113179</v>
      </c>
      <c r="R44" s="141">
        <f>IF(B44&gt;0,Q44/B44*100,0)</f>
        <v>-3.8166670276746251</v>
      </c>
      <c r="T44" s="151"/>
    </row>
    <row r="45" spans="1:20" x14ac:dyDescent="0.2">
      <c r="A45" s="135" t="str">
        <f t="shared" si="14"/>
        <v>12 Other managers and proprietors</v>
      </c>
      <c r="B45" s="151">
        <v>13.400707014939519</v>
      </c>
      <c r="C45" s="141">
        <f t="shared" si="15"/>
        <v>3.8575063443821627</v>
      </c>
      <c r="E45" s="151">
        <v>15.981041369683757</v>
      </c>
      <c r="F45" s="141">
        <f t="shared" si="16"/>
        <v>4.1383221387577978</v>
      </c>
      <c r="H45" s="151">
        <f t="shared" ref="H45:H71" si="17">E45-B45</f>
        <v>2.5803343547442381</v>
      </c>
      <c r="I45" s="141">
        <f t="shared" ref="I45:I71" si="18">IF(B45&gt;0,((E45/B45)-1)*100,0)</f>
        <v>19.255210578573223</v>
      </c>
      <c r="K45" s="151">
        <f t="shared" ref="K45:K68" si="19">(($E$71/$B$71)-1)*B45</f>
        <v>1.4959023852879625</v>
      </c>
      <c r="L45" s="141">
        <f t="shared" ref="L45:L68" si="20">IF(B45&gt;0,K45/B45*100,0)</f>
        <v>11.162861658122104</v>
      </c>
      <c r="N45" s="151">
        <f t="shared" ref="N45:N68" si="21">H45-(K45+Q45)</f>
        <v>0.99720953374468624</v>
      </c>
      <c r="O45" s="141">
        <f t="shared" ref="O45:O68" si="22">IF(B45&gt;0,N45/B45*100,0)</f>
        <v>7.4414695630086278</v>
      </c>
      <c r="Q45" s="151">
        <v>8.7222435711589427E-2</v>
      </c>
      <c r="R45" s="141">
        <f>IF(B45&gt;0,Q45/B45*100,0)</f>
        <v>0.65087935744249303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22.703930134603926</v>
      </c>
      <c r="C46" s="141">
        <f t="shared" si="15"/>
        <v>6.5355174498633941</v>
      </c>
      <c r="E46" s="151">
        <v>32.226299612447669</v>
      </c>
      <c r="F46" s="141">
        <f t="shared" si="16"/>
        <v>8.3450637571982629</v>
      </c>
      <c r="H46" s="151">
        <f t="shared" si="17"/>
        <v>9.5223694778437427</v>
      </c>
      <c r="I46" s="141">
        <f t="shared" si="18"/>
        <v>41.941502732737604</v>
      </c>
      <c r="K46" s="151">
        <f t="shared" si="19"/>
        <v>2.5344083118825318</v>
      </c>
      <c r="L46" s="141">
        <f t="shared" si="20"/>
        <v>11.162861658122104</v>
      </c>
      <c r="N46" s="151">
        <f t="shared" si="21"/>
        <v>7.677080382194676</v>
      </c>
      <c r="O46" s="141">
        <f t="shared" si="22"/>
        <v>33.813883044388618</v>
      </c>
      <c r="Q46" s="151">
        <v>-0.68911921623346561</v>
      </c>
      <c r="R46" s="141">
        <f t="shared" ref="R46:R68" si="23">IF(B46&gt;0,Q46/B46*100,0)</f>
        <v>-3.0352419697731219</v>
      </c>
      <c r="T46" s="151"/>
    </row>
    <row r="47" spans="1:20" x14ac:dyDescent="0.2">
      <c r="A47" s="135" t="str">
        <f t="shared" si="14"/>
        <v>22 Health professionals</v>
      </c>
      <c r="B47" s="151">
        <v>15.537664599241133</v>
      </c>
      <c r="C47" s="141">
        <f t="shared" si="15"/>
        <v>4.4726475775968835</v>
      </c>
      <c r="E47" s="151">
        <v>18.993431381986571</v>
      </c>
      <c r="F47" s="141">
        <f t="shared" si="16"/>
        <v>4.9183864656128815</v>
      </c>
      <c r="H47" s="151">
        <f t="shared" si="17"/>
        <v>3.4557667827454388</v>
      </c>
      <c r="I47" s="141">
        <f t="shared" si="18"/>
        <v>22.241223966915989</v>
      </c>
      <c r="K47" s="151">
        <f t="shared" si="19"/>
        <v>1.7344480041162997</v>
      </c>
      <c r="L47" s="141">
        <f t="shared" si="20"/>
        <v>11.162861658122104</v>
      </c>
      <c r="N47" s="151">
        <f t="shared" si="21"/>
        <v>-0.16621265998142842</v>
      </c>
      <c r="O47" s="141">
        <f t="shared" si="22"/>
        <v>-1.0697403005439203</v>
      </c>
      <c r="Q47" s="151">
        <v>1.8875314386105675</v>
      </c>
      <c r="R47" s="141">
        <f t="shared" si="23"/>
        <v>12.1481026093378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16.337029432635607</v>
      </c>
      <c r="C48" s="141">
        <f t="shared" si="15"/>
        <v>4.7027514753134394</v>
      </c>
      <c r="E48" s="151">
        <v>17.911114818216159</v>
      </c>
      <c r="F48" s="141">
        <f t="shared" si="16"/>
        <v>4.6381184597060798</v>
      </c>
      <c r="H48" s="151">
        <f t="shared" si="17"/>
        <v>1.5740853855805526</v>
      </c>
      <c r="I48" s="141">
        <f t="shared" si="18"/>
        <v>9.635077123850234</v>
      </c>
      <c r="K48" s="151">
        <f t="shared" si="19"/>
        <v>1.823679994611803</v>
      </c>
      <c r="L48" s="141">
        <f t="shared" si="20"/>
        <v>11.162861658122104</v>
      </c>
      <c r="N48" s="151">
        <f t="shared" si="21"/>
        <v>-3.7273998267506991E-2</v>
      </c>
      <c r="O48" s="141">
        <f t="shared" si="22"/>
        <v>-0.22815652270936557</v>
      </c>
      <c r="Q48" s="151">
        <v>-0.21232061076374334</v>
      </c>
      <c r="R48" s="141">
        <f t="shared" si="23"/>
        <v>-1.299628011562505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23.300894795301033</v>
      </c>
      <c r="C49" s="141">
        <f t="shared" si="15"/>
        <v>6.7073587537172727</v>
      </c>
      <c r="E49" s="151">
        <v>27.939895118737059</v>
      </c>
      <c r="F49" s="141">
        <f t="shared" si="16"/>
        <v>7.2350908710981292</v>
      </c>
      <c r="H49" s="151">
        <f t="shared" si="17"/>
        <v>4.6390003234360258</v>
      </c>
      <c r="I49" s="141">
        <f t="shared" si="18"/>
        <v>19.909108058680847</v>
      </c>
      <c r="K49" s="151">
        <f t="shared" si="19"/>
        <v>2.6010466511040278</v>
      </c>
      <c r="L49" s="141">
        <f t="shared" si="20"/>
        <v>11.162861658122104</v>
      </c>
      <c r="N49" s="151">
        <f t="shared" si="21"/>
        <v>2.1633514055027381</v>
      </c>
      <c r="O49" s="141">
        <f t="shared" si="22"/>
        <v>9.2844134292173592</v>
      </c>
      <c r="Q49" s="151">
        <v>-0.12539773317074007</v>
      </c>
      <c r="R49" s="141">
        <f t="shared" si="23"/>
        <v>-0.5381670286586091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7.208361208225833</v>
      </c>
      <c r="C50" s="141">
        <f t="shared" si="15"/>
        <v>2.074987466133698</v>
      </c>
      <c r="E50" s="151">
        <v>7.3163771672876248</v>
      </c>
      <c r="F50" s="141">
        <f t="shared" si="16"/>
        <v>1.8945902777227832</v>
      </c>
      <c r="H50" s="151">
        <f t="shared" si="17"/>
        <v>0.10801595906179173</v>
      </c>
      <c r="I50" s="141">
        <f t="shared" si="18"/>
        <v>1.4984814986592099</v>
      </c>
      <c r="K50" s="151">
        <f t="shared" si="19"/>
        <v>0.80465938949198867</v>
      </c>
      <c r="L50" s="141">
        <f t="shared" si="20"/>
        <v>11.162861658122104</v>
      </c>
      <c r="N50" s="151">
        <f t="shared" si="21"/>
        <v>-0.44445416184756481</v>
      </c>
      <c r="O50" s="141">
        <f t="shared" si="22"/>
        <v>-6.1658142400019464</v>
      </c>
      <c r="Q50" s="151">
        <v>-0.25218926858263213</v>
      </c>
      <c r="R50" s="141">
        <f t="shared" si="23"/>
        <v>-3.498565919460944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6.6607150403518451</v>
      </c>
      <c r="C51" s="141">
        <f t="shared" si="15"/>
        <v>1.9173429056865996</v>
      </c>
      <c r="E51" s="151">
        <v>13.702170975940858</v>
      </c>
      <c r="F51" s="141">
        <f t="shared" si="16"/>
        <v>3.5482041618607409</v>
      </c>
      <c r="H51" s="151">
        <f t="shared" si="17"/>
        <v>7.0414559355890125</v>
      </c>
      <c r="I51" s="141">
        <f t="shared" si="18"/>
        <v>105.71621654628021</v>
      </c>
      <c r="K51" s="151">
        <f t="shared" si="19"/>
        <v>0.74352640539620829</v>
      </c>
      <c r="L51" s="141">
        <f t="shared" si="20"/>
        <v>11.162861658122104</v>
      </c>
      <c r="N51" s="151">
        <f t="shared" si="21"/>
        <v>5.5192762290519344</v>
      </c>
      <c r="O51" s="141">
        <f t="shared" si="22"/>
        <v>82.863118983699763</v>
      </c>
      <c r="Q51" s="151">
        <v>0.7786533011408695</v>
      </c>
      <c r="R51" s="141">
        <f t="shared" si="23"/>
        <v>11.69023590445836</v>
      </c>
      <c r="T51" s="151"/>
    </row>
    <row r="52" spans="1:20" x14ac:dyDescent="0.2">
      <c r="A52" s="135" t="str">
        <f t="shared" si="14"/>
        <v>33 Protective service occupations</v>
      </c>
      <c r="B52" s="151">
        <v>2.441604910338349</v>
      </c>
      <c r="C52" s="141">
        <f t="shared" si="15"/>
        <v>0.70283653105800936</v>
      </c>
      <c r="E52" s="151">
        <v>2.2007942143800072</v>
      </c>
      <c r="F52" s="141">
        <f t="shared" si="16"/>
        <v>0.56989999647307621</v>
      </c>
      <c r="H52" s="151">
        <f t="shared" si="17"/>
        <v>-0.24081069595834181</v>
      </c>
      <c r="I52" s="141">
        <f t="shared" si="18"/>
        <v>-9.8628035575571982</v>
      </c>
      <c r="K52" s="151">
        <f t="shared" si="19"/>
        <v>0.27255297837898612</v>
      </c>
      <c r="L52" s="141">
        <f t="shared" si="20"/>
        <v>11.162861658122104</v>
      </c>
      <c r="N52" s="151">
        <f t="shared" si="21"/>
        <v>-0.42509523091339235</v>
      </c>
      <c r="O52" s="141">
        <f t="shared" si="22"/>
        <v>-17.410483944942762</v>
      </c>
      <c r="Q52" s="151">
        <v>-8.8268443423935583E-2</v>
      </c>
      <c r="R52" s="141">
        <f t="shared" si="23"/>
        <v>-3.6151812707365361</v>
      </c>
      <c r="T52" s="151"/>
    </row>
    <row r="53" spans="1:20" x14ac:dyDescent="0.2">
      <c r="A53" s="135" t="str">
        <f t="shared" si="14"/>
        <v>34 Culture, media and sports occupations</v>
      </c>
      <c r="B53" s="151">
        <v>7.2608584865295374</v>
      </c>
      <c r="C53" s="141">
        <f t="shared" si="15"/>
        <v>2.0900992497055326</v>
      </c>
      <c r="E53" s="151">
        <v>8.1725288670852567</v>
      </c>
      <c r="F53" s="141">
        <f t="shared" si="16"/>
        <v>2.1162924466520772</v>
      </c>
      <c r="H53" s="151">
        <f t="shared" si="17"/>
        <v>0.91167038055571936</v>
      </c>
      <c r="I53" s="141">
        <f t="shared" si="18"/>
        <v>12.555958530896373</v>
      </c>
      <c r="K53" s="151">
        <f t="shared" si="19"/>
        <v>0.81051958804331059</v>
      </c>
      <c r="L53" s="141">
        <f t="shared" si="20"/>
        <v>11.162861658122104</v>
      </c>
      <c r="N53" s="151">
        <f t="shared" si="21"/>
        <v>-0.47108574134080916</v>
      </c>
      <c r="O53" s="141">
        <f t="shared" si="22"/>
        <v>-6.4880171155349622</v>
      </c>
      <c r="Q53" s="151">
        <v>0.57223653385321782</v>
      </c>
      <c r="R53" s="141">
        <f t="shared" si="23"/>
        <v>7.881113988309238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21.242905823345371</v>
      </c>
      <c r="C54" s="141">
        <f t="shared" si="15"/>
        <v>6.1149493004595321</v>
      </c>
      <c r="E54" s="151">
        <v>22.961143543027383</v>
      </c>
      <c r="F54" s="141">
        <f t="shared" si="16"/>
        <v>5.9458333444753606</v>
      </c>
      <c r="H54" s="151">
        <f t="shared" si="17"/>
        <v>1.718237719682012</v>
      </c>
      <c r="I54" s="141">
        <f t="shared" si="18"/>
        <v>8.0885248655281128</v>
      </c>
      <c r="K54" s="151">
        <f t="shared" si="19"/>
        <v>2.3713161892252077</v>
      </c>
      <c r="L54" s="141">
        <f t="shared" si="20"/>
        <v>11.162861658122104</v>
      </c>
      <c r="N54" s="151">
        <f t="shared" si="21"/>
        <v>0.19258300914330984</v>
      </c>
      <c r="O54" s="141">
        <f t="shared" si="22"/>
        <v>0.90657563868529878</v>
      </c>
      <c r="Q54" s="151">
        <v>-0.84566147868650554</v>
      </c>
      <c r="R54" s="141">
        <f t="shared" si="23"/>
        <v>-3.9809124312792781</v>
      </c>
      <c r="T54" s="151"/>
    </row>
    <row r="55" spans="1:20" x14ac:dyDescent="0.2">
      <c r="A55" s="135" t="str">
        <f t="shared" si="14"/>
        <v>41 Administrative occupations</v>
      </c>
      <c r="B55" s="151">
        <v>28.540896482513631</v>
      </c>
      <c r="C55" s="141">
        <f t="shared" si="15"/>
        <v>8.2157373587014266</v>
      </c>
      <c r="E55" s="151">
        <v>28.673526071023467</v>
      </c>
      <c r="F55" s="141">
        <f t="shared" si="16"/>
        <v>7.4250660511439133</v>
      </c>
      <c r="H55" s="151">
        <f t="shared" si="17"/>
        <v>0.13262958850983608</v>
      </c>
      <c r="I55" s="141">
        <f t="shared" si="18"/>
        <v>0.46470014910391377</v>
      </c>
      <c r="K55" s="151">
        <f t="shared" si="19"/>
        <v>3.1859807903308339</v>
      </c>
      <c r="L55" s="141">
        <f t="shared" si="20"/>
        <v>11.162861658122104</v>
      </c>
      <c r="N55" s="151">
        <f t="shared" si="21"/>
        <v>-2.1823405541978982</v>
      </c>
      <c r="O55" s="141">
        <f t="shared" si="22"/>
        <v>-7.6463630199386676</v>
      </c>
      <c r="Q55" s="151">
        <v>-0.87101064762309965</v>
      </c>
      <c r="R55" s="141">
        <f t="shared" si="23"/>
        <v>-3.0517984890795158</v>
      </c>
      <c r="T55" s="151"/>
    </row>
    <row r="56" spans="1:20" x14ac:dyDescent="0.2">
      <c r="A56" s="135" t="str">
        <f t="shared" si="14"/>
        <v>42 Secretarial and related occupations</v>
      </c>
      <c r="B56" s="151">
        <v>6.2905200770127836</v>
      </c>
      <c r="C56" s="141">
        <f t="shared" si="15"/>
        <v>1.8107791685534214</v>
      </c>
      <c r="E56" s="151">
        <v>4.8949745230680515</v>
      </c>
      <c r="F56" s="141">
        <f t="shared" si="16"/>
        <v>1.2675632938348851</v>
      </c>
      <c r="H56" s="151">
        <f t="shared" si="17"/>
        <v>-1.3955455539447321</v>
      </c>
      <c r="I56" s="141">
        <f t="shared" si="18"/>
        <v>-22.184899449640472</v>
      </c>
      <c r="K56" s="151">
        <f t="shared" si="19"/>
        <v>0.702202053773333</v>
      </c>
      <c r="L56" s="141">
        <f t="shared" si="20"/>
        <v>11.162861658122104</v>
      </c>
      <c r="N56" s="151">
        <f t="shared" si="21"/>
        <v>-2.2613818800806866</v>
      </c>
      <c r="O56" s="141">
        <f t="shared" si="22"/>
        <v>-35.949044791135336</v>
      </c>
      <c r="Q56" s="151">
        <v>0.16363427236262162</v>
      </c>
      <c r="R56" s="141">
        <f t="shared" si="23"/>
        <v>2.6012836833727682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5.2699976950239655</v>
      </c>
      <c r="C57" s="141">
        <f t="shared" si="15"/>
        <v>1.5170132083904881</v>
      </c>
      <c r="E57" s="151">
        <v>5.5854586501143402</v>
      </c>
      <c r="F57" s="141">
        <f t="shared" si="16"/>
        <v>1.4463655185032425</v>
      </c>
      <c r="H57" s="151">
        <f t="shared" si="17"/>
        <v>0.31546095509037464</v>
      </c>
      <c r="I57" s="141">
        <f t="shared" si="18"/>
        <v>5.9859789955551301</v>
      </c>
      <c r="K57" s="151">
        <f t="shared" si="19"/>
        <v>0.58828255208174884</v>
      </c>
      <c r="L57" s="141">
        <f t="shared" si="20"/>
        <v>11.162861658122104</v>
      </c>
      <c r="N57" s="151">
        <f t="shared" si="21"/>
        <v>-0.19828800111151479</v>
      </c>
      <c r="O57" s="141">
        <f t="shared" si="22"/>
        <v>-3.7625823119190773</v>
      </c>
      <c r="Q57" s="151">
        <v>-7.4533595879859429E-2</v>
      </c>
      <c r="R57" s="141">
        <f t="shared" si="23"/>
        <v>-1.4143003506478855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13.970107115718085</v>
      </c>
      <c r="C58" s="141">
        <f t="shared" si="15"/>
        <v>4.0214129575777555</v>
      </c>
      <c r="E58" s="151">
        <v>13.066905266834477</v>
      </c>
      <c r="F58" s="141">
        <f t="shared" si="16"/>
        <v>3.3837008552754932</v>
      </c>
      <c r="H58" s="151">
        <f t="shared" si="17"/>
        <v>-0.90320184888360799</v>
      </c>
      <c r="I58" s="141">
        <f t="shared" si="18"/>
        <v>-6.4652464107980645</v>
      </c>
      <c r="K58" s="151">
        <f t="shared" si="19"/>
        <v>1.5594637308190817</v>
      </c>
      <c r="L58" s="141">
        <f t="shared" si="20"/>
        <v>11.162861658122104</v>
      </c>
      <c r="N58" s="151">
        <f t="shared" si="21"/>
        <v>-1.3657513550334788</v>
      </c>
      <c r="O58" s="141">
        <f t="shared" si="22"/>
        <v>-9.7762411105412426</v>
      </c>
      <c r="Q58" s="151">
        <v>-1.096914224669211</v>
      </c>
      <c r="R58" s="141">
        <f t="shared" si="23"/>
        <v>-7.8518669583789222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11.853455951786858</v>
      </c>
      <c r="C59" s="141">
        <f t="shared" si="15"/>
        <v>3.4121170984409197</v>
      </c>
      <c r="E59" s="151">
        <v>12.476694727491088</v>
      </c>
      <c r="F59" s="141">
        <f t="shared" si="16"/>
        <v>3.230864673640526</v>
      </c>
      <c r="H59" s="151">
        <f t="shared" si="17"/>
        <v>0.62323877570423036</v>
      </c>
      <c r="I59" s="141">
        <f t="shared" si="18"/>
        <v>5.2578655392926166</v>
      </c>
      <c r="K59" s="151">
        <f t="shared" si="19"/>
        <v>1.3231848896044076</v>
      </c>
      <c r="L59" s="141">
        <f t="shared" si="20"/>
        <v>11.162861658122104</v>
      </c>
      <c r="N59" s="151">
        <f t="shared" si="21"/>
        <v>-1.3420608814366288</v>
      </c>
      <c r="O59" s="141">
        <f t="shared" si="22"/>
        <v>-11.322106286093879</v>
      </c>
      <c r="Q59" s="151">
        <v>0.64211476753645158</v>
      </c>
      <c r="R59" s="141">
        <f t="shared" si="23"/>
        <v>5.4171101672643873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6.4744632913555575</v>
      </c>
      <c r="C60" s="141">
        <f t="shared" si="15"/>
        <v>1.8637287715514019</v>
      </c>
      <c r="E60" s="151">
        <v>6.8164825921215479</v>
      </c>
      <c r="F60" s="141">
        <f t="shared" si="16"/>
        <v>1.7651415928968308</v>
      </c>
      <c r="H60" s="151">
        <f t="shared" si="17"/>
        <v>0.34201930076599041</v>
      </c>
      <c r="I60" s="141">
        <f t="shared" si="18"/>
        <v>5.2825892336534119</v>
      </c>
      <c r="K60" s="151">
        <f t="shared" si="19"/>
        <v>0.72273538031991991</v>
      </c>
      <c r="L60" s="141">
        <f t="shared" si="20"/>
        <v>11.162861658122104</v>
      </c>
      <c r="N60" s="151">
        <f t="shared" si="21"/>
        <v>-0.3493334637318144</v>
      </c>
      <c r="O60" s="141">
        <f t="shared" si="22"/>
        <v>-5.3955586434203795</v>
      </c>
      <c r="Q60" s="151">
        <v>-3.1382615822115129E-2</v>
      </c>
      <c r="R60" s="141">
        <f t="shared" si="23"/>
        <v>-0.48471378104832147</v>
      </c>
      <c r="T60" s="151"/>
    </row>
    <row r="61" spans="1:20" x14ac:dyDescent="0.2">
      <c r="A61" s="135" t="str">
        <f t="shared" si="14"/>
        <v>61 Caring personal service occupations</v>
      </c>
      <c r="B61" s="151">
        <v>24.03347968807299</v>
      </c>
      <c r="C61" s="141">
        <f t="shared" si="15"/>
        <v>6.9182394832575795</v>
      </c>
      <c r="E61" s="151">
        <v>28.958434585201946</v>
      </c>
      <c r="F61" s="141">
        <f t="shared" si="16"/>
        <v>7.4988436720430149</v>
      </c>
      <c r="H61" s="151">
        <f t="shared" si="17"/>
        <v>4.9249548971289556</v>
      </c>
      <c r="I61" s="141">
        <f t="shared" si="18"/>
        <v>20.49205924838693</v>
      </c>
      <c r="K61" s="151">
        <f t="shared" si="19"/>
        <v>2.6828240892124633</v>
      </c>
      <c r="L61" s="141">
        <f t="shared" si="20"/>
        <v>11.162861658122104</v>
      </c>
      <c r="N61" s="151">
        <f t="shared" si="21"/>
        <v>-0.38526814267968224</v>
      </c>
      <c r="O61" s="141">
        <f t="shared" si="22"/>
        <v>-1.6030476971292587</v>
      </c>
      <c r="Q61" s="151">
        <v>2.6273989505961746</v>
      </c>
      <c r="R61" s="141">
        <f t="shared" si="23"/>
        <v>10.932245287394087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6.7934556629706009</v>
      </c>
      <c r="C62" s="141">
        <f t="shared" si="15"/>
        <v>1.9555534115455995</v>
      </c>
      <c r="E62" s="151">
        <v>7.5403459293724673</v>
      </c>
      <c r="F62" s="141">
        <f t="shared" si="16"/>
        <v>1.9525874297909918</v>
      </c>
      <c r="H62" s="151">
        <f t="shared" si="17"/>
        <v>0.7468902664018664</v>
      </c>
      <c r="I62" s="141">
        <f t="shared" si="18"/>
        <v>10.994261292864183</v>
      </c>
      <c r="K62" s="151">
        <f t="shared" si="19"/>
        <v>0.75834405746326994</v>
      </c>
      <c r="L62" s="141">
        <f t="shared" si="20"/>
        <v>11.162861658122104</v>
      </c>
      <c r="N62" s="151">
        <f t="shared" si="21"/>
        <v>-0.1943849862104241</v>
      </c>
      <c r="O62" s="141">
        <f t="shared" si="22"/>
        <v>-2.8613565150644495</v>
      </c>
      <c r="Q62" s="151">
        <v>0.18293119514902062</v>
      </c>
      <c r="R62" s="141">
        <f t="shared" si="23"/>
        <v>2.6927561498065269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0.28771597736699395</v>
      </c>
      <c r="C63" s="141">
        <f t="shared" si="15"/>
        <v>8.2821466571575741E-2</v>
      </c>
      <c r="E63" s="151">
        <v>0.20460424929687346</v>
      </c>
      <c r="F63" s="141">
        <f t="shared" si="16"/>
        <v>5.2982673341638836E-2</v>
      </c>
      <c r="H63" s="151">
        <f t="shared" si="17"/>
        <v>-8.3111728070120489E-2</v>
      </c>
      <c r="I63" s="141">
        <f t="shared" si="18"/>
        <v>-28.886726705520406</v>
      </c>
      <c r="K63" s="151">
        <f t="shared" si="19"/>
        <v>3.2117336521791433E-2</v>
      </c>
      <c r="L63" s="141">
        <f t="shared" si="20"/>
        <v>11.162861658122102</v>
      </c>
      <c r="N63" s="151">
        <f t="shared" si="21"/>
        <v>-0.11911662910197053</v>
      </c>
      <c r="O63" s="141">
        <f t="shared" si="22"/>
        <v>-41.400769672944584</v>
      </c>
      <c r="Q63" s="151">
        <v>3.8875645100586087E-3</v>
      </c>
      <c r="R63" s="141">
        <f t="shared" si="23"/>
        <v>1.3511813093020744</v>
      </c>
      <c r="T63" s="151"/>
    </row>
    <row r="64" spans="1:20" x14ac:dyDescent="0.2">
      <c r="A64" s="135" t="str">
        <f t="shared" si="14"/>
        <v>71 Sales occupations</v>
      </c>
      <c r="B64" s="151">
        <v>23.818141565443064</v>
      </c>
      <c r="C64" s="141">
        <f t="shared" si="15"/>
        <v>6.8562525915729671</v>
      </c>
      <c r="E64" s="151">
        <v>22.94275092149671</v>
      </c>
      <c r="F64" s="141">
        <f t="shared" si="16"/>
        <v>5.9410705389040936</v>
      </c>
      <c r="H64" s="151">
        <f t="shared" si="17"/>
        <v>-0.87539064394635346</v>
      </c>
      <c r="I64" s="141">
        <f t="shared" si="18"/>
        <v>-3.6753104415855331</v>
      </c>
      <c r="K64" s="151">
        <f t="shared" si="19"/>
        <v>2.6587861924860876</v>
      </c>
      <c r="L64" s="141">
        <f t="shared" si="20"/>
        <v>11.162861658122104</v>
      </c>
      <c r="N64" s="151">
        <f t="shared" si="21"/>
        <v>-2.1055206282904675</v>
      </c>
      <c r="O64" s="141">
        <f t="shared" si="22"/>
        <v>-8.8399870430919609</v>
      </c>
      <c r="Q64" s="151">
        <v>-1.4286562081419736</v>
      </c>
      <c r="R64" s="141">
        <f t="shared" si="23"/>
        <v>-5.9981850566156787</v>
      </c>
      <c r="T64" s="151"/>
    </row>
    <row r="65" spans="1:20" x14ac:dyDescent="0.2">
      <c r="A65" s="135" t="str">
        <f t="shared" si="14"/>
        <v>72 Customer service occupations</v>
      </c>
      <c r="B65" s="151">
        <v>5.8290883578231787</v>
      </c>
      <c r="C65" s="141">
        <f t="shared" si="15"/>
        <v>1.6779521630611964</v>
      </c>
      <c r="E65" s="151">
        <v>7.2044462606727651</v>
      </c>
      <c r="F65" s="141">
        <f t="shared" si="16"/>
        <v>1.8656055489970187</v>
      </c>
      <c r="H65" s="151">
        <f t="shared" si="17"/>
        <v>1.3753579028495864</v>
      </c>
      <c r="I65" s="141">
        <f t="shared" si="18"/>
        <v>23.594734174919974</v>
      </c>
      <c r="K65" s="151">
        <f t="shared" si="19"/>
        <v>0.6506930693135029</v>
      </c>
      <c r="L65" s="141">
        <f t="shared" si="20"/>
        <v>11.162861658122102</v>
      </c>
      <c r="N65" s="151">
        <f t="shared" si="21"/>
        <v>0.94619386827712137</v>
      </c>
      <c r="O65" s="141">
        <f t="shared" si="22"/>
        <v>16.232278706279022</v>
      </c>
      <c r="Q65" s="151">
        <v>-0.22152903474103791</v>
      </c>
      <c r="R65" s="141">
        <f t="shared" si="23"/>
        <v>-3.800406189481162</v>
      </c>
      <c r="T65" s="151"/>
    </row>
    <row r="66" spans="1:20" x14ac:dyDescent="0.2">
      <c r="A66" s="135" t="str">
        <f t="shared" si="14"/>
        <v>81 Process, plant and machine operatives</v>
      </c>
      <c r="B66" s="151">
        <v>8.3265315241437996</v>
      </c>
      <c r="C66" s="141">
        <f t="shared" si="15"/>
        <v>2.3968622062458955</v>
      </c>
      <c r="E66" s="151">
        <v>8.1484892473244219</v>
      </c>
      <c r="F66" s="141">
        <f t="shared" si="16"/>
        <v>2.1100673397668457</v>
      </c>
      <c r="H66" s="151">
        <f t="shared" si="17"/>
        <v>-0.17804227681937768</v>
      </c>
      <c r="I66" s="141">
        <f t="shared" si="18"/>
        <v>-2.1382526001747837</v>
      </c>
      <c r="K66" s="151">
        <f t="shared" si="19"/>
        <v>0.92947919496009812</v>
      </c>
      <c r="L66" s="141">
        <f t="shared" si="20"/>
        <v>11.162861658122104</v>
      </c>
      <c r="N66" s="151">
        <f t="shared" si="21"/>
        <v>-0.29631415797949545</v>
      </c>
      <c r="O66" s="141">
        <f t="shared" si="22"/>
        <v>-3.5586745467821292</v>
      </c>
      <c r="Q66" s="151">
        <v>-0.81120731379998035</v>
      </c>
      <c r="R66" s="141">
        <f t="shared" si="23"/>
        <v>-9.7424397115147556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9.0351696459818296</v>
      </c>
      <c r="C67" s="141">
        <f t="shared" si="15"/>
        <v>2.6008496561478887</v>
      </c>
      <c r="E67" s="151">
        <v>9.2718932499746085</v>
      </c>
      <c r="F67" s="141">
        <f t="shared" si="16"/>
        <v>2.400975018896919</v>
      </c>
      <c r="H67" s="151">
        <f t="shared" si="17"/>
        <v>0.23672360399277892</v>
      </c>
      <c r="I67" s="141">
        <f t="shared" si="18"/>
        <v>2.6200238984782853</v>
      </c>
      <c r="K67" s="151">
        <f t="shared" si="19"/>
        <v>1.0085834881575921</v>
      </c>
      <c r="L67" s="141">
        <f t="shared" si="20"/>
        <v>11.162861658122102</v>
      </c>
      <c r="N67" s="151">
        <f t="shared" si="21"/>
        <v>-0.36500630937645373</v>
      </c>
      <c r="O67" s="141">
        <f t="shared" si="22"/>
        <v>-4.0398390254773062</v>
      </c>
      <c r="Q67" s="151">
        <v>-0.40685357478835954</v>
      </c>
      <c r="R67" s="141">
        <f t="shared" si="23"/>
        <v>-4.5029987341665212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4.9339630470468672</v>
      </c>
      <c r="C68" s="141">
        <f t="shared" si="15"/>
        <v>1.4202828056543655</v>
      </c>
      <c r="E68" s="151">
        <v>11.135598476866807</v>
      </c>
      <c r="F68" s="141">
        <f t="shared" si="16"/>
        <v>2.8835851581333731</v>
      </c>
      <c r="H68" s="151">
        <f t="shared" si="17"/>
        <v>6.2016354298199401</v>
      </c>
      <c r="I68" s="141">
        <f t="shared" si="18"/>
        <v>125.69278226621124</v>
      </c>
      <c r="K68" s="151">
        <f t="shared" si="19"/>
        <v>0.55077146920470776</v>
      </c>
      <c r="L68" s="141">
        <f t="shared" si="20"/>
        <v>11.162861658122104</v>
      </c>
      <c r="N68" s="151">
        <f t="shared" si="21"/>
        <v>5.8178897475084224</v>
      </c>
      <c r="O68" s="141">
        <f t="shared" si="22"/>
        <v>117.91514634449103</v>
      </c>
      <c r="Q68" s="151">
        <v>-0.16702578689319048</v>
      </c>
      <c r="R68" s="141">
        <f t="shared" si="23"/>
        <v>-3.3852257364019112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28.550294797420502</v>
      </c>
      <c r="C69" s="141">
        <f t="shared" ref="C69" si="25">B69/B$71*100</f>
        <v>8.2184427427785014</v>
      </c>
      <c r="E69" s="151">
        <v>24.633928017037672</v>
      </c>
      <c r="F69" s="141">
        <f t="shared" ref="F69" si="26">E69/E$71*100</f>
        <v>6.3790041787176897</v>
      </c>
      <c r="H69" s="151">
        <f t="shared" ref="H69" si="27">E69-B69</f>
        <v>-3.9163667803828304</v>
      </c>
      <c r="I69" s="141">
        <f t="shared" ref="I69" si="28">IF(B69&gt;0,((E69/B69)-1)*100,0)</f>
        <v>-13.717430268834462</v>
      </c>
      <c r="K69" s="151">
        <f t="shared" ref="K69" si="29">(($E$71/$B$71)-1)*B69</f>
        <v>3.1870299112220826</v>
      </c>
      <c r="L69" s="141">
        <f t="shared" ref="L69" si="30">IF(B69&gt;0,K69/B69*100,0)</f>
        <v>11.162861658122104</v>
      </c>
      <c r="N69" s="151">
        <f t="shared" ref="N69" si="31">H69-(K69+Q69)</f>
        <v>-8.5214644034630815</v>
      </c>
      <c r="O69" s="141">
        <f t="shared" ref="O69" si="32">IF(B69&gt;0,N69/B69*100,0)</f>
        <v>-29.847202853516556</v>
      </c>
      <c r="Q69" s="151">
        <v>1.4180677118581695</v>
      </c>
      <c r="R69" s="141">
        <f t="shared" ref="R69" si="33">IF(B69&gt;0,Q69/B69*100,0)</f>
        <v>4.9669109265599971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347.3929999999998</v>
      </c>
      <c r="C71" s="147">
        <f>B71/B$71*100</f>
        <v>100</v>
      </c>
      <c r="D71" s="145"/>
      <c r="E71" s="152">
        <f>SUM(E44:E69)</f>
        <v>386.17199999999991</v>
      </c>
      <c r="F71" s="147">
        <f>E71/E$71*100</f>
        <v>100</v>
      </c>
      <c r="G71" s="145"/>
      <c r="H71" s="152">
        <f t="shared" si="17"/>
        <v>38.77900000000011</v>
      </c>
      <c r="I71" s="147">
        <f t="shared" si="18"/>
        <v>11.162861658122104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Gloucestershire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Gloucestershire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Gloucestershire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Gloucestershire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27.291047674806958</v>
      </c>
      <c r="C7" s="11">
        <f t="shared" si="2"/>
        <v>27.212670163310388</v>
      </c>
      <c r="D7" s="11">
        <f t="shared" si="2"/>
        <v>-7.8377511496569685E-2</v>
      </c>
      <c r="E7" s="11">
        <f t="shared" si="2"/>
        <v>13.191501121776852</v>
      </c>
      <c r="F7" s="11">
        <f t="shared" si="2"/>
        <v>13.11312361028028</v>
      </c>
      <c r="G7" s="200">
        <f>IF(B7&gt;0,(1+(E7/B7))^(1/($C$6-$B$6))-1,0)</f>
        <v>2.663604769110739E-2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18.371760768191546</v>
      </c>
      <c r="R7" s="11">
        <v>16.82177979728619</v>
      </c>
      <c r="S7" s="345">
        <f>R7-Q7</f>
        <v>-1.5499809709053558</v>
      </c>
      <c r="T7" s="345">
        <v>7.6669637734304867</v>
      </c>
      <c r="U7" s="345">
        <f>SUM(S7:T7)</f>
        <v>6.1169828025251309</v>
      </c>
      <c r="V7" s="346">
        <f>IF(Q7&gt;0,(1+(T7/Q7))^(1/($C$6-$B$6))-1,0)</f>
        <v>2.3523759039287828E-2</v>
      </c>
      <c r="X7" s="10" t="str">
        <f>name!B4</f>
        <v>Agriculture</v>
      </c>
      <c r="Y7" s="11">
        <v>7.0630000000000148</v>
      </c>
      <c r="Z7" s="11">
        <v>7.5660000000000016</v>
      </c>
      <c r="AA7" s="345">
        <f>Z7-Y7</f>
        <v>0.50299999999998679</v>
      </c>
      <c r="AB7" s="11">
        <v>3.6873313770754708</v>
      </c>
      <c r="AC7" s="345">
        <f>SUM(AA7:AB7)</f>
        <v>4.1903313770754576</v>
      </c>
      <c r="AD7" s="348">
        <f>IF(Y7&gt;0,(1+(AB7/Y7))^(1/($C$6-$B$6))-1,0)</f>
        <v>2.8400256640836563E-2</v>
      </c>
    </row>
    <row r="8" spans="1:30" x14ac:dyDescent="0.2">
      <c r="A8" s="10" t="str">
        <f>name!D5</f>
        <v>12 Other managers and proprietors</v>
      </c>
      <c r="B8" s="11">
        <f t="shared" si="2"/>
        <v>13.40070701493952</v>
      </c>
      <c r="C8" s="11">
        <f t="shared" si="2"/>
        <v>15.981041369683757</v>
      </c>
      <c r="D8" s="11">
        <f t="shared" si="2"/>
        <v>2.5803343547442377</v>
      </c>
      <c r="E8" s="11">
        <f t="shared" si="2"/>
        <v>8.265436211662232</v>
      </c>
      <c r="F8" s="11">
        <f t="shared" si="2"/>
        <v>10.84577056640647</v>
      </c>
      <c r="G8" s="200">
        <f t="shared" ref="G8:G33" si="3">IF(B8&gt;0,(1+(E8/B8))^(1/($C$6-$B$6))-1,0)</f>
        <v>3.2548023827135619E-2</v>
      </c>
      <c r="H8" s="11"/>
      <c r="I8" s="10" t="str">
        <f>name!E4</f>
        <v>Managers, directors and senior officials</v>
      </c>
      <c r="J8" s="11">
        <f t="array" ref="J8:J16">MMULT(aggregation!$B$13:$AA$21,B7:B32)</f>
        <v>40.691754689746475</v>
      </c>
      <c r="K8" s="11">
        <f t="array" ref="K8:K16">MMULT(aggregation!$B$13:$AA$21,C7:C32)</f>
        <v>43.193711532994143</v>
      </c>
      <c r="L8" s="11">
        <f t="array" ref="L8:L16">MMULT(aggregation!$B$13:$AA$21,D7:D32)</f>
        <v>2.501956843247668</v>
      </c>
      <c r="M8" s="11">
        <f t="array" ref="M8:M16">MMULT(aggregation!$B$13:$AA$21,E7:E32)</f>
        <v>21.456937333439086</v>
      </c>
      <c r="N8" s="11">
        <f t="array" ref="N8:N16">MMULT(aggregation!$B$13:$AA$21,F7:F32)</f>
        <v>23.958894176686748</v>
      </c>
      <c r="O8" s="11"/>
      <c r="P8" s="10" t="str">
        <f>name!D5</f>
        <v>12 Other managers and proprietors</v>
      </c>
      <c r="Q8" s="11">
        <v>7.8479461742937238</v>
      </c>
      <c r="R8" s="11">
        <v>10.273850063030963</v>
      </c>
      <c r="S8" s="345">
        <f t="shared" ref="S8:S31" si="4">R8-Q8</f>
        <v>2.4259038887372393</v>
      </c>
      <c r="T8" s="345">
        <v>4.7532506898290503</v>
      </c>
      <c r="U8" s="345">
        <f t="shared" ref="U8:U31" si="5">SUM(S8:T8)</f>
        <v>7.1791545785662896</v>
      </c>
      <c r="V8" s="346">
        <f t="shared" ref="V8:V33" si="6">IF(Q8&gt;0,(1+(T8/Q8))^(1/($C$6-$B$6))-1,0)</f>
        <v>3.207292569566067E-2</v>
      </c>
      <c r="X8" s="10" t="str">
        <f>name!B5</f>
        <v>Mining and quarrying</v>
      </c>
      <c r="Y8" s="11">
        <v>0.29999999999999971</v>
      </c>
      <c r="Z8" s="11">
        <v>0.21899999999999928</v>
      </c>
      <c r="AA8" s="345">
        <f t="shared" ref="AA8:AA29" si="7">Z8-Y8</f>
        <v>-8.1000000000000433E-2</v>
      </c>
      <c r="AB8" s="11">
        <v>0.10463630160579011</v>
      </c>
      <c r="AC8" s="345">
        <f t="shared" ref="AC8:AC29" si="8">SUM(AA8:AB8)</f>
        <v>2.3636301605789681E-2</v>
      </c>
      <c r="AD8" s="348">
        <f t="shared" ref="AD8:AD29" si="9">IF(Y8&gt;0,(1+(AB8/Y8))^(1/($C$6-$B$6))-1,0)</f>
        <v>2.014735024185188E-2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22.703930134603937</v>
      </c>
      <c r="C9" s="11">
        <f t="shared" si="2"/>
        <v>32.226299612447697</v>
      </c>
      <c r="D9" s="11">
        <f t="shared" si="2"/>
        <v>9.5223694778437551</v>
      </c>
      <c r="E9" s="11">
        <f t="shared" si="2"/>
        <v>10.646786922552648</v>
      </c>
      <c r="F9" s="11">
        <f t="shared" si="2"/>
        <v>20.169156400396407</v>
      </c>
      <c r="G9" s="200">
        <f t="shared" si="3"/>
        <v>2.5967512476178678E-2</v>
      </c>
      <c r="H9" s="11"/>
      <c r="I9" s="10" t="str">
        <f>name!E5</f>
        <v>Professional occupations</v>
      </c>
      <c r="J9" s="11">
        <v>77.879518961781741</v>
      </c>
      <c r="K9" s="11">
        <v>97.070740931387519</v>
      </c>
      <c r="L9" s="11">
        <v>19.191221969605788</v>
      </c>
      <c r="M9" s="11">
        <v>40.283948338726795</v>
      </c>
      <c r="N9" s="11">
        <v>59.475170308332594</v>
      </c>
      <c r="O9" s="11"/>
      <c r="P9" s="10" t="str">
        <f>name!D6</f>
        <v>21 Science, research, engineering and technology professionals</v>
      </c>
      <c r="Q9" s="11">
        <v>18.146720478846529</v>
      </c>
      <c r="R9" s="11">
        <v>24.458444166811265</v>
      </c>
      <c r="S9" s="345">
        <f t="shared" si="4"/>
        <v>6.3117236879647365</v>
      </c>
      <c r="T9" s="345">
        <v>7.2544331450051249</v>
      </c>
      <c r="U9" s="345">
        <f t="shared" si="5"/>
        <v>13.566156832969861</v>
      </c>
      <c r="V9" s="346">
        <f t="shared" si="6"/>
        <v>2.2673539977051682E-2</v>
      </c>
      <c r="X9" s="10" t="str">
        <f>name!B6</f>
        <v>Food drink and tobacco</v>
      </c>
      <c r="Y9" s="11">
        <v>3.8929999999999989</v>
      </c>
      <c r="Z9" s="11">
        <v>3.1190000000000024</v>
      </c>
      <c r="AA9" s="345">
        <f t="shared" si="7"/>
        <v>-0.77399999999999647</v>
      </c>
      <c r="AB9" s="11">
        <v>1.5723719404073462</v>
      </c>
      <c r="AC9" s="345">
        <f t="shared" si="8"/>
        <v>0.79837194040734971</v>
      </c>
      <c r="AD9" s="348">
        <f t="shared" si="9"/>
        <v>2.287450638329358E-2</v>
      </c>
    </row>
    <row r="10" spans="1:30" x14ac:dyDescent="0.2">
      <c r="A10" s="10" t="str">
        <f>name!D7</f>
        <v>22 Health professionals</v>
      </c>
      <c r="B10" s="11">
        <f t="shared" si="2"/>
        <v>15.537664599241154</v>
      </c>
      <c r="C10" s="11">
        <f t="shared" si="2"/>
        <v>18.993431381986561</v>
      </c>
      <c r="D10" s="11">
        <f t="shared" si="2"/>
        <v>3.4557667827454073</v>
      </c>
      <c r="E10" s="11">
        <f t="shared" si="2"/>
        <v>8.9580619923433744</v>
      </c>
      <c r="F10" s="11">
        <f t="shared" si="2"/>
        <v>12.413828775088783</v>
      </c>
      <c r="G10" s="200">
        <f t="shared" si="3"/>
        <v>3.0813993555853125E-2</v>
      </c>
      <c r="H10" s="11"/>
      <c r="I10" s="10" t="str">
        <f>name!E6</f>
        <v>Associate professional occupations</v>
      </c>
      <c r="J10" s="11">
        <v>44.814445468790922</v>
      </c>
      <c r="K10" s="11">
        <v>54.353014767721135</v>
      </c>
      <c r="L10" s="11">
        <v>9.5385692989302182</v>
      </c>
      <c r="M10" s="11">
        <v>23.757587665852075</v>
      </c>
      <c r="N10" s="11">
        <v>33.296156964782291</v>
      </c>
      <c r="O10" s="11"/>
      <c r="P10" s="10" t="str">
        <f>name!D7</f>
        <v>22 Health professionals</v>
      </c>
      <c r="Q10" s="11">
        <v>4.5227360016588207</v>
      </c>
      <c r="R10" s="11">
        <v>5.6655183080449918</v>
      </c>
      <c r="S10" s="345">
        <f t="shared" si="4"/>
        <v>1.1427823063861711</v>
      </c>
      <c r="T10" s="345">
        <v>1.9275471928286716</v>
      </c>
      <c r="U10" s="345">
        <f t="shared" si="5"/>
        <v>3.0703294992148429</v>
      </c>
      <c r="V10" s="346">
        <f t="shared" si="6"/>
        <v>2.3949416733929141E-2</v>
      </c>
      <c r="X10" s="10" t="str">
        <f>name!B7</f>
        <v>Engineering</v>
      </c>
      <c r="Y10" s="11">
        <v>10.444999999999988</v>
      </c>
      <c r="Z10" s="11">
        <v>8.1149999999999807</v>
      </c>
      <c r="AA10" s="345">
        <f t="shared" si="7"/>
        <v>-2.3300000000000072</v>
      </c>
      <c r="AB10" s="11">
        <v>4.0929307441332963</v>
      </c>
      <c r="AC10" s="345">
        <f t="shared" si="8"/>
        <v>1.7629307441332891</v>
      </c>
      <c r="AD10" s="348">
        <f t="shared" si="9"/>
        <v>2.2287247946670474E-2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16.3370294326356</v>
      </c>
      <c r="C11" s="11">
        <f t="shared" si="2"/>
        <v>17.911114818216163</v>
      </c>
      <c r="D11" s="11">
        <f t="shared" si="2"/>
        <v>1.5740853855805688</v>
      </c>
      <c r="E11" s="11">
        <f t="shared" si="2"/>
        <v>8.5600925944927599</v>
      </c>
      <c r="F11" s="11">
        <f t="shared" si="2"/>
        <v>10.134177980073327</v>
      </c>
      <c r="G11" s="200">
        <f t="shared" si="3"/>
        <v>2.8486045972423435E-2</v>
      </c>
      <c r="H11" s="11"/>
      <c r="I11" s="10" t="str">
        <f>name!E7</f>
        <v>Administrative and secretarial occupations</v>
      </c>
      <c r="J11" s="11">
        <v>34.831416559526446</v>
      </c>
      <c r="K11" s="11">
        <v>33.568500594091539</v>
      </c>
      <c r="L11" s="11">
        <v>-1.2629159654349067</v>
      </c>
      <c r="M11" s="11">
        <v>17.620046448035517</v>
      </c>
      <c r="N11" s="11">
        <v>16.357130482600613</v>
      </c>
      <c r="O11" s="11"/>
      <c r="P11" s="10" t="str">
        <f>name!D8</f>
        <v>23 Teaching and other educational professionals</v>
      </c>
      <c r="Q11" s="11">
        <v>5.1545104184306334</v>
      </c>
      <c r="R11" s="11">
        <v>5.8667962702219167</v>
      </c>
      <c r="S11" s="345">
        <f t="shared" si="4"/>
        <v>0.71228585179128334</v>
      </c>
      <c r="T11" s="345">
        <v>2.327833136573588</v>
      </c>
      <c r="U11" s="345">
        <f t="shared" si="5"/>
        <v>3.0401189883648714</v>
      </c>
      <c r="V11" s="346">
        <f t="shared" si="6"/>
        <v>2.5156134613112169E-2</v>
      </c>
      <c r="X11" s="10" t="str">
        <f>name!B8</f>
        <v>Rest of manufacturing</v>
      </c>
      <c r="Y11" s="11">
        <v>23.534000000000002</v>
      </c>
      <c r="Z11" s="11">
        <v>21.763000000000002</v>
      </c>
      <c r="AA11" s="345">
        <f t="shared" si="7"/>
        <v>-1.7710000000000008</v>
      </c>
      <c r="AB11" s="11">
        <v>9.3613094688045422</v>
      </c>
      <c r="AC11" s="345">
        <f t="shared" si="8"/>
        <v>7.5903094688045414</v>
      </c>
      <c r="AD11" s="348">
        <f t="shared" si="9"/>
        <v>2.2576674028674359E-2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23.300894795301041</v>
      </c>
      <c r="C12" s="11">
        <f t="shared" si="2"/>
        <v>27.939895118737095</v>
      </c>
      <c r="D12" s="11">
        <f t="shared" si="2"/>
        <v>4.6390003234360577</v>
      </c>
      <c r="E12" s="11">
        <f t="shared" si="2"/>
        <v>12.119006829338012</v>
      </c>
      <c r="F12" s="11">
        <f t="shared" si="2"/>
        <v>16.758007152774073</v>
      </c>
      <c r="G12" s="200">
        <f t="shared" si="3"/>
        <v>2.8312188381456549E-2</v>
      </c>
      <c r="H12" s="11"/>
      <c r="I12" s="10" t="str">
        <f>name!E8</f>
        <v>Skilled trades occupations</v>
      </c>
      <c r="J12" s="11">
        <v>37.5680240538845</v>
      </c>
      <c r="K12" s="11">
        <v>37.945541236561468</v>
      </c>
      <c r="L12" s="11">
        <v>0.37751718267697054</v>
      </c>
      <c r="M12" s="11">
        <v>16.24357084416134</v>
      </c>
      <c r="N12" s="11">
        <v>16.621088026838308</v>
      </c>
      <c r="O12" s="11"/>
      <c r="P12" s="10" t="str">
        <f>name!D9</f>
        <v>24 Business, media and public service professionals</v>
      </c>
      <c r="Q12" s="11">
        <v>13.31107135363801</v>
      </c>
      <c r="R12" s="11">
        <v>15.607314756604154</v>
      </c>
      <c r="S12" s="345">
        <f t="shared" si="4"/>
        <v>2.2962434029661445</v>
      </c>
      <c r="T12" s="345">
        <v>6.0611485631044344</v>
      </c>
      <c r="U12" s="345">
        <f t="shared" si="5"/>
        <v>8.3573919660705798</v>
      </c>
      <c r="V12" s="346">
        <f t="shared" si="6"/>
        <v>2.5331796058667866E-2</v>
      </c>
      <c r="X12" s="10" t="str">
        <f>name!B9</f>
        <v>Electricity and gas</v>
      </c>
      <c r="Y12" s="11">
        <v>3.3730000000000069</v>
      </c>
      <c r="Z12" s="11">
        <v>3.1119999999999988</v>
      </c>
      <c r="AA12" s="345">
        <f t="shared" si="7"/>
        <v>-0.26100000000000811</v>
      </c>
      <c r="AB12" s="11">
        <v>1.3211847478482961</v>
      </c>
      <c r="AC12" s="345">
        <f t="shared" si="8"/>
        <v>1.060184747848288</v>
      </c>
      <c r="AD12" s="348">
        <f t="shared" si="9"/>
        <v>2.2279352281080911E-2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7.2083612082258393</v>
      </c>
      <c r="C13" s="11">
        <f t="shared" si="2"/>
        <v>7.3163771672876301</v>
      </c>
      <c r="D13" s="11">
        <f t="shared" si="2"/>
        <v>0.10801595906179051</v>
      </c>
      <c r="E13" s="11">
        <f t="shared" si="2"/>
        <v>2.8433561766239386</v>
      </c>
      <c r="F13" s="11">
        <f t="shared" si="2"/>
        <v>2.9513721356857299</v>
      </c>
      <c r="G13" s="200">
        <f t="shared" si="3"/>
        <v>2.2414300284365085E-2</v>
      </c>
      <c r="H13" s="11"/>
      <c r="I13" s="10" t="str">
        <f>name!E9</f>
        <v>Caring, leisure and other service occupations</v>
      </c>
      <c r="J13" s="11">
        <v>31.114651328410588</v>
      </c>
      <c r="K13" s="11">
        <v>36.703384763871249</v>
      </c>
      <c r="L13" s="11">
        <v>5.5887334354606653</v>
      </c>
      <c r="M13" s="11">
        <v>18.649459856143974</v>
      </c>
      <c r="N13" s="11">
        <v>24.238193291604635</v>
      </c>
      <c r="O13" s="11"/>
      <c r="P13" s="10" t="str">
        <f>name!D10</f>
        <v>31 Science, engineering and technology associate professionals</v>
      </c>
      <c r="Q13" s="11">
        <v>5.2602034795403769</v>
      </c>
      <c r="R13" s="11">
        <v>4.8753020155562821</v>
      </c>
      <c r="S13" s="345">
        <f t="shared" si="4"/>
        <v>-0.38490146398409486</v>
      </c>
      <c r="T13" s="345">
        <v>1.7446729252479696</v>
      </c>
      <c r="U13" s="345">
        <f t="shared" si="5"/>
        <v>1.3597714612638747</v>
      </c>
      <c r="V13" s="346">
        <f t="shared" si="6"/>
        <v>1.9279279035499197E-2</v>
      </c>
      <c r="X13" s="10" t="str">
        <f>name!B10</f>
        <v>Water and sewerage</v>
      </c>
      <c r="Y13" s="11">
        <v>2.2459999999999956</v>
      </c>
      <c r="Z13" s="11">
        <v>2.605999999999999</v>
      </c>
      <c r="AA13" s="345">
        <f t="shared" si="7"/>
        <v>0.36000000000000343</v>
      </c>
      <c r="AB13" s="11">
        <v>1.0622154508204062</v>
      </c>
      <c r="AC13" s="345">
        <f t="shared" si="8"/>
        <v>1.4222154508204097</v>
      </c>
      <c r="AD13" s="348">
        <f t="shared" si="9"/>
        <v>2.6153353844418969E-2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6.6607150403518389</v>
      </c>
      <c r="C14" s="11">
        <f t="shared" si="2"/>
        <v>13.702170975940863</v>
      </c>
      <c r="D14" s="11">
        <f t="shared" si="2"/>
        <v>7.0414559355890241</v>
      </c>
      <c r="E14" s="11">
        <f t="shared" si="2"/>
        <v>6.5455514729098043</v>
      </c>
      <c r="F14" s="11">
        <f t="shared" si="2"/>
        <v>13.587007408498827</v>
      </c>
      <c r="G14" s="200">
        <f t="shared" si="3"/>
        <v>4.6688084603058844E-2</v>
      </c>
      <c r="H14" s="11"/>
      <c r="I14" s="10" t="str">
        <f>name!E10</f>
        <v>Sales and customer service occupations</v>
      </c>
      <c r="J14" s="11">
        <v>29.647229923266224</v>
      </c>
      <c r="K14" s="11">
        <v>30.147197182169471</v>
      </c>
      <c r="L14" s="11">
        <v>0.49996725890324523</v>
      </c>
      <c r="M14" s="11">
        <v>13.925409562966632</v>
      </c>
      <c r="N14" s="11">
        <v>14.425376821869875</v>
      </c>
      <c r="O14" s="11"/>
      <c r="P14" s="10" t="str">
        <f>name!D11</f>
        <v>32 Health and social care associate professionals</v>
      </c>
      <c r="Q14" s="11">
        <v>1.5355914998544278</v>
      </c>
      <c r="R14" s="11">
        <v>2.6004726204214434</v>
      </c>
      <c r="S14" s="345">
        <f t="shared" si="4"/>
        <v>1.0648811205670157</v>
      </c>
      <c r="T14" s="345">
        <v>1.0881349183252345</v>
      </c>
      <c r="U14" s="345">
        <f t="shared" si="5"/>
        <v>2.1530160388922504</v>
      </c>
      <c r="V14" s="346">
        <f t="shared" si="6"/>
        <v>3.6357329523646564E-2</v>
      </c>
      <c r="X14" s="10" t="str">
        <f>name!B11</f>
        <v>Construction</v>
      </c>
      <c r="Y14" s="11">
        <v>28.149999999999977</v>
      </c>
      <c r="Z14" s="11">
        <v>34.622000000000057</v>
      </c>
      <c r="AA14" s="345">
        <f t="shared" si="7"/>
        <v>6.4720000000000795</v>
      </c>
      <c r="AB14" s="11">
        <v>13.089082695241625</v>
      </c>
      <c r="AC14" s="345">
        <f t="shared" si="8"/>
        <v>19.561082695241705</v>
      </c>
      <c r="AD14" s="348">
        <f t="shared" si="9"/>
        <v>2.578270663744231E-2</v>
      </c>
    </row>
    <row r="15" spans="1:30" x14ac:dyDescent="0.2">
      <c r="A15" s="10" t="str">
        <f>name!D12</f>
        <v>33 Protective service occupations</v>
      </c>
      <c r="B15" s="11">
        <f t="shared" si="2"/>
        <v>2.4416049103383459</v>
      </c>
      <c r="C15" s="11">
        <f t="shared" si="2"/>
        <v>2.2007942143799992</v>
      </c>
      <c r="D15" s="11">
        <f t="shared" si="2"/>
        <v>-0.24081069595834592</v>
      </c>
      <c r="E15" s="11">
        <f t="shared" si="2"/>
        <v>0.70127045453829762</v>
      </c>
      <c r="F15" s="11">
        <f t="shared" si="2"/>
        <v>0.46045975857995186</v>
      </c>
      <c r="G15" s="200">
        <f t="shared" si="3"/>
        <v>1.6974627724828606E-2</v>
      </c>
      <c r="H15" s="11"/>
      <c r="I15" s="10" t="str">
        <f>name!E11</f>
        <v>Process, plant and machine operatives</v>
      </c>
      <c r="J15" s="11">
        <v>17.361701170125617</v>
      </c>
      <c r="K15" s="11">
        <v>17.420382497299002</v>
      </c>
      <c r="L15" s="11">
        <v>5.8681327173386699E-2</v>
      </c>
      <c r="M15" s="11">
        <v>8.1487533885043604</v>
      </c>
      <c r="N15" s="11">
        <v>8.2074347156777456</v>
      </c>
      <c r="O15" s="11"/>
      <c r="P15" s="10" t="str">
        <f>name!D12</f>
        <v>33 Protective service occupations</v>
      </c>
      <c r="Q15" s="11">
        <v>1.8246995744953596</v>
      </c>
      <c r="R15" s="11">
        <v>1.5234511934260142</v>
      </c>
      <c r="S15" s="345">
        <f t="shared" si="4"/>
        <v>-0.30124838106934537</v>
      </c>
      <c r="T15" s="345">
        <v>0.42494303962861851</v>
      </c>
      <c r="U15" s="345">
        <f t="shared" si="5"/>
        <v>0.12369465855927314</v>
      </c>
      <c r="V15" s="346">
        <f t="shared" si="6"/>
        <v>1.4054921831677891E-2</v>
      </c>
      <c r="X15" s="10" t="str">
        <f>name!B12</f>
        <v>Wholesale and retail trade</v>
      </c>
      <c r="Y15" s="11">
        <v>49.968999999999859</v>
      </c>
      <c r="Z15" s="11">
        <v>50.532999999999973</v>
      </c>
      <c r="AA15" s="345">
        <f t="shared" si="7"/>
        <v>0.56400000000011374</v>
      </c>
      <c r="AB15" s="11">
        <v>22.93527499274559</v>
      </c>
      <c r="AC15" s="345">
        <f t="shared" si="8"/>
        <v>23.499274992745704</v>
      </c>
      <c r="AD15" s="348">
        <f t="shared" si="9"/>
        <v>2.5502733854553039E-2</v>
      </c>
    </row>
    <row r="16" spans="1:30" x14ac:dyDescent="0.2">
      <c r="A16" s="10" t="str">
        <f>name!D13</f>
        <v>34 Culture, media and sports occupations</v>
      </c>
      <c r="B16" s="11">
        <f t="shared" si="2"/>
        <v>7.2608584865295303</v>
      </c>
      <c r="C16" s="11">
        <f t="shared" si="2"/>
        <v>8.1725288670852549</v>
      </c>
      <c r="D16" s="11">
        <f t="shared" si="2"/>
        <v>0.91167038055572502</v>
      </c>
      <c r="E16" s="11">
        <f t="shared" si="2"/>
        <v>3.5894863498794618</v>
      </c>
      <c r="F16" s="11">
        <f t="shared" si="2"/>
        <v>4.501156730435186</v>
      </c>
      <c r="G16" s="200">
        <f t="shared" si="3"/>
        <v>2.7141723916980443E-2</v>
      </c>
      <c r="H16" s="11"/>
      <c r="I16" s="10" t="str">
        <f>name!E12</f>
        <v>Elementary occupations</v>
      </c>
      <c r="J16" s="11">
        <v>33.484257844467336</v>
      </c>
      <c r="K16" s="11">
        <v>35.769526493904451</v>
      </c>
      <c r="L16" s="11">
        <v>2.2852686494371142</v>
      </c>
      <c r="M16" s="11">
        <v>16.794200494152186</v>
      </c>
      <c r="N16" s="11">
        <v>19.0794691435893</v>
      </c>
      <c r="O16" s="11"/>
      <c r="P16" s="10" t="str">
        <f>name!D13</f>
        <v>34 Culture, media and sports occupations</v>
      </c>
      <c r="Q16" s="11">
        <v>3.1323875815519022</v>
      </c>
      <c r="R16" s="11">
        <v>3.4508202768600569</v>
      </c>
      <c r="S16" s="345">
        <f t="shared" si="4"/>
        <v>0.31843269530815466</v>
      </c>
      <c r="T16" s="345">
        <v>1.2746081867671606</v>
      </c>
      <c r="U16" s="345">
        <f t="shared" si="5"/>
        <v>1.5930408820753152</v>
      </c>
      <c r="V16" s="346">
        <f t="shared" si="6"/>
        <v>2.30208286098601E-2</v>
      </c>
      <c r="X16" s="10" t="str">
        <f>name!B13</f>
        <v>Transport and storage</v>
      </c>
      <c r="Y16" s="11">
        <v>10.150000000000016</v>
      </c>
      <c r="Z16" s="11">
        <v>10.230999999999984</v>
      </c>
      <c r="AA16" s="345">
        <f t="shared" si="7"/>
        <v>8.0999999999967542E-2</v>
      </c>
      <c r="AB16" s="11">
        <v>4.6774591147231961</v>
      </c>
      <c r="AC16" s="345">
        <f t="shared" si="8"/>
        <v>4.7584591147231636</v>
      </c>
      <c r="AD16" s="348">
        <f t="shared" si="9"/>
        <v>2.5589059920242629E-2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21.242905823345364</v>
      </c>
      <c r="C17" s="11">
        <f t="shared" si="10"/>
        <v>22.96114354302739</v>
      </c>
      <c r="D17" s="11">
        <f t="shared" si="10"/>
        <v>1.7182377196820242</v>
      </c>
      <c r="E17" s="11">
        <f t="shared" si="10"/>
        <v>10.077923211900574</v>
      </c>
      <c r="F17" s="11">
        <f t="shared" si="10"/>
        <v>11.796160931582596</v>
      </c>
      <c r="G17" s="200">
        <f t="shared" si="3"/>
        <v>2.622192340293239E-2</v>
      </c>
      <c r="H17" s="11"/>
      <c r="O17" s="11"/>
      <c r="P17" s="10" t="str">
        <f>name!D14</f>
        <v>35 Business and public service associate professionals</v>
      </c>
      <c r="Q17" s="11">
        <v>11.393762093581733</v>
      </c>
      <c r="R17" s="11">
        <v>11.637006820498012</v>
      </c>
      <c r="S17" s="345">
        <f t="shared" si="4"/>
        <v>0.24324472691627896</v>
      </c>
      <c r="T17" s="345">
        <v>4.3913142172578867</v>
      </c>
      <c r="U17" s="345">
        <f t="shared" si="5"/>
        <v>4.6345589441741657</v>
      </c>
      <c r="V17" s="346">
        <f t="shared" si="6"/>
        <v>2.1971149946681034E-2</v>
      </c>
      <c r="X17" s="10" t="str">
        <f>name!B14</f>
        <v>Accommodation and food</v>
      </c>
      <c r="Y17" s="11">
        <v>27.070000000000022</v>
      </c>
      <c r="Z17" s="11">
        <v>33.035000000000018</v>
      </c>
      <c r="AA17" s="345">
        <f t="shared" si="7"/>
        <v>5.9649999999999963</v>
      </c>
      <c r="AB17" s="11">
        <v>15.177746851031088</v>
      </c>
      <c r="AC17" s="345">
        <f t="shared" si="8"/>
        <v>21.142746851031085</v>
      </c>
      <c r="AD17" s="348">
        <f t="shared" si="9"/>
        <v>3.0119685136247742E-2</v>
      </c>
    </row>
    <row r="18" spans="1:30" x14ac:dyDescent="0.2">
      <c r="A18" s="10" t="str">
        <f>name!D15</f>
        <v>41 Administrative occupations</v>
      </c>
      <c r="B18" s="11">
        <f t="shared" si="10"/>
        <v>28.540896482513666</v>
      </c>
      <c r="C18" s="11">
        <f t="shared" si="10"/>
        <v>28.673526071023488</v>
      </c>
      <c r="D18" s="11">
        <f t="shared" si="10"/>
        <v>0.13262958850982287</v>
      </c>
      <c r="E18" s="11">
        <f t="shared" si="10"/>
        <v>14.700838666139241</v>
      </c>
      <c r="F18" s="11">
        <f t="shared" si="10"/>
        <v>14.833468254649066</v>
      </c>
      <c r="G18" s="200">
        <f t="shared" si="3"/>
        <v>2.8085025407206921E-2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8.0334318534644797</v>
      </c>
      <c r="R18" s="11">
        <v>9.1301685743849301</v>
      </c>
      <c r="S18" s="345">
        <f t="shared" si="4"/>
        <v>1.0967367209204504</v>
      </c>
      <c r="T18" s="345">
        <v>3.2071052670909785</v>
      </c>
      <c r="U18" s="345">
        <f t="shared" si="5"/>
        <v>4.3038419880114294</v>
      </c>
      <c r="V18" s="346">
        <f t="shared" si="6"/>
        <v>2.2646956090178305E-2</v>
      </c>
      <c r="X18" s="10" t="str">
        <f>name!B15</f>
        <v>Media</v>
      </c>
      <c r="Y18" s="11">
        <v>2.3910000000000049</v>
      </c>
      <c r="Z18" s="11">
        <v>2.2580000000000049</v>
      </c>
      <c r="AA18" s="345">
        <f t="shared" si="7"/>
        <v>-0.13300000000000001</v>
      </c>
      <c r="AB18" s="11">
        <v>1.0826420979195404</v>
      </c>
      <c r="AC18" s="345">
        <f t="shared" si="8"/>
        <v>0.94964209791954035</v>
      </c>
      <c r="AD18" s="348">
        <f t="shared" si="9"/>
        <v>2.5212044008765089E-2</v>
      </c>
    </row>
    <row r="19" spans="1:30" x14ac:dyDescent="0.2">
      <c r="A19" s="10" t="str">
        <f>name!D16</f>
        <v>42 Secretarial and related occupations</v>
      </c>
      <c r="B19" s="11">
        <f t="shared" si="10"/>
        <v>6.2905200770127827</v>
      </c>
      <c r="C19" s="11">
        <f t="shared" si="10"/>
        <v>4.8949745230680524</v>
      </c>
      <c r="D19" s="11">
        <f t="shared" si="10"/>
        <v>-1.3955455539447297</v>
      </c>
      <c r="E19" s="11">
        <f t="shared" si="10"/>
        <v>2.9192077818962776</v>
      </c>
      <c r="F19" s="11">
        <f t="shared" si="10"/>
        <v>1.5236622279515482</v>
      </c>
      <c r="G19" s="200">
        <f t="shared" si="3"/>
        <v>2.5740136835367355E-2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0.58934968996910553</v>
      </c>
      <c r="K19" s="11">
        <f t="array" ref="K19:K27">MMULT(aggregation!$B$13:$AA$21,C36:C61)</f>
        <v>1.180580839826727</v>
      </c>
      <c r="L19" s="11">
        <f t="array" ref="L19:L27">MMULT(aggregation!$B$13:$AA$21,D36:D61)</f>
        <v>0.59123114985762149</v>
      </c>
      <c r="M19" s="11">
        <f t="array" ref="M19:M27">MMULT(aggregation!$B$13:$AA$21,E36:E61)</f>
        <v>0.46728211335496717</v>
      </c>
      <c r="N19" s="11">
        <f t="array" ref="N19:N27">MMULT(aggregation!$B$13:$AA$21,F36:F61)</f>
        <v>1.0585132632125887</v>
      </c>
      <c r="O19" s="11"/>
      <c r="P19" s="10" t="str">
        <f>name!D16</f>
        <v>42 Secretarial and related occupations</v>
      </c>
      <c r="Q19" s="11">
        <v>0.52172224965088765</v>
      </c>
      <c r="R19" s="11">
        <v>0.62456375870267655</v>
      </c>
      <c r="S19" s="345">
        <f t="shared" si="4"/>
        <v>0.1028415090517889</v>
      </c>
      <c r="T19" s="345">
        <v>0.1830279843979967</v>
      </c>
      <c r="U19" s="345">
        <f t="shared" si="5"/>
        <v>0.28586949344978563</v>
      </c>
      <c r="V19" s="346">
        <f t="shared" si="6"/>
        <v>2.0249501781965273E-2</v>
      </c>
      <c r="X19" s="10" t="str">
        <f>name!B16</f>
        <v>Information technology</v>
      </c>
      <c r="Y19" s="11">
        <v>10.364999999999991</v>
      </c>
      <c r="Z19" s="11">
        <v>11.894999999999964</v>
      </c>
      <c r="AA19" s="345">
        <f t="shared" si="7"/>
        <v>1.5299999999999727</v>
      </c>
      <c r="AB19" s="11">
        <v>4.8208283131446308</v>
      </c>
      <c r="AC19" s="345">
        <f t="shared" si="8"/>
        <v>6.3508283131446035</v>
      </c>
      <c r="AD19" s="348">
        <f t="shared" si="9"/>
        <v>2.5788781888128165E-2</v>
      </c>
    </row>
    <row r="20" spans="1:30" x14ac:dyDescent="0.2">
      <c r="A20" s="10" t="str">
        <f>name!D17</f>
        <v>51 Skilled agricultural and related trades</v>
      </c>
      <c r="B20" s="11">
        <f t="shared" si="10"/>
        <v>5.2699976950239575</v>
      </c>
      <c r="C20" s="11">
        <f t="shared" si="10"/>
        <v>5.5854586501143304</v>
      </c>
      <c r="D20" s="11">
        <f t="shared" si="10"/>
        <v>0.31546095509037386</v>
      </c>
      <c r="E20" s="11">
        <f t="shared" si="10"/>
        <v>2.8091290726241112</v>
      </c>
      <c r="F20" s="11">
        <f t="shared" si="10"/>
        <v>3.1245900277144849</v>
      </c>
      <c r="G20" s="200">
        <f t="shared" si="3"/>
        <v>2.8893127808546915E-2</v>
      </c>
      <c r="H20" s="11"/>
      <c r="I20" s="11" t="str">
        <f t="shared" si="11"/>
        <v>Professional occupations</v>
      </c>
      <c r="J20" s="11">
        <v>3.9509609076149084</v>
      </c>
      <c r="K20" s="11">
        <v>7.491953891059107</v>
      </c>
      <c r="L20" s="11">
        <v>3.5409929834441987</v>
      </c>
      <c r="M20" s="11">
        <v>2.6140345647966807</v>
      </c>
      <c r="N20" s="11">
        <v>6.1550275482408789</v>
      </c>
      <c r="O20" s="11"/>
      <c r="P20" s="10" t="str">
        <f>name!D17</f>
        <v>51 Skilled agricultural and related trades</v>
      </c>
      <c r="Q20" s="11">
        <v>4.6120721793161676</v>
      </c>
      <c r="R20" s="11">
        <v>4.8082571862864167</v>
      </c>
      <c r="S20" s="345">
        <f t="shared" si="4"/>
        <v>0.1961850069702491</v>
      </c>
      <c r="T20" s="345">
        <v>2.3412691664561196</v>
      </c>
      <c r="U20" s="345">
        <f t="shared" si="5"/>
        <v>2.5374541734263687</v>
      </c>
      <c r="V20" s="346">
        <f t="shared" si="6"/>
        <v>2.7747660752483139E-2</v>
      </c>
      <c r="X20" s="10" t="str">
        <f>name!B17</f>
        <v>Finance and insurance</v>
      </c>
      <c r="Y20" s="11">
        <v>11.017999999999988</v>
      </c>
      <c r="Z20" s="11">
        <v>10.544000000000029</v>
      </c>
      <c r="AA20" s="345">
        <f t="shared" si="7"/>
        <v>-0.47399999999995934</v>
      </c>
      <c r="AB20" s="11">
        <v>5.3008252625810437</v>
      </c>
      <c r="AC20" s="345">
        <f t="shared" si="8"/>
        <v>4.8268252625810844</v>
      </c>
      <c r="AD20" s="348">
        <f t="shared" si="9"/>
        <v>2.6531801755669049E-2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13.970107115718092</v>
      </c>
      <c r="C21" s="11">
        <f t="shared" si="10"/>
        <v>13.066905266834489</v>
      </c>
      <c r="D21" s="11">
        <f t="shared" si="10"/>
        <v>-0.903201848883602</v>
      </c>
      <c r="E21" s="11">
        <f t="shared" si="10"/>
        <v>5.185523468508844</v>
      </c>
      <c r="F21" s="11">
        <f t="shared" si="10"/>
        <v>4.2823216196252414</v>
      </c>
      <c r="G21" s="200">
        <f t="shared" si="3"/>
        <v>2.1268134090239865E-2</v>
      </c>
      <c r="H21" s="11"/>
      <c r="I21" s="11" t="str">
        <f t="shared" si="11"/>
        <v>Associate professional occupations</v>
      </c>
      <c r="J21" s="11">
        <v>0.56090933572031931</v>
      </c>
      <c r="K21" s="11">
        <v>1.1954770878973544</v>
      </c>
      <c r="L21" s="11">
        <v>0.63456775217703509</v>
      </c>
      <c r="M21" s="11">
        <v>0.41911112682351426</v>
      </c>
      <c r="N21" s="11">
        <v>1.0536788790005494</v>
      </c>
      <c r="O21" s="11"/>
      <c r="P21" s="10" t="str">
        <f>name!D18</f>
        <v>52 Skilled metal, electrical and electronic trades</v>
      </c>
      <c r="Q21" s="11">
        <v>13.542606753784082</v>
      </c>
      <c r="R21" s="11">
        <v>12.094931255781475</v>
      </c>
      <c r="S21" s="345">
        <f t="shared" si="4"/>
        <v>-1.4476754980026065</v>
      </c>
      <c r="T21" s="345">
        <v>4.7309400613941106</v>
      </c>
      <c r="U21" s="345">
        <f t="shared" si="5"/>
        <v>3.2832645633915041</v>
      </c>
      <c r="V21" s="346">
        <f t="shared" si="6"/>
        <v>2.0175067694426785E-2</v>
      </c>
      <c r="X21" s="10" t="str">
        <f>name!B18</f>
        <v>Real estate</v>
      </c>
      <c r="Y21" s="11">
        <v>6.3639999999999946</v>
      </c>
      <c r="Z21" s="11">
        <v>5.8019999999999925</v>
      </c>
      <c r="AA21" s="345">
        <f t="shared" si="7"/>
        <v>-0.56200000000000205</v>
      </c>
      <c r="AB21" s="11">
        <v>2.9379687175618665</v>
      </c>
      <c r="AC21" s="345">
        <f t="shared" si="8"/>
        <v>2.3759687175618645</v>
      </c>
      <c r="AD21" s="348">
        <f t="shared" si="9"/>
        <v>2.5627476163111007E-2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11.853455951786881</v>
      </c>
      <c r="C22" s="11">
        <f t="shared" si="10"/>
        <v>12.476694727491093</v>
      </c>
      <c r="D22" s="11">
        <f t="shared" si="10"/>
        <v>0.62323877570421538</v>
      </c>
      <c r="E22" s="11">
        <f t="shared" si="10"/>
        <v>5.2559461444532509</v>
      </c>
      <c r="F22" s="11">
        <f t="shared" si="10"/>
        <v>5.8791849201574662</v>
      </c>
      <c r="G22" s="200">
        <f t="shared" si="3"/>
        <v>2.476902431870065E-2</v>
      </c>
      <c r="H22" s="11"/>
      <c r="I22" s="11" t="str">
        <f t="shared" si="11"/>
        <v>Administrative and secretarial occupations</v>
      </c>
      <c r="J22" s="11">
        <v>0.1665997426073226</v>
      </c>
      <c r="K22" s="11">
        <v>0.44110584153923738</v>
      </c>
      <c r="L22" s="11">
        <v>0.27450609893191474</v>
      </c>
      <c r="M22" s="11">
        <v>0.16997354140809057</v>
      </c>
      <c r="N22" s="11">
        <v>0.44447964034000531</v>
      </c>
      <c r="O22" s="11"/>
      <c r="P22" s="10" t="str">
        <f>name!D19</f>
        <v>53 Skilled construction and building trades</v>
      </c>
      <c r="Q22" s="11">
        <v>11.5526779805505</v>
      </c>
      <c r="R22" s="11">
        <v>12.268299700289658</v>
      </c>
      <c r="S22" s="345">
        <f t="shared" si="4"/>
        <v>0.71562171973915767</v>
      </c>
      <c r="T22" s="345">
        <v>5.1485496951070262</v>
      </c>
      <c r="U22" s="345">
        <f t="shared" si="5"/>
        <v>5.8641714148461839</v>
      </c>
      <c r="V22" s="346">
        <f t="shared" si="6"/>
        <v>2.4875351965344183E-2</v>
      </c>
      <c r="X22" s="10" t="str">
        <f>name!B19</f>
        <v>Professional services</v>
      </c>
      <c r="Y22" s="11">
        <v>29.821999999999967</v>
      </c>
      <c r="Z22" s="11">
        <v>33.291000000000068</v>
      </c>
      <c r="AA22" s="345">
        <f t="shared" si="7"/>
        <v>3.4690000000001007</v>
      </c>
      <c r="AB22" s="11">
        <v>15.57873603675079</v>
      </c>
      <c r="AC22" s="345">
        <f t="shared" si="8"/>
        <v>19.047736036750891</v>
      </c>
      <c r="AD22" s="348">
        <f t="shared" si="9"/>
        <v>2.8415014397645599E-2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6.4744632913555709</v>
      </c>
      <c r="C23" s="11">
        <f t="shared" si="10"/>
        <v>6.8164825921215551</v>
      </c>
      <c r="D23" s="11">
        <f t="shared" si="10"/>
        <v>0.3420193007659833</v>
      </c>
      <c r="E23" s="11">
        <f t="shared" si="10"/>
        <v>2.9929721585751334</v>
      </c>
      <c r="F23" s="11">
        <f t="shared" si="10"/>
        <v>3.3349914593411163</v>
      </c>
      <c r="G23" s="200">
        <f t="shared" si="3"/>
        <v>2.5656425972231833E-2</v>
      </c>
      <c r="H23" s="11"/>
      <c r="I23" s="11" t="str">
        <f t="shared" si="11"/>
        <v>Skilled trades occupations</v>
      </c>
      <c r="J23" s="11">
        <v>6.0566634440817918E-2</v>
      </c>
      <c r="K23" s="11">
        <v>0.14978826430043746</v>
      </c>
      <c r="L23" s="11">
        <v>8.9221629859619553E-2</v>
      </c>
      <c r="M23" s="11">
        <v>5.6635459617022516E-2</v>
      </c>
      <c r="N23" s="11">
        <v>0.14585708947664205</v>
      </c>
      <c r="O23" s="11"/>
      <c r="P23" s="10" t="str">
        <f>name!D20</f>
        <v>54 Textiles, printing and other skilled trades</v>
      </c>
      <c r="Q23" s="11">
        <v>3.5750836680776832</v>
      </c>
      <c r="R23" s="11">
        <v>3.7471717454135112</v>
      </c>
      <c r="S23" s="345">
        <f t="shared" si="4"/>
        <v>0.17208807733582798</v>
      </c>
      <c r="T23" s="345">
        <v>1.2071797905877639</v>
      </c>
      <c r="U23" s="345">
        <f t="shared" si="5"/>
        <v>1.3792678679235919</v>
      </c>
      <c r="V23" s="346">
        <f t="shared" si="6"/>
        <v>1.9584330840633823E-2</v>
      </c>
      <c r="X23" s="10" t="str">
        <f>name!B20</f>
        <v>Support services</v>
      </c>
      <c r="Y23" s="11">
        <v>22.918000000000035</v>
      </c>
      <c r="Z23" s="11">
        <v>28.524999999999938</v>
      </c>
      <c r="AA23" s="345">
        <f t="shared" si="7"/>
        <v>5.6069999999999034</v>
      </c>
      <c r="AB23" s="11">
        <v>12.495373572800696</v>
      </c>
      <c r="AC23" s="345">
        <f t="shared" si="8"/>
        <v>18.102373572800602</v>
      </c>
      <c r="AD23" s="348">
        <f t="shared" si="9"/>
        <v>2.9436048969328388E-2</v>
      </c>
    </row>
    <row r="24" spans="1:30" x14ac:dyDescent="0.2">
      <c r="A24" s="10" t="str">
        <f>name!D21</f>
        <v>61 Caring personal service occupations</v>
      </c>
      <c r="B24" s="11">
        <f t="shared" si="10"/>
        <v>24.03347968807299</v>
      </c>
      <c r="C24" s="11">
        <f t="shared" si="10"/>
        <v>28.95843458520191</v>
      </c>
      <c r="D24" s="11">
        <f t="shared" si="10"/>
        <v>4.9249548971289236</v>
      </c>
      <c r="E24" s="11">
        <f t="shared" si="10"/>
        <v>14.912566915443589</v>
      </c>
      <c r="F24" s="11">
        <f t="shared" si="10"/>
        <v>19.837521812572508</v>
      </c>
      <c r="G24" s="200">
        <f t="shared" si="3"/>
        <v>3.2705400842945709E-2</v>
      </c>
      <c r="H24" s="11"/>
      <c r="I24" s="11" t="str">
        <f t="shared" si="11"/>
        <v>Caring, leisure and other service occupations</v>
      </c>
      <c r="J24" s="11">
        <v>3.815600435858537E-2</v>
      </c>
      <c r="K24" s="11">
        <v>8.8556052743525029E-2</v>
      </c>
      <c r="L24" s="11">
        <v>5.0400048384939666E-2</v>
      </c>
      <c r="M24" s="11">
        <v>3.7259419685988789E-2</v>
      </c>
      <c r="N24" s="11">
        <v>8.7659468070928448E-2</v>
      </c>
      <c r="O24" s="11"/>
      <c r="P24" s="10" t="str">
        <f>name!D21</f>
        <v>61 Caring personal service occupations</v>
      </c>
      <c r="Q24" s="11">
        <v>2.5018043152593563</v>
      </c>
      <c r="R24" s="11">
        <v>3.8627602944584658</v>
      </c>
      <c r="S24" s="345">
        <f t="shared" si="4"/>
        <v>1.3609559791991095</v>
      </c>
      <c r="T24" s="345">
        <v>1.4587428994495091</v>
      </c>
      <c r="U24" s="345">
        <f t="shared" si="5"/>
        <v>2.8196988786486186</v>
      </c>
      <c r="V24" s="346">
        <f t="shared" si="6"/>
        <v>3.1098425887297498E-2</v>
      </c>
      <c r="X24" s="10" t="str">
        <f>name!B21</f>
        <v>Public admin. and defence</v>
      </c>
      <c r="Y24" s="11">
        <v>11.798999999999984</v>
      </c>
      <c r="Z24" s="11">
        <v>12.135000000000003</v>
      </c>
      <c r="AA24" s="345">
        <f t="shared" si="7"/>
        <v>0.33600000000001984</v>
      </c>
      <c r="AB24" s="11">
        <v>5.8721476548477201</v>
      </c>
      <c r="AC24" s="345">
        <f t="shared" si="8"/>
        <v>6.2081476548477399</v>
      </c>
      <c r="AD24" s="348">
        <f t="shared" si="9"/>
        <v>2.7293728889854041E-2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6.7934556629706062</v>
      </c>
      <c r="C25" s="11">
        <f t="shared" si="10"/>
        <v>7.5403459293724682</v>
      </c>
      <c r="D25" s="11">
        <f t="shared" si="10"/>
        <v>0.74689026640186229</v>
      </c>
      <c r="E25" s="11">
        <f t="shared" si="10"/>
        <v>3.6421393949707213</v>
      </c>
      <c r="F25" s="11">
        <f t="shared" si="10"/>
        <v>4.3890296613725832</v>
      </c>
      <c r="G25" s="200">
        <f t="shared" si="3"/>
        <v>2.9030936667576945E-2</v>
      </c>
      <c r="H25" s="11"/>
      <c r="I25" s="11" t="str">
        <f t="shared" si="11"/>
        <v>Sales and customer service occupations</v>
      </c>
      <c r="J25" s="11">
        <v>7.5310561527926617E-2</v>
      </c>
      <c r="K25" s="11">
        <v>0.16694291930978289</v>
      </c>
      <c r="L25" s="11">
        <v>9.1632357781856272E-2</v>
      </c>
      <c r="M25" s="11">
        <v>5.6171172607541842E-2</v>
      </c>
      <c r="N25" s="11">
        <v>0.14780353038939814</v>
      </c>
      <c r="O25" s="11"/>
      <c r="P25" s="10" t="str">
        <f>name!D22</f>
        <v>62 Leisure, travel and related personal service occupations</v>
      </c>
      <c r="Q25" s="11">
        <v>2.1155039227123003</v>
      </c>
      <c r="R25" s="11">
        <v>2.4599902565748537</v>
      </c>
      <c r="S25" s="345">
        <f t="shared" si="4"/>
        <v>0.34448633386255345</v>
      </c>
      <c r="T25" s="345">
        <v>0.98448666302928456</v>
      </c>
      <c r="U25" s="345">
        <f t="shared" si="5"/>
        <v>1.328972996891838</v>
      </c>
      <c r="V25" s="346">
        <f t="shared" si="6"/>
        <v>2.580096354022321E-2</v>
      </c>
      <c r="X25" s="10" t="str">
        <f>name!B22</f>
        <v>Education</v>
      </c>
      <c r="Y25" s="11">
        <v>26.294999999999973</v>
      </c>
      <c r="Z25" s="11">
        <v>28.692000000000011</v>
      </c>
      <c r="AA25" s="345">
        <f t="shared" si="7"/>
        <v>2.3970000000000375</v>
      </c>
      <c r="AB25" s="11">
        <v>14.478370723297772</v>
      </c>
      <c r="AC25" s="345">
        <f t="shared" si="8"/>
        <v>16.875370723297809</v>
      </c>
      <c r="AD25" s="348">
        <f t="shared" si="9"/>
        <v>2.9675144558582556E-2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0.28771597736699411</v>
      </c>
      <c r="C26" s="11">
        <f t="shared" si="10"/>
        <v>0.20460424929687338</v>
      </c>
      <c r="D26" s="11">
        <f t="shared" si="10"/>
        <v>-8.3111728070120683E-2</v>
      </c>
      <c r="E26" s="11">
        <f t="shared" si="10"/>
        <v>9.4753545729664226E-2</v>
      </c>
      <c r="F26" s="11">
        <f t="shared" si="10"/>
        <v>1.1641817659543549E-2</v>
      </c>
      <c r="G26" s="200">
        <f t="shared" si="3"/>
        <v>1.9159578007630573E-2</v>
      </c>
      <c r="H26" s="11"/>
      <c r="I26" s="11" t="str">
        <f t="shared" si="11"/>
        <v>Process, plant and machine operatives</v>
      </c>
      <c r="J26" s="11">
        <v>3.4508371434637836E-2</v>
      </c>
      <c r="K26" s="11">
        <v>0.10701059728465961</v>
      </c>
      <c r="L26" s="11">
        <v>7.2502225850021779E-2</v>
      </c>
      <c r="M26" s="11">
        <v>3.9894298831481705E-2</v>
      </c>
      <c r="N26" s="11">
        <v>0.11239652468150349</v>
      </c>
      <c r="O26" s="11"/>
      <c r="P26" s="10" t="str">
        <f>name!D23</f>
        <v>63 Community and civil enforcement occupations</v>
      </c>
      <c r="Q26" s="11">
        <v>0.23206338012574421</v>
      </c>
      <c r="R26" s="11">
        <v>0.13504175333104346</v>
      </c>
      <c r="S26" s="345">
        <f t="shared" si="4"/>
        <v>-9.7021626794700749E-2</v>
      </c>
      <c r="T26" s="345">
        <v>5.2090258106814148E-2</v>
      </c>
      <c r="U26" s="345">
        <f t="shared" si="5"/>
        <v>-4.4931368687886601E-2</v>
      </c>
      <c r="V26" s="346">
        <f t="shared" si="6"/>
        <v>1.3591843705168749E-2</v>
      </c>
      <c r="X26" s="10" t="str">
        <f>name!B23</f>
        <v>Health and social work</v>
      </c>
      <c r="Y26" s="11">
        <v>42.47200000000003</v>
      </c>
      <c r="Z26" s="11">
        <v>56.221000000000018</v>
      </c>
      <c r="AA26" s="345">
        <f t="shared" si="7"/>
        <v>13.748999999999988</v>
      </c>
      <c r="AB26" s="11">
        <v>27.202249678911674</v>
      </c>
      <c r="AC26" s="345">
        <f t="shared" si="8"/>
        <v>40.951249678911665</v>
      </c>
      <c r="AD26" s="348">
        <f t="shared" si="9"/>
        <v>3.3549558688783954E-2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23.818141565443042</v>
      </c>
      <c r="C27" s="11">
        <f t="shared" si="12"/>
        <v>22.942750921496703</v>
      </c>
      <c r="D27" s="11">
        <f t="shared" si="12"/>
        <v>-0.87539064394634558</v>
      </c>
      <c r="E27" s="11">
        <f t="shared" si="12"/>
        <v>10.904140182734873</v>
      </c>
      <c r="F27" s="11">
        <f t="shared" si="12"/>
        <v>10.028749538788526</v>
      </c>
      <c r="G27" s="200">
        <f t="shared" si="3"/>
        <v>2.544733080233974E-2</v>
      </c>
      <c r="H27" s="11"/>
      <c r="I27" s="11" t="str">
        <f t="shared" si="11"/>
        <v>Elementary occupations</v>
      </c>
      <c r="J27" s="11">
        <v>2.3442112333671994E-2</v>
      </c>
      <c r="K27" s="11">
        <v>4.6862793617306858E-2</v>
      </c>
      <c r="L27" s="11">
        <v>2.3420681283634864E-2</v>
      </c>
      <c r="M27" s="11">
        <v>1.9905431122290693E-2</v>
      </c>
      <c r="N27" s="11">
        <v>4.3326112405925557E-2</v>
      </c>
      <c r="O27" s="11"/>
      <c r="P27" s="10" t="str">
        <f>name!D24</f>
        <v>71 Sales occupations</v>
      </c>
      <c r="Q27" s="11">
        <v>9.3668867073765654</v>
      </c>
      <c r="R27" s="11">
        <v>9.4447653347056413</v>
      </c>
      <c r="S27" s="345">
        <f t="shared" si="4"/>
        <v>7.7878627329075911E-2</v>
      </c>
      <c r="T27" s="345">
        <v>3.1544854798813158</v>
      </c>
      <c r="U27" s="345">
        <f t="shared" si="5"/>
        <v>3.2323641072103917</v>
      </c>
      <c r="V27" s="346">
        <f t="shared" si="6"/>
        <v>1.9538844676582068E-2</v>
      </c>
      <c r="X27" s="10" t="str">
        <f>name!B24</f>
        <v>Arts and entertainment</v>
      </c>
      <c r="Y27" s="11">
        <v>9.2150000000000176</v>
      </c>
      <c r="Z27" s="11">
        <v>12.724</v>
      </c>
      <c r="AA27" s="345">
        <f t="shared" si="7"/>
        <v>3.5089999999999826</v>
      </c>
      <c r="AB27" s="11">
        <v>5.5661316504004335</v>
      </c>
      <c r="AC27" s="345">
        <f t="shared" si="8"/>
        <v>9.0751316504004151</v>
      </c>
      <c r="AD27" s="348">
        <f t="shared" si="9"/>
        <v>3.2002675078844911E-2</v>
      </c>
    </row>
    <row r="28" spans="1:30" x14ac:dyDescent="0.2">
      <c r="A28" s="10" t="str">
        <f>name!D25</f>
        <v>72 Customer service occupations</v>
      </c>
      <c r="B28" s="11">
        <f t="shared" si="12"/>
        <v>5.8290883578231796</v>
      </c>
      <c r="C28" s="11">
        <f t="shared" si="12"/>
        <v>7.2044462606727695</v>
      </c>
      <c r="D28" s="11">
        <f t="shared" si="12"/>
        <v>1.3753579028495908</v>
      </c>
      <c r="E28" s="11">
        <f t="shared" si="12"/>
        <v>3.0212693802317583</v>
      </c>
      <c r="F28" s="11">
        <f t="shared" si="12"/>
        <v>4.3966272830813491</v>
      </c>
      <c r="G28" s="200">
        <f t="shared" si="3"/>
        <v>2.8230966678555403E-2</v>
      </c>
      <c r="H28" s="11"/>
      <c r="O28" s="11"/>
      <c r="P28" s="10" t="str">
        <f>name!D25</f>
        <v>72 Customer service occupations</v>
      </c>
      <c r="Q28" s="11">
        <v>2.1704103591318802</v>
      </c>
      <c r="R28" s="11">
        <v>3.1334768261895838</v>
      </c>
      <c r="S28" s="345">
        <f t="shared" si="4"/>
        <v>0.9630664670577036</v>
      </c>
      <c r="T28" s="345">
        <v>0.95878078741455464</v>
      </c>
      <c r="U28" s="345">
        <f t="shared" si="5"/>
        <v>1.9218472544722582</v>
      </c>
      <c r="V28" s="346">
        <f t="shared" si="6"/>
        <v>2.469043576155161E-2</v>
      </c>
      <c r="X28" s="10" t="str">
        <f>name!B25</f>
        <v>Other services</v>
      </c>
      <c r="Y28" s="11">
        <v>8.5410000000000235</v>
      </c>
      <c r="Z28" s="11">
        <v>9.1639999999999837</v>
      </c>
      <c r="AA28" s="345">
        <f t="shared" si="7"/>
        <v>0.62299999999996025</v>
      </c>
      <c r="AB28" s="11">
        <v>4.4630965393291504</v>
      </c>
      <c r="AC28" s="345">
        <f t="shared" si="8"/>
        <v>5.0860965393291107</v>
      </c>
      <c r="AD28" s="348">
        <f t="shared" si="9"/>
        <v>2.8422171385984019E-2</v>
      </c>
    </row>
    <row r="29" spans="1:30" x14ac:dyDescent="0.2">
      <c r="A29" s="10" t="str">
        <f>name!D26</f>
        <v>81 Process, plant and machine operatives</v>
      </c>
      <c r="B29" s="11">
        <f t="shared" si="12"/>
        <v>8.3265315241437925</v>
      </c>
      <c r="C29" s="11">
        <f t="shared" si="12"/>
        <v>8.1484892473244113</v>
      </c>
      <c r="D29" s="11">
        <f t="shared" si="12"/>
        <v>-0.1780422768193809</v>
      </c>
      <c r="E29" s="11">
        <f t="shared" si="12"/>
        <v>3.2767197882595815</v>
      </c>
      <c r="F29" s="11">
        <f t="shared" si="12"/>
        <v>3.0986775114402008</v>
      </c>
      <c r="G29" s="200">
        <f t="shared" si="3"/>
        <v>2.2369075523472892E-2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6.4524068059287085</v>
      </c>
      <c r="R29" s="11">
        <v>5.8361328025821457</v>
      </c>
      <c r="S29" s="345">
        <f t="shared" si="4"/>
        <v>-0.61627400334656279</v>
      </c>
      <c r="T29" s="345">
        <v>2.2006498065690518</v>
      </c>
      <c r="U29" s="345">
        <f t="shared" si="5"/>
        <v>1.5843758032224891</v>
      </c>
      <c r="V29" s="346">
        <f t="shared" si="6"/>
        <v>1.9756589406989766E-2</v>
      </c>
      <c r="X29" s="231" t="str">
        <f>name!B3</f>
        <v>All industries</v>
      </c>
      <c r="Y29" s="34">
        <f>SUM(Y7:Y28)</f>
        <v>347.39299999999986</v>
      </c>
      <c r="Z29" s="34">
        <f>SUM(Z7:Z28)</f>
        <v>386.17200000000003</v>
      </c>
      <c r="AA29" s="349">
        <f t="shared" si="7"/>
        <v>38.779000000000167</v>
      </c>
      <c r="AB29" s="34">
        <f>SUM(AB7:AB28)</f>
        <v>176.87991393198195</v>
      </c>
      <c r="AC29" s="349">
        <f t="shared" si="8"/>
        <v>215.65891393198211</v>
      </c>
      <c r="AD29" s="350">
        <f t="shared" si="9"/>
        <v>2.7816906715278034E-2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9.0351696459818243</v>
      </c>
      <c r="C30" s="11">
        <f t="shared" si="12"/>
        <v>9.2718932499745925</v>
      </c>
      <c r="D30" s="11">
        <f t="shared" si="12"/>
        <v>0.2367236039927676</v>
      </c>
      <c r="E30" s="11">
        <f t="shared" si="12"/>
        <v>4.8720336002447784</v>
      </c>
      <c r="F30" s="11">
        <f t="shared" si="12"/>
        <v>5.1087572042375458</v>
      </c>
      <c r="G30" s="200">
        <f t="shared" si="3"/>
        <v>2.9169481466672087E-2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4.885319128335901</v>
      </c>
      <c r="K30" s="11">
        <f t="array" ref="K30:K38">MMULT(aggregation!$B$13:$AA$21,C65:C90)</f>
        <v>9.2214660993485325</v>
      </c>
      <c r="L30" s="11">
        <f t="array" ref="L30:L38">MMULT(aggregation!$B$13:$AA$21,D65:D90)</f>
        <v>4.3361469710126315</v>
      </c>
      <c r="M30" s="11">
        <f t="array" ref="M30:M38">MMULT(aggregation!$B$13:$AA$21,E65:E90)</f>
        <v>3.7661263981208086</v>
      </c>
      <c r="N30" s="11">
        <f t="array" ref="N30:N38">MMULT(aggregation!$B$13:$AA$21,F65:F90)</f>
        <v>8.1022733691334405</v>
      </c>
      <c r="O30" s="11"/>
      <c r="P30" s="10" t="str">
        <f>name!D27</f>
        <v>82 Transport and mobile machine drivers and operatives</v>
      </c>
      <c r="Q30" s="11">
        <v>8.2140728773118035</v>
      </c>
      <c r="R30" s="11">
        <v>8.1954157646016554</v>
      </c>
      <c r="S30" s="345">
        <f t="shared" si="4"/>
        <v>-1.8657112710148027E-2</v>
      </c>
      <c r="T30" s="345">
        <v>4.244703099959203</v>
      </c>
      <c r="U30" s="345">
        <f t="shared" si="5"/>
        <v>4.226045987249055</v>
      </c>
      <c r="V30" s="346">
        <f t="shared" si="6"/>
        <v>2.8160989114743629E-2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4.9339630470468654</v>
      </c>
      <c r="C31" s="11">
        <f t="shared" si="12"/>
        <v>11.1355984768668</v>
      </c>
      <c r="D31" s="11">
        <f t="shared" si="12"/>
        <v>6.2016354298199339</v>
      </c>
      <c r="E31" s="11">
        <f t="shared" si="12"/>
        <v>4.483083646891429</v>
      </c>
      <c r="F31" s="11">
        <f t="shared" si="12"/>
        <v>10.684719076711364</v>
      </c>
      <c r="G31" s="200">
        <f t="shared" si="3"/>
        <v>4.4033871699455052E-2</v>
      </c>
      <c r="H31" s="11"/>
      <c r="I31" s="11" t="str">
        <f>I20</f>
        <v>Professional occupations</v>
      </c>
      <c r="J31" s="11">
        <v>21.081482235702858</v>
      </c>
      <c r="K31" s="11">
        <v>37.674465826460114</v>
      </c>
      <c r="L31" s="11">
        <v>16.59298359075726</v>
      </c>
      <c r="M31" s="11">
        <v>14.096374174992057</v>
      </c>
      <c r="N31" s="11">
        <v>30.689357765749314</v>
      </c>
      <c r="O31" s="11"/>
      <c r="P31" s="10" t="str">
        <f>name!D28</f>
        <v>91 Elementary trades and related occupations</v>
      </c>
      <c r="Q31" s="11">
        <v>3.7147159073154521</v>
      </c>
      <c r="R31" s="11">
        <v>5.6031858965938062</v>
      </c>
      <c r="S31" s="345">
        <f t="shared" si="4"/>
        <v>1.8884699892783541</v>
      </c>
      <c r="T31" s="345">
        <v>1.6596420944285677</v>
      </c>
      <c r="U31" s="345">
        <f t="shared" si="5"/>
        <v>3.548112083706922</v>
      </c>
      <c r="V31" s="346">
        <f t="shared" si="6"/>
        <v>2.4928097612342492E-2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28.55029479742047</v>
      </c>
      <c r="C32" s="11">
        <f t="shared" si="12"/>
        <v>24.633928017037654</v>
      </c>
      <c r="D32" s="11">
        <f t="shared" si="12"/>
        <v>-3.9163667803828197</v>
      </c>
      <c r="E32" s="11">
        <f t="shared" si="12"/>
        <v>12.311116847260758</v>
      </c>
      <c r="F32" s="11">
        <f t="shared" si="12"/>
        <v>8.394750066877938</v>
      </c>
      <c r="G32" s="200">
        <f t="shared" ref="G32" si="13">IF(B32&gt;0,(1+(E32/B32))^(1/($C$6-$B$6))-1,0)</f>
        <v>2.418918277923221E-2</v>
      </c>
      <c r="H32" s="11"/>
      <c r="I32" s="11" t="str">
        <f>I21</f>
        <v>Associate professional occupations</v>
      </c>
      <c r="J32" s="11">
        <v>6.1951741662611344</v>
      </c>
      <c r="K32" s="11">
        <v>12.98739642185345</v>
      </c>
      <c r="L32" s="11">
        <v>6.792222255592316</v>
      </c>
      <c r="M32" s="11">
        <v>4.8289420558964569</v>
      </c>
      <c r="N32" s="11">
        <v>11.621164311488773</v>
      </c>
      <c r="O32" s="11"/>
      <c r="P32" s="10" t="str">
        <f>name!D29</f>
        <v>92 Elementary administration and service occupations</v>
      </c>
      <c r="Q32" s="11">
        <v>14.021163866807912</v>
      </c>
      <c r="R32" s="11">
        <v>12.89539644209931</v>
      </c>
      <c r="S32" s="345">
        <f t="shared" ref="S32" si="14">R32-Q32</f>
        <v>-1.1257674247086022</v>
      </c>
      <c r="T32" s="345">
        <v>5.3103458845897915</v>
      </c>
      <c r="U32" s="345">
        <f>SUM(S32:T32)</f>
        <v>4.1845784598811893</v>
      </c>
      <c r="V32" s="346">
        <f t="shared" ref="V32" si="15">IF(Q32&gt;0,(1+(T32/Q32))^(1/($C$6-$B$6))-1,0)</f>
        <v>2.164209863813249E-2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347.39299999999986</v>
      </c>
      <c r="C33" s="11">
        <f>SUM(C62,C91,C120,C149,C178,C207,C236,C265,C294)</f>
        <v>386.17199999999991</v>
      </c>
      <c r="D33" s="11">
        <f t="shared" si="12"/>
        <v>38.779000000000124</v>
      </c>
      <c r="E33" s="11">
        <f t="shared" si="12"/>
        <v>176.87991393198197</v>
      </c>
      <c r="F33" s="11">
        <f t="shared" si="12"/>
        <v>215.65891393198211</v>
      </c>
      <c r="G33" s="200">
        <f t="shared" si="3"/>
        <v>2.7816906715278034E-2</v>
      </c>
      <c r="H33" s="11"/>
      <c r="I33" s="11" t="str">
        <f>I22</f>
        <v>Administrative and secretarial occupations</v>
      </c>
      <c r="J33" s="11">
        <v>2.2279783319394695</v>
      </c>
      <c r="K33" s="11">
        <v>5.1301235102896783</v>
      </c>
      <c r="L33" s="11">
        <v>2.9021451783502084</v>
      </c>
      <c r="M33" s="11">
        <v>2.0811761986616477</v>
      </c>
      <c r="N33" s="11">
        <v>4.9833213770118556</v>
      </c>
      <c r="O33" s="11"/>
      <c r="P33" s="10" t="str">
        <f>name!D3</f>
        <v>All occupations</v>
      </c>
      <c r="Q33" s="11">
        <f>SUM(Q7:Q32)</f>
        <v>181.1280122508966</v>
      </c>
      <c r="R33" s="11">
        <f>SUM(R7:R32)</f>
        <v>197.02031388075645</v>
      </c>
      <c r="S33" s="345">
        <f>R33-Q33</f>
        <v>15.892301629859844</v>
      </c>
      <c r="T33" s="11">
        <f>SUM(T7:T32)</f>
        <v>75.756848726460305</v>
      </c>
      <c r="U33" s="345">
        <f>SUM(S33:T33)</f>
        <v>91.649150356320149</v>
      </c>
      <c r="V33" s="346">
        <f t="shared" si="6"/>
        <v>2.3568375473063341E-2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0.72850034586004331</v>
      </c>
      <c r="K34" s="11">
        <v>1.9371759583344161</v>
      </c>
      <c r="L34" s="11">
        <v>1.2086756124743729</v>
      </c>
      <c r="M34" s="11">
        <v>0.69817257921686315</v>
      </c>
      <c r="N34" s="11">
        <v>1.9068481916912359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1.1591755300753388</v>
      </c>
      <c r="K35" s="11">
        <v>2.8416754986926449</v>
      </c>
      <c r="L35" s="11">
        <v>1.6824999686173059</v>
      </c>
      <c r="M35" s="11">
        <v>1.1847714952409094</v>
      </c>
      <c r="N35" s="11">
        <v>2.8672714638582151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0.42330382118994281</v>
      </c>
      <c r="C36" s="11">
        <v>0.79310125982311641</v>
      </c>
      <c r="D36" s="11">
        <f>C36-B36</f>
        <v>0.3697974386331736</v>
      </c>
      <c r="E36" s="11">
        <v>0.30268268206394561</v>
      </c>
      <c r="F36" s="11">
        <f>SUM(D36:E36)</f>
        <v>0.67248012069711915</v>
      </c>
      <c r="G36" s="200">
        <f>IF(B36&gt;0,(1+(E36/B36))^(1/($C$6-$B$6))-1,0)</f>
        <v>3.6617231742716472E-2</v>
      </c>
      <c r="I36" s="11" t="str">
        <f t="shared" si="17"/>
        <v>Sales and customer service occupations</v>
      </c>
      <c r="J36" s="11">
        <v>1.045370089255605</v>
      </c>
      <c r="K36" s="11">
        <v>2.6286502455382799</v>
      </c>
      <c r="L36" s="11">
        <v>1.5832801562826746</v>
      </c>
      <c r="M36" s="11">
        <v>0.86790965656541119</v>
      </c>
      <c r="N36" s="11">
        <v>2.451189812848086</v>
      </c>
      <c r="P36" s="10" t="str">
        <f>name!D4</f>
        <v>11 Corporate managers and directors</v>
      </c>
      <c r="Q36" s="11">
        <v>8.9192869066153992</v>
      </c>
      <c r="R36" s="11">
        <v>10.390890366024207</v>
      </c>
      <c r="S36" s="345">
        <f>R36-Q36</f>
        <v>1.4716034594088079</v>
      </c>
      <c r="T36" s="345">
        <v>5.5245373483463611</v>
      </c>
      <c r="U36" s="345">
        <f>SUM(S36:T36)</f>
        <v>6.996140807755169</v>
      </c>
      <c r="V36" s="346">
        <f>IF(Q36&gt;0,(1+(T36/Q36))^(1/($C$6-$B$6))-1,0)</f>
        <v>3.2658690098729792E-2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0.16604586877916266</v>
      </c>
      <c r="C37" s="11">
        <v>0.3874795800036106</v>
      </c>
      <c r="D37" s="11">
        <f t="shared" ref="D37:D60" si="25">C37-B37</f>
        <v>0.22143371122444794</v>
      </c>
      <c r="E37" s="11">
        <v>0.16459943129102153</v>
      </c>
      <c r="F37" s="11">
        <f t="shared" ref="F37:F60" si="26">SUM(D37:E37)</f>
        <v>0.3860331425154695</v>
      </c>
      <c r="G37" s="200">
        <f t="shared" ref="G37:G62" si="27">IF(B37&gt;0,(1+(E37/B37))^(1/($C$6-$B$6))-1,0)</f>
        <v>4.6989401157145005E-2</v>
      </c>
      <c r="I37" s="11" t="str">
        <f t="shared" si="17"/>
        <v>Process, plant and machine operatives</v>
      </c>
      <c r="J37" s="11">
        <v>0.30646771705052145</v>
      </c>
      <c r="K37" s="11">
        <v>0.84727084312112577</v>
      </c>
      <c r="L37" s="11">
        <v>0.54080312607060432</v>
      </c>
      <c r="M37" s="11">
        <v>0.31961428599276842</v>
      </c>
      <c r="N37" s="11">
        <v>0.86041741206337263</v>
      </c>
      <c r="P37" s="10" t="str">
        <f>name!D5</f>
        <v>12 Other managers and proprietors</v>
      </c>
      <c r="Q37" s="11">
        <v>5.5527608406457896</v>
      </c>
      <c r="R37" s="11">
        <v>5.7071913066527964</v>
      </c>
      <c r="S37" s="345">
        <f t="shared" ref="S37:S60" si="28">R37-Q37</f>
        <v>0.15443046600700683</v>
      </c>
      <c r="T37" s="345">
        <v>3.5121855218331834</v>
      </c>
      <c r="U37" s="345">
        <f t="shared" ref="U37:U60" si="29">SUM(S37:T37)</f>
        <v>3.6666159878401903</v>
      </c>
      <c r="V37" s="346">
        <f t="shared" ref="V37:V62" si="30">IF(Q37&gt;0,(1+(T37/Q37))^(1/($C$6-$B$6))-1,0)</f>
        <v>3.3214323059420403E-2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1.0633941058803005</v>
      </c>
      <c r="C38" s="11">
        <v>2.2869045167671769</v>
      </c>
      <c r="D38" s="11">
        <f t="shared" si="25"/>
        <v>1.2235104108868764</v>
      </c>
      <c r="E38" s="11">
        <v>0.63656208883548215</v>
      </c>
      <c r="F38" s="11">
        <f t="shared" si="26"/>
        <v>1.8600724997223586</v>
      </c>
      <c r="G38" s="200">
        <f t="shared" si="27"/>
        <v>3.1770006431530495E-2</v>
      </c>
      <c r="I38" s="11" t="str">
        <f t="shared" si="17"/>
        <v>Elementary occupations</v>
      </c>
      <c r="J38" s="11">
        <v>0.79968181744268463</v>
      </c>
      <c r="K38" s="11">
        <v>2.1620010535283654</v>
      </c>
      <c r="L38" s="11">
        <v>1.3623192360856806</v>
      </c>
      <c r="M38" s="11">
        <v>0.82326817605786551</v>
      </c>
      <c r="N38" s="11">
        <v>2.1855874121435459</v>
      </c>
      <c r="P38" s="10" t="str">
        <f>name!D6</f>
        <v>21 Science, research, engineering and technology professionals</v>
      </c>
      <c r="Q38" s="11">
        <v>4.5572096557574264</v>
      </c>
      <c r="R38" s="11">
        <v>7.7678554456364308</v>
      </c>
      <c r="S38" s="345">
        <f t="shared" si="28"/>
        <v>3.2106457898790044</v>
      </c>
      <c r="T38" s="345">
        <v>3.3923537775475268</v>
      </c>
      <c r="U38" s="345">
        <f t="shared" si="29"/>
        <v>6.6029995674265312</v>
      </c>
      <c r="V38" s="346">
        <f t="shared" si="30"/>
        <v>3.7790326033600552E-2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1.0781258259092552</v>
      </c>
      <c r="C39" s="11">
        <v>2.3780791547057496</v>
      </c>
      <c r="D39" s="11">
        <f t="shared" si="25"/>
        <v>1.2999533287964944</v>
      </c>
      <c r="E39" s="11">
        <v>0.83284850514113906</v>
      </c>
      <c r="F39" s="11">
        <f t="shared" si="26"/>
        <v>2.1328018339376333</v>
      </c>
      <c r="G39" s="200">
        <f t="shared" si="27"/>
        <v>3.8896684476908305E-2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11.014928597582305</v>
      </c>
      <c r="R39" s="11">
        <v>13.327913073941556</v>
      </c>
      <c r="S39" s="345">
        <f t="shared" si="28"/>
        <v>2.3129844763592509</v>
      </c>
      <c r="T39" s="345">
        <v>7.0305147995147044</v>
      </c>
      <c r="U39" s="345">
        <f t="shared" si="29"/>
        <v>9.3434992758739561</v>
      </c>
      <c r="V39" s="346">
        <f t="shared" si="30"/>
        <v>3.3456952830822395E-2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1.4138756639116614</v>
      </c>
      <c r="C40" s="11">
        <v>2.0204462807251025</v>
      </c>
      <c r="D40" s="11">
        <f>C40-B40</f>
        <v>0.60657061681344104</v>
      </c>
      <c r="E40" s="11">
        <v>0.86080001803142758</v>
      </c>
      <c r="F40" s="11">
        <f>SUM(D40:E40)</f>
        <v>1.4673706348448685</v>
      </c>
      <c r="G40" s="200">
        <f>IF(B40&gt;0,(1+(E40/B40))^(1/($C$6-$B$6))-1,0)</f>
        <v>3.2207992866656987E-2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11.182519014204965</v>
      </c>
      <c r="R40" s="11">
        <v>12.044318547994262</v>
      </c>
      <c r="S40" s="345">
        <f t="shared" si="28"/>
        <v>0.86179953378929675</v>
      </c>
      <c r="T40" s="345">
        <v>6.2322594579191701</v>
      </c>
      <c r="U40" s="345">
        <f t="shared" si="29"/>
        <v>7.0940589917084669</v>
      </c>
      <c r="V40" s="346">
        <f t="shared" si="30"/>
        <v>2.9971530706995209E-2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0.39556531191369121</v>
      </c>
      <c r="C41" s="11">
        <v>0.80652393886107809</v>
      </c>
      <c r="D41" s="11">
        <f t="shared" si="25"/>
        <v>0.41095862694738688</v>
      </c>
      <c r="E41" s="11">
        <v>0.28382395278863204</v>
      </c>
      <c r="F41" s="11">
        <f t="shared" si="26"/>
        <v>0.69478257973601898</v>
      </c>
      <c r="G41" s="200">
        <f t="shared" si="27"/>
        <v>3.6716550916095381E-2</v>
      </c>
      <c r="I41" s="11" t="str">
        <f>I30</f>
        <v>Managers, directors and senior officials</v>
      </c>
      <c r="J41" s="11">
        <f t="array" ref="J41:J49">MMULT(aggregation!$B$13:$AA$21,B94:B119)</f>
        <v>10.387210694120057</v>
      </c>
      <c r="K41" s="11">
        <f t="array" ref="K41:K49">MMULT(aggregation!$B$13:$AA$21,C94:C119)</f>
        <v>12.102933934643708</v>
      </c>
      <c r="L41" s="11">
        <f t="array" ref="L41:L49">MMULT(aggregation!$B$13:$AA$21,D94:D119)</f>
        <v>1.7157232405236518</v>
      </c>
      <c r="M41" s="11">
        <f t="array" ref="M41:M49">MMULT(aggregation!$B$13:$AA$21,E94:E119)</f>
        <v>6.8999654538711619</v>
      </c>
      <c r="N41" s="11">
        <f t="array" ref="N41:N49">MMULT(aggregation!$B$13:$AA$21,F94:F119)</f>
        <v>8.6156886943948141</v>
      </c>
      <c r="P41" s="10" t="str">
        <f>name!D9</f>
        <v>24 Business, media and public service professionals</v>
      </c>
      <c r="Q41" s="11">
        <v>9.9898234416630132</v>
      </c>
      <c r="R41" s="11">
        <v>12.332580362132932</v>
      </c>
      <c r="S41" s="345">
        <f t="shared" si="28"/>
        <v>2.3427569204699186</v>
      </c>
      <c r="T41" s="345">
        <v>6.0578582662335769</v>
      </c>
      <c r="U41" s="345">
        <f t="shared" si="29"/>
        <v>8.4006151867034955</v>
      </c>
      <c r="V41" s="346">
        <f t="shared" si="30"/>
        <v>3.210440738083542E-2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0.1593923100142875</v>
      </c>
      <c r="C42" s="11">
        <v>0.30947451551519733</v>
      </c>
      <c r="D42" s="11">
        <f t="shared" si="25"/>
        <v>0.15008220550090984</v>
      </c>
      <c r="E42" s="11">
        <v>0.10264260168493013</v>
      </c>
      <c r="F42" s="11">
        <f t="shared" si="26"/>
        <v>0.25272480718583995</v>
      </c>
      <c r="G42" s="200">
        <f t="shared" si="27"/>
        <v>3.3695882084432638E-2</v>
      </c>
      <c r="I42" s="11" t="str">
        <f>I31</f>
        <v>Professional occupations</v>
      </c>
      <c r="J42" s="11">
        <v>25.130422153161117</v>
      </c>
      <c r="K42" s="11">
        <v>26.9187747129914</v>
      </c>
      <c r="L42" s="11">
        <v>1.7883525598302805</v>
      </c>
      <c r="M42" s="11">
        <v>13.321038857143609</v>
      </c>
      <c r="N42" s="11">
        <v>15.109391416973889</v>
      </c>
      <c r="P42" s="10" t="str">
        <f>name!D10</f>
        <v>31 Science, engineering and technology associate professionals</v>
      </c>
      <c r="Q42" s="11">
        <v>1.9481577286854508</v>
      </c>
      <c r="R42" s="11">
        <v>2.441075151731348</v>
      </c>
      <c r="S42" s="345">
        <f t="shared" si="28"/>
        <v>0.49291742304589725</v>
      </c>
      <c r="T42" s="345">
        <v>1.0986832513759688</v>
      </c>
      <c r="U42" s="345">
        <f t="shared" si="29"/>
        <v>1.591600674421866</v>
      </c>
      <c r="V42" s="346">
        <f t="shared" si="30"/>
        <v>3.0263652247640715E-2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3.2535982744379861E-2</v>
      </c>
      <c r="C43" s="11">
        <v>0.12258620957773485</v>
      </c>
      <c r="D43" s="11">
        <f t="shared" si="25"/>
        <v>9.0050226833354979E-2</v>
      </c>
      <c r="E43" s="11">
        <v>4.6852501127722657E-2</v>
      </c>
      <c r="F43" s="11">
        <f t="shared" si="26"/>
        <v>0.13690272796107764</v>
      </c>
      <c r="G43" s="200">
        <f t="shared" si="27"/>
        <v>6.1270857335966822E-2</v>
      </c>
      <c r="I43" s="11" t="str">
        <f>I32</f>
        <v>Associate professional occupations</v>
      </c>
      <c r="J43" s="11">
        <v>12.444774480815273</v>
      </c>
      <c r="K43" s="11">
        <v>16.358349189576803</v>
      </c>
      <c r="L43" s="11">
        <v>3.9135747087615287</v>
      </c>
      <c r="M43" s="11">
        <v>8.0559531685870702</v>
      </c>
      <c r="N43" s="11">
        <v>11.9695278773486</v>
      </c>
      <c r="P43" s="10" t="str">
        <f>name!D11</f>
        <v>32 Health and social care associate professionals</v>
      </c>
      <c r="Q43" s="11">
        <v>5.1251235404974151</v>
      </c>
      <c r="R43" s="11">
        <v>11.101698355519417</v>
      </c>
      <c r="S43" s="345">
        <f t="shared" si="28"/>
        <v>5.9765748150220022</v>
      </c>
      <c r="T43" s="345">
        <v>5.4574165545845696</v>
      </c>
      <c r="U43" s="345">
        <f t="shared" si="29"/>
        <v>11.433991369606572</v>
      </c>
      <c r="V43" s="346">
        <f t="shared" si="30"/>
        <v>4.9523995191554482E-2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9.9686188382663854E-3</v>
      </c>
      <c r="C44" s="11">
        <v>2.0519967333876021E-2</v>
      </c>
      <c r="D44" s="11">
        <f t="shared" si="25"/>
        <v>1.0551348495609635E-2</v>
      </c>
      <c r="E44" s="11">
        <v>4.7473869084154524E-3</v>
      </c>
      <c r="F44" s="11">
        <f t="shared" si="26"/>
        <v>1.5298735404025088E-2</v>
      </c>
      <c r="G44" s="200">
        <f t="shared" si="27"/>
        <v>2.6306305613173819E-2</v>
      </c>
      <c r="I44" s="11" t="str">
        <f>I33</f>
        <v>Administrative and secretarial occupations</v>
      </c>
      <c r="J44" s="11">
        <v>6.4904763838256345</v>
      </c>
      <c r="K44" s="11">
        <v>10.130776617870445</v>
      </c>
      <c r="L44" s="11">
        <v>3.6403002340448118</v>
      </c>
      <c r="M44" s="11">
        <v>5.0685908794830787</v>
      </c>
      <c r="N44" s="11">
        <v>8.7088911135278906</v>
      </c>
      <c r="P44" s="10" t="str">
        <f>name!D12</f>
        <v>33 Protective service occupations</v>
      </c>
      <c r="Q44" s="11">
        <v>0.61690533584298568</v>
      </c>
      <c r="R44" s="11">
        <v>0.67734302095398458</v>
      </c>
      <c r="S44" s="345">
        <f t="shared" si="28"/>
        <v>6.0437685110998896E-2</v>
      </c>
      <c r="T44" s="345">
        <v>0.27632741490967916</v>
      </c>
      <c r="U44" s="345">
        <f t="shared" si="29"/>
        <v>0.33676510002067805</v>
      </c>
      <c r="V44" s="346">
        <f t="shared" si="30"/>
        <v>2.4982398275588791E-2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9.6869236424394975E-2</v>
      </c>
      <c r="C45" s="11">
        <v>0.18668648233390617</v>
      </c>
      <c r="D45" s="11">
        <f t="shared" ref="D45:D46" si="31">C45-B45</f>
        <v>8.9817245909511192E-2</v>
      </c>
      <c r="E45" s="11">
        <v>7.4512422060082267E-2</v>
      </c>
      <c r="F45" s="11">
        <f t="shared" ref="F45:F46" si="32">SUM(D45:E45)</f>
        <v>0.16432966796959347</v>
      </c>
      <c r="G45" s="200">
        <f t="shared" si="27"/>
        <v>3.8768004580315596E-2</v>
      </c>
      <c r="I45" s="11" t="str">
        <f t="shared" ref="I45:I49" si="33">I34</f>
        <v>Skilled trades occupations</v>
      </c>
      <c r="J45" s="11">
        <v>2.2856174949716181</v>
      </c>
      <c r="K45" s="11">
        <v>3.7464565535595709</v>
      </c>
      <c r="L45" s="11">
        <v>1.4608390585879527</v>
      </c>
      <c r="M45" s="11">
        <v>1.8036461572958118</v>
      </c>
      <c r="N45" s="11">
        <v>3.2644852158837643</v>
      </c>
      <c r="P45" s="10" t="str">
        <f>name!D13</f>
        <v>34 Culture, media and sports occupations</v>
      </c>
      <c r="Q45" s="11">
        <v>4.1284709049776263</v>
      </c>
      <c r="R45" s="11">
        <v>4.7217085902252007</v>
      </c>
      <c r="S45" s="345">
        <f t="shared" si="28"/>
        <v>0.59323768524757448</v>
      </c>
      <c r="T45" s="345">
        <v>2.3148781631123012</v>
      </c>
      <c r="U45" s="345">
        <f t="shared" si="29"/>
        <v>2.9081158483598757</v>
      </c>
      <c r="V45" s="346">
        <f t="shared" si="30"/>
        <v>3.0120813412793268E-2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0.26214318769899059</v>
      </c>
      <c r="C46" s="11">
        <v>0.55620991313664003</v>
      </c>
      <c r="D46" s="11">
        <f t="shared" si="31"/>
        <v>0.29406672543764945</v>
      </c>
      <c r="E46" s="11">
        <v>0.1903562150423638</v>
      </c>
      <c r="F46" s="11">
        <f t="shared" si="32"/>
        <v>0.48442294048001322</v>
      </c>
      <c r="G46" s="200">
        <f t="shared" si="27"/>
        <v>3.7063371769472164E-2</v>
      </c>
      <c r="I46" s="11" t="str">
        <f t="shared" si="33"/>
        <v>Caring, leisure and other service occupations</v>
      </c>
      <c r="J46" s="11">
        <v>3.6667531873567327</v>
      </c>
      <c r="K46" s="11">
        <v>5.6218666284835841</v>
      </c>
      <c r="L46" s="11">
        <v>1.9551134411268514</v>
      </c>
      <c r="M46" s="11">
        <v>3.2012624349953307</v>
      </c>
      <c r="N46" s="11">
        <v>5.1563758761221825</v>
      </c>
      <c r="P46" s="10" t="str">
        <f>name!D14</f>
        <v>35 Business and public service associate professionals</v>
      </c>
      <c r="Q46" s="11">
        <v>9.8491437297636342</v>
      </c>
      <c r="R46" s="11">
        <v>11.324136722529401</v>
      </c>
      <c r="S46" s="345">
        <f t="shared" si="28"/>
        <v>1.4749929927657668</v>
      </c>
      <c r="T46" s="345">
        <v>5.6866089946426852</v>
      </c>
      <c r="U46" s="345">
        <f t="shared" si="29"/>
        <v>7.161601987408452</v>
      </c>
      <c r="V46" s="346">
        <f t="shared" si="30"/>
        <v>3.085026837782312E-2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0.15036006276886429</v>
      </c>
      <c r="C47" s="11">
        <v>0.38495088950596484</v>
      </c>
      <c r="D47" s="11">
        <f t="shared" si="25"/>
        <v>0.23459082673710055</v>
      </c>
      <c r="E47" s="11">
        <v>0.14739960552420309</v>
      </c>
      <c r="F47" s="11">
        <f t="shared" si="26"/>
        <v>0.38199043226130364</v>
      </c>
      <c r="G47" s="200">
        <f t="shared" si="27"/>
        <v>4.660360159353627E-2</v>
      </c>
      <c r="I47" s="11" t="str">
        <f t="shared" si="33"/>
        <v>Sales and customer service occupations</v>
      </c>
      <c r="J47" s="11">
        <v>3.9511368827659492</v>
      </c>
      <c r="K47" s="11">
        <v>6.0867912278284395</v>
      </c>
      <c r="L47" s="11">
        <v>2.1356543450624903</v>
      </c>
      <c r="M47" s="11">
        <v>2.8931178798900614</v>
      </c>
      <c r="N47" s="11">
        <v>5.0287722249525517</v>
      </c>
      <c r="P47" s="10" t="str">
        <f>name!D15</f>
        <v>41 Administrative occupations</v>
      </c>
      <c r="Q47" s="11">
        <v>20.507464629049203</v>
      </c>
      <c r="R47" s="11">
        <v>19.54335749663856</v>
      </c>
      <c r="S47" s="345">
        <f t="shared" si="28"/>
        <v>-0.96410713241064272</v>
      </c>
      <c r="T47" s="345">
        <v>11.493733399048264</v>
      </c>
      <c r="U47" s="345">
        <f t="shared" si="29"/>
        <v>10.529626266637621</v>
      </c>
      <c r="V47" s="346">
        <f t="shared" si="30"/>
        <v>3.0110034510653749E-2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1.6239679838458306E-2</v>
      </c>
      <c r="C48" s="11">
        <v>5.6154952033272511E-2</v>
      </c>
      <c r="D48" s="11">
        <f t="shared" si="25"/>
        <v>3.9915272194814208E-2</v>
      </c>
      <c r="E48" s="11">
        <v>2.257393588388748E-2</v>
      </c>
      <c r="F48" s="11">
        <f t="shared" si="26"/>
        <v>6.2489208078701688E-2</v>
      </c>
      <c r="G48" s="200">
        <f t="shared" si="27"/>
        <v>5.9807794465081443E-2</v>
      </c>
      <c r="I48" s="11" t="str">
        <f t="shared" si="33"/>
        <v>Process, plant and machine operatives</v>
      </c>
      <c r="J48" s="11">
        <v>0.77721912814606453</v>
      </c>
      <c r="K48" s="11">
        <v>1.6223124184196365</v>
      </c>
      <c r="L48" s="11">
        <v>0.84509329027357194</v>
      </c>
      <c r="M48" s="11">
        <v>0.74572768428152414</v>
      </c>
      <c r="N48" s="11">
        <v>1.5908209745550961</v>
      </c>
      <c r="P48" s="10" t="str">
        <f>name!D16</f>
        <v>42 Secretarial and related occupations</v>
      </c>
      <c r="Q48" s="11">
        <v>5.7687978273618974</v>
      </c>
      <c r="R48" s="11">
        <v>4.2704107643653764</v>
      </c>
      <c r="S48" s="345">
        <f t="shared" si="28"/>
        <v>-1.498387062996521</v>
      </c>
      <c r="T48" s="345">
        <v>2.7361797974982807</v>
      </c>
      <c r="U48" s="345">
        <f t="shared" si="29"/>
        <v>1.2377927345017596</v>
      </c>
      <c r="V48" s="346">
        <f t="shared" si="30"/>
        <v>2.6216966108843387E-2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1.6021939385200752E-2</v>
      </c>
      <c r="C49" s="11">
        <v>3.5725446126020417E-2</v>
      </c>
      <c r="D49" s="11">
        <f t="shared" si="25"/>
        <v>1.9703506740819665E-2</v>
      </c>
      <c r="E49" s="11">
        <v>1.9023397829570562E-2</v>
      </c>
      <c r="F49" s="11">
        <f t="shared" si="26"/>
        <v>3.8726904570390228E-2</v>
      </c>
      <c r="G49" s="200">
        <f t="shared" si="27"/>
        <v>5.3564213747478995E-2</v>
      </c>
      <c r="I49" s="11" t="str">
        <f t="shared" si="33"/>
        <v>Elementary occupations</v>
      </c>
      <c r="J49" s="11">
        <v>2.5342879478793199</v>
      </c>
      <c r="K49" s="11">
        <v>4.2289724813745995</v>
      </c>
      <c r="L49" s="11">
        <v>1.6946845334952791</v>
      </c>
      <c r="M49" s="11">
        <v>2.3321534477314314</v>
      </c>
      <c r="N49" s="11">
        <v>4.0268379812267101</v>
      </c>
      <c r="P49" s="10" t="str">
        <f>name!D17</f>
        <v>51 Skilled agricultural and related trades</v>
      </c>
      <c r="Q49" s="11">
        <v>0.65792551570779079</v>
      </c>
      <c r="R49" s="11">
        <v>0.77720146382792121</v>
      </c>
      <c r="S49" s="345">
        <f t="shared" si="28"/>
        <v>0.11927594812013043</v>
      </c>
      <c r="T49" s="345">
        <v>0.46785990616799139</v>
      </c>
      <c r="U49" s="345">
        <f t="shared" si="29"/>
        <v>0.58713585428812176</v>
      </c>
      <c r="V49" s="346">
        <f t="shared" si="30"/>
        <v>3.6458520342604439E-2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1.3880162640032744E-2</v>
      </c>
      <c r="C50" s="11">
        <v>3.0494157921289684E-2</v>
      </c>
      <c r="D50" s="11">
        <f t="shared" si="25"/>
        <v>1.6613995281256941E-2</v>
      </c>
      <c r="E50" s="11">
        <v>9.1267999657871669E-3</v>
      </c>
      <c r="F50" s="11">
        <f t="shared" si="26"/>
        <v>2.5740795247044108E-2</v>
      </c>
      <c r="G50" s="200">
        <f t="shared" si="27"/>
        <v>3.426298503013081E-2</v>
      </c>
      <c r="O50" s="71"/>
      <c r="P50" s="10" t="str">
        <f>name!D18</f>
        <v>52 Skilled metal, electrical and electronic trades</v>
      </c>
      <c r="Q50" s="11">
        <v>0.42750036193401331</v>
      </c>
      <c r="R50" s="11">
        <v>0.97197401105300429</v>
      </c>
      <c r="S50" s="345">
        <f t="shared" si="28"/>
        <v>0.54447364911899099</v>
      </c>
      <c r="T50" s="345">
        <v>0.45458340711473344</v>
      </c>
      <c r="U50" s="345">
        <f t="shared" si="29"/>
        <v>0.99905705623372443</v>
      </c>
      <c r="V50" s="346">
        <f t="shared" si="30"/>
        <v>4.9473692062553587E-2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3.8356010981825416E-3</v>
      </c>
      <c r="C51" s="11">
        <v>9.7604739691354355E-3</v>
      </c>
      <c r="D51" s="11">
        <f t="shared" ref="D51" si="34">C51-B51</f>
        <v>5.9248728709528943E-3</v>
      </c>
      <c r="E51" s="11">
        <v>3.3978937327272868E-3</v>
      </c>
      <c r="F51" s="11">
        <f t="shared" ref="F51" si="35">SUM(D51:E51)</f>
        <v>9.3227666036801819E-3</v>
      </c>
      <c r="G51" s="200">
        <f t="shared" si="27"/>
        <v>4.3200170599290155E-2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0.3007779712363593</v>
      </c>
      <c r="R51" s="11">
        <v>0.20839502720143149</v>
      </c>
      <c r="S51" s="345">
        <f t="shared" si="28"/>
        <v>-9.2382944034927805E-2</v>
      </c>
      <c r="T51" s="345">
        <v>0.10739644934622525</v>
      </c>
      <c r="U51" s="345">
        <f t="shared" si="29"/>
        <v>1.5013505311297443E-2</v>
      </c>
      <c r="V51" s="346">
        <f t="shared" si="30"/>
        <v>2.0563387263898836E-2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2.6828931317401883E-2</v>
      </c>
      <c r="C52" s="11">
        <v>7.3808186283991939E-2</v>
      </c>
      <c r="D52" s="11">
        <f t="shared" si="25"/>
        <v>4.6979254966590056E-2</v>
      </c>
      <c r="E52" s="11">
        <v>2.5087368088937499E-2</v>
      </c>
      <c r="F52" s="11">
        <f t="shared" si="26"/>
        <v>7.2066623055527551E-2</v>
      </c>
      <c r="G52" s="200">
        <f t="shared" si="27"/>
        <v>4.4992941513660956E-2</v>
      </c>
      <c r="I52" s="11" t="str">
        <f>I41</f>
        <v>Managers, directors and senior officials</v>
      </c>
      <c r="J52" s="11">
        <f t="array" ref="J52:J60">MMULT(aggregation!$B$13:$AA$21,B123:B148)</f>
        <v>2.3354838745468727</v>
      </c>
      <c r="K52" s="11">
        <f t="array" ref="K52:K60">MMULT(aggregation!$B$13:$AA$21,C123:C148)</f>
        <v>2.6068181035343923</v>
      </c>
      <c r="L52" s="11">
        <f t="array" ref="L52:L60">MMULT(aggregation!$B$13:$AA$21,D123:D148)</f>
        <v>0.27133422898751947</v>
      </c>
      <c r="M52" s="11">
        <f t="array" ref="M52:M60">MMULT(aggregation!$B$13:$AA$21,E123:E148)</f>
        <v>1.4114479495695649</v>
      </c>
      <c r="N52" s="11">
        <f t="array" ref="N52:N60">MMULT(aggregation!$B$13:$AA$21,F123:F148)</f>
        <v>1.6827821785570842</v>
      </c>
      <c r="P52" s="10" t="str">
        <f>name!D20</f>
        <v>54 Textiles, printing and other skilled trades</v>
      </c>
      <c r="Q52" s="11">
        <v>2.8993796232778823</v>
      </c>
      <c r="R52" s="11">
        <v>3.0693108467080434</v>
      </c>
      <c r="S52" s="345">
        <f t="shared" si="28"/>
        <v>0.16993122343016109</v>
      </c>
      <c r="T52" s="345">
        <v>1.7857923679873693</v>
      </c>
      <c r="U52" s="345">
        <f t="shared" si="29"/>
        <v>1.9557235914175304</v>
      </c>
      <c r="V52" s="346">
        <f t="shared" si="30"/>
        <v>3.2511023522376004E-2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1.6190390317442172E-2</v>
      </c>
      <c r="C53" s="11">
        <v>4.0103028585401344E-2</v>
      </c>
      <c r="D53" s="11">
        <f t="shared" si="25"/>
        <v>2.3912638267959172E-2</v>
      </c>
      <c r="E53" s="11">
        <v>1.5718508577872794E-2</v>
      </c>
      <c r="F53" s="11">
        <f t="shared" si="26"/>
        <v>3.9631146845831966E-2</v>
      </c>
      <c r="G53" s="200">
        <f t="shared" si="27"/>
        <v>4.6269663745598155E-2</v>
      </c>
      <c r="I53" s="11" t="str">
        <f>I42</f>
        <v>Professional occupations</v>
      </c>
      <c r="J53" s="11">
        <v>3.705567321567397</v>
      </c>
      <c r="K53" s="11">
        <v>2.437575212696927</v>
      </c>
      <c r="L53" s="11">
        <v>-1.26799210887047</v>
      </c>
      <c r="M53" s="11">
        <v>1.0887179929540158</v>
      </c>
      <c r="N53" s="11">
        <v>-0.17927411591645426</v>
      </c>
      <c r="P53" s="10" t="str">
        <f>name!D21</f>
        <v>61 Caring personal service occupations</v>
      </c>
      <c r="Q53" s="11">
        <v>21.531675372813638</v>
      </c>
      <c r="R53" s="11">
        <v>25.095674290743478</v>
      </c>
      <c r="S53" s="345">
        <f t="shared" si="28"/>
        <v>3.5639989179298404</v>
      </c>
      <c r="T53" s="345">
        <v>13.453824015994082</v>
      </c>
      <c r="U53" s="345">
        <f t="shared" si="29"/>
        <v>17.017822933923924</v>
      </c>
      <c r="V53" s="346">
        <f t="shared" si="30"/>
        <v>3.2889867157670283E-2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2.1399132281943591E-2</v>
      </c>
      <c r="C54" s="11">
        <v>4.7357577919373714E-2</v>
      </c>
      <c r="D54" s="11">
        <f t="shared" ref="D54:D55" si="36">C54-B54</f>
        <v>2.5958445637430123E-2</v>
      </c>
      <c r="E54" s="11">
        <v>2.113628898348836E-2</v>
      </c>
      <c r="F54" s="11">
        <f t="shared" ref="F54:F55" si="37">SUM(D54:E54)</f>
        <v>4.7094734620918483E-2</v>
      </c>
      <c r="G54" s="200">
        <f t="shared" si="27"/>
        <v>4.6864095544932649E-2</v>
      </c>
      <c r="I54" s="11" t="str">
        <f>I43</f>
        <v>Associate professional occupations</v>
      </c>
      <c r="J54" s="11">
        <v>3.2839407559351503</v>
      </c>
      <c r="K54" s="11">
        <v>3.5985696420004807</v>
      </c>
      <c r="L54" s="11">
        <v>0.31462888606533002</v>
      </c>
      <c r="M54" s="11">
        <v>1.7040058669897595</v>
      </c>
      <c r="N54" s="11">
        <v>2.0186347530550899</v>
      </c>
      <c r="P54" s="10" t="str">
        <f>name!D22</f>
        <v>62 Leisure, travel and related personal service occupations</v>
      </c>
      <c r="Q54" s="11">
        <v>4.6779517402583073</v>
      </c>
      <c r="R54" s="11">
        <v>5.0803556727976167</v>
      </c>
      <c r="S54" s="345">
        <f t="shared" si="28"/>
        <v>0.40240393253930939</v>
      </c>
      <c r="T54" s="345">
        <v>2.6576527319414369</v>
      </c>
      <c r="U54" s="345">
        <f t="shared" si="29"/>
        <v>3.0600566644807463</v>
      </c>
      <c r="V54" s="346">
        <f t="shared" si="30"/>
        <v>3.0446253646263743E-2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5.6648175919960745E-4</v>
      </c>
      <c r="C55" s="11">
        <v>1.0954462387499785E-3</v>
      </c>
      <c r="D55" s="11">
        <f t="shared" si="36"/>
        <v>5.2896447955037102E-4</v>
      </c>
      <c r="E55" s="11">
        <v>4.0462212462763351E-4</v>
      </c>
      <c r="F55" s="11">
        <f t="shared" si="37"/>
        <v>9.3358660417800453E-4</v>
      </c>
      <c r="G55" s="200">
        <f t="shared" si="27"/>
        <v>3.6585948399593171E-2</v>
      </c>
      <c r="I55" s="11" t="str">
        <f>I44</f>
        <v>Administrative and secretarial occupations</v>
      </c>
      <c r="J55" s="11">
        <v>2.4546039085411357</v>
      </c>
      <c r="K55" s="11">
        <v>3.3538666136782718</v>
      </c>
      <c r="L55" s="11">
        <v>0.89926270513713635</v>
      </c>
      <c r="M55" s="11">
        <v>1.8456766142308363</v>
      </c>
      <c r="N55" s="11">
        <v>2.744939319367973</v>
      </c>
      <c r="P55" s="10" t="str">
        <f>name!D23</f>
        <v>63 Community and civil enforcement occupations</v>
      </c>
      <c r="Q55" s="11">
        <v>5.565259724124972E-2</v>
      </c>
      <c r="R55" s="11">
        <v>6.9562495965830196E-2</v>
      </c>
      <c r="S55" s="345">
        <f t="shared" si="28"/>
        <v>1.3909898724580476E-2</v>
      </c>
      <c r="T55" s="345">
        <v>4.2663287622850099E-2</v>
      </c>
      <c r="U55" s="345">
        <f t="shared" si="29"/>
        <v>5.6573186347430575E-2</v>
      </c>
      <c r="V55" s="346">
        <f t="shared" si="30"/>
        <v>3.8665923821314729E-2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5.2695630918325145E-2</v>
      </c>
      <c r="C56" s="11">
        <v>0.10620334009135542</v>
      </c>
      <c r="D56" s="11">
        <f t="shared" si="25"/>
        <v>5.3507709173030271E-2</v>
      </c>
      <c r="E56" s="11">
        <v>3.6289682513929354E-2</v>
      </c>
      <c r="F56" s="11">
        <f t="shared" si="26"/>
        <v>8.9797391686959632E-2</v>
      </c>
      <c r="G56" s="200">
        <f t="shared" si="27"/>
        <v>3.5546444138992994E-2</v>
      </c>
      <c r="I56" s="11" t="str">
        <f t="shared" ref="I56:I60" si="38">I45</f>
        <v>Skilled trades occupations</v>
      </c>
      <c r="J56" s="11">
        <v>1.075371266865381</v>
      </c>
      <c r="K56" s="11">
        <v>1.7326420270431693</v>
      </c>
      <c r="L56" s="11">
        <v>0.65727076017778829</v>
      </c>
      <c r="M56" s="11">
        <v>0.8631657023576258</v>
      </c>
      <c r="N56" s="11">
        <v>1.5204364625354139</v>
      </c>
      <c r="P56" s="10" t="str">
        <f>name!D24</f>
        <v>71 Sales occupations</v>
      </c>
      <c r="Q56" s="11">
        <v>14.451254858066468</v>
      </c>
      <c r="R56" s="11">
        <v>13.497985586791051</v>
      </c>
      <c r="S56" s="345">
        <f t="shared" si="28"/>
        <v>-0.95326927127541694</v>
      </c>
      <c r="T56" s="345">
        <v>7.7496547028535581</v>
      </c>
      <c r="U56" s="345">
        <f t="shared" si="29"/>
        <v>6.7963854315781411</v>
      </c>
      <c r="V56" s="346">
        <f t="shared" si="30"/>
        <v>2.9037055251902588E-2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2.2614930609601472E-2</v>
      </c>
      <c r="C57" s="11">
        <v>6.0739579218427479E-2</v>
      </c>
      <c r="D57" s="11">
        <f t="shared" si="25"/>
        <v>3.8124648608826008E-2</v>
      </c>
      <c r="E57" s="11">
        <v>1.9881490093612491E-2</v>
      </c>
      <c r="F57" s="11">
        <f t="shared" si="26"/>
        <v>5.8006138702438495E-2</v>
      </c>
      <c r="G57" s="200">
        <f t="shared" si="27"/>
        <v>4.295076313241819E-2</v>
      </c>
      <c r="I57" s="11" t="str">
        <f t="shared" si="38"/>
        <v>Caring, leisure and other service occupations</v>
      </c>
      <c r="J57" s="11">
        <v>2.8418267840915852</v>
      </c>
      <c r="K57" s="11">
        <v>3.4080765748204711</v>
      </c>
      <c r="L57" s="11">
        <v>0.5662497907288857</v>
      </c>
      <c r="M57" s="11">
        <v>1.9361288659158242</v>
      </c>
      <c r="N57" s="11">
        <v>2.5023786566447104</v>
      </c>
      <c r="P57" s="10" t="str">
        <f>name!D25</f>
        <v>72 Customer service occupations</v>
      </c>
      <c r="Q57" s="11">
        <v>3.6586779986913029</v>
      </c>
      <c r="R57" s="11">
        <v>4.0709694344831879</v>
      </c>
      <c r="S57" s="345">
        <f t="shared" si="28"/>
        <v>0.41229143579188499</v>
      </c>
      <c r="T57" s="345">
        <v>2.0624885928172034</v>
      </c>
      <c r="U57" s="345">
        <f t="shared" si="29"/>
        <v>2.4747800286090884</v>
      </c>
      <c r="V57" s="346">
        <f t="shared" si="30"/>
        <v>3.0253330184715432E-2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1.4694222709255588E-2</v>
      </c>
      <c r="C58" s="11">
        <v>5.6220303253478633E-2</v>
      </c>
      <c r="D58" s="11">
        <f t="shared" ref="D58:D59" si="39">C58-B58</f>
        <v>4.1526080544223049E-2</v>
      </c>
      <c r="E58" s="11">
        <v>1.7712451735961719E-2</v>
      </c>
      <c r="F58" s="11">
        <f t="shared" ref="F58:F59" si="40">SUM(D58:E58)</f>
        <v>5.9238532280184768E-2</v>
      </c>
      <c r="G58" s="200">
        <f t="shared" si="27"/>
        <v>5.4142176455325597E-2</v>
      </c>
      <c r="I58" s="11" t="str">
        <f t="shared" si="38"/>
        <v>Sales and customer service occupations</v>
      </c>
      <c r="J58" s="11">
        <v>1.375193292928925</v>
      </c>
      <c r="K58" s="11">
        <v>2.0253565393092803</v>
      </c>
      <c r="L58" s="11">
        <v>0.6501632463803555</v>
      </c>
      <c r="M58" s="11">
        <v>0.99584215494071282</v>
      </c>
      <c r="N58" s="11">
        <v>1.6460054013210683</v>
      </c>
      <c r="P58" s="10" t="str">
        <f>name!D26</f>
        <v>81 Process, plant and machine operatives</v>
      </c>
      <c r="Q58" s="11">
        <v>1.87412471821508</v>
      </c>
      <c r="R58" s="11">
        <v>2.3123564447422718</v>
      </c>
      <c r="S58" s="345">
        <f t="shared" si="28"/>
        <v>0.43823172652719178</v>
      </c>
      <c r="T58" s="345">
        <v>1.0760699816905295</v>
      </c>
      <c r="U58" s="345">
        <f t="shared" si="29"/>
        <v>1.5143017082177213</v>
      </c>
      <c r="V58" s="346">
        <f t="shared" si="30"/>
        <v>3.0710766662900513E-2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1.9814148725382248E-2</v>
      </c>
      <c r="C59" s="11">
        <v>5.0790294031180981E-2</v>
      </c>
      <c r="D59" s="11">
        <f t="shared" si="39"/>
        <v>3.0976145305798734E-2</v>
      </c>
      <c r="E59" s="11">
        <v>2.2181847095519985E-2</v>
      </c>
      <c r="F59" s="11">
        <f t="shared" si="40"/>
        <v>5.3157992401318716E-2</v>
      </c>
      <c r="G59" s="200">
        <f t="shared" si="27"/>
        <v>5.1353660250416988E-2</v>
      </c>
      <c r="I59" s="11" t="str">
        <f t="shared" si="38"/>
        <v>Process, plant and machine operatives</v>
      </c>
      <c r="J59" s="11">
        <v>0.35673636620749027</v>
      </c>
      <c r="K59" s="11">
        <v>0.70663501147033259</v>
      </c>
      <c r="L59" s="11">
        <v>0.34989864526284237</v>
      </c>
      <c r="M59" s="11">
        <v>0.32679687143166386</v>
      </c>
      <c r="N59" s="11">
        <v>0.67669551669450623</v>
      </c>
      <c r="P59" s="10" t="str">
        <f>name!D27</f>
        <v>82 Transport and mobile machine drivers and operatives</v>
      </c>
      <c r="Q59" s="11">
        <v>0.82109676867001824</v>
      </c>
      <c r="R59" s="11">
        <v>1.0764774853729413</v>
      </c>
      <c r="S59" s="345">
        <f t="shared" si="28"/>
        <v>0.25538071670292306</v>
      </c>
      <c r="T59" s="345">
        <v>0.62733050028557602</v>
      </c>
      <c r="U59" s="345">
        <f t="shared" si="29"/>
        <v>0.88271121698849908</v>
      </c>
      <c r="V59" s="346">
        <f t="shared" si="30"/>
        <v>3.856453926349479E-2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1.9843176504065745E-4</v>
      </c>
      <c r="C60" s="11">
        <v>2.4431449731707514E-3</v>
      </c>
      <c r="D60" s="11">
        <f t="shared" si="25"/>
        <v>2.2447132081300941E-3</v>
      </c>
      <c r="E60" s="11">
        <v>1.001386747318294E-3</v>
      </c>
      <c r="F60" s="11">
        <f t="shared" si="26"/>
        <v>3.2460999554483881E-3</v>
      </c>
      <c r="G60" s="200">
        <f t="shared" si="27"/>
        <v>0.12745778798922269</v>
      </c>
      <c r="I60" s="11" t="str">
        <f t="shared" si="38"/>
        <v>Elementary occupations</v>
      </c>
      <c r="J60" s="11">
        <v>1.2393570040702451</v>
      </c>
      <c r="K60" s="11">
        <v>2.2202827083374581</v>
      </c>
      <c r="L60" s="11">
        <v>0.98092570426721326</v>
      </c>
      <c r="M60" s="11">
        <v>1.1330491315624966</v>
      </c>
      <c r="N60" s="11">
        <v>2.1139748358297097</v>
      </c>
      <c r="P60" s="10" t="str">
        <f>name!D28</f>
        <v>91 Elementary trades and related occupations</v>
      </c>
      <c r="Q60" s="11">
        <v>1.219247139731418</v>
      </c>
      <c r="R60" s="11">
        <v>5.5324125802729904</v>
      </c>
      <c r="S60" s="345">
        <f t="shared" si="28"/>
        <v>4.3131654405415727</v>
      </c>
      <c r="T60" s="345">
        <v>2.8234415524628615</v>
      </c>
      <c r="U60" s="345">
        <f t="shared" si="29"/>
        <v>7.1366069930044347</v>
      </c>
      <c r="V60" s="346">
        <f t="shared" si="30"/>
        <v>8.3191483999230265E-2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2.3243680568631336E-2</v>
      </c>
      <c r="C61" s="11">
        <v>4.4419648644136105E-2</v>
      </c>
      <c r="D61" s="11">
        <f t="shared" ref="D61" si="41">C61-B61</f>
        <v>2.1175968075504769E-2</v>
      </c>
      <c r="E61" s="11">
        <v>1.8904044374972399E-2</v>
      </c>
      <c r="F61" s="11">
        <f t="shared" ref="F61" si="42">SUM(D61:E61)</f>
        <v>4.0080012450477168E-2</v>
      </c>
      <c r="G61" s="200">
        <f t="shared" ref="G61" si="43">IF(B61&gt;0,(1+(E61/B61))^(1/($C$6-$B$6))-1,0)</f>
        <v>4.0474120547245418E-2</v>
      </c>
      <c r="P61" s="10" t="str">
        <f>name!D29</f>
        <v>92 Elementary administration and service occupations</v>
      </c>
      <c r="Q61" s="11">
        <v>14.529130930612588</v>
      </c>
      <c r="R61" s="11">
        <v>11.738531574938328</v>
      </c>
      <c r="S61" s="345">
        <f t="shared" ref="S61" si="44">R61-Q61</f>
        <v>-2.7905993556742601</v>
      </c>
      <c r="T61" s="345">
        <v>7.000770962670968</v>
      </c>
      <c r="U61" s="345">
        <f t="shared" ref="U61" si="45">SUM(S61:T61)</f>
        <v>4.2101716069967079</v>
      </c>
      <c r="V61" s="346">
        <f t="shared" ref="V61" si="46">IF(Q61&gt;0,(1+(T61/Q61))^(1/($C$6-$B$6))-1,0)</f>
        <v>2.65658848514434E-2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5.499803360007296</v>
      </c>
      <c r="C62" s="11">
        <f t="shared" ref="C62:F62" si="47">SUM(C36:C61)</f>
        <v>10.868278287578136</v>
      </c>
      <c r="D62" s="11">
        <f t="shared" si="47"/>
        <v>5.3684749275708432</v>
      </c>
      <c r="E62" s="11">
        <f t="shared" si="47"/>
        <v>3.88026712824758</v>
      </c>
      <c r="F62" s="11">
        <f t="shared" si="47"/>
        <v>9.2487420558184219</v>
      </c>
      <c r="G62" s="200">
        <f t="shared" si="27"/>
        <v>3.623262754185852E-2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166.26498774910323</v>
      </c>
      <c r="R62" s="11">
        <f>SUM(R36:R61)</f>
        <v>189.15168611924361</v>
      </c>
      <c r="S62" s="345">
        <f>R62-Q62</f>
        <v>22.88669837014038</v>
      </c>
      <c r="T62" s="11">
        <f>SUM(T36:T61)</f>
        <v>101.12306520552167</v>
      </c>
      <c r="U62" s="345">
        <f>SUM(S62:T62)</f>
        <v>124.00976357566205</v>
      </c>
      <c r="V62" s="346">
        <f t="shared" si="30"/>
        <v>3.218152081140091E-2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3.046003383731565</v>
      </c>
      <c r="K63" s="11">
        <f t="array" ref="K63:K71">MMULT(aggregation!$B$13:$AA$21,C152:C177)</f>
        <v>3.137945720825404</v>
      </c>
      <c r="L63" s="11">
        <f t="array" ref="L63:L71">MMULT(aggregation!$B$13:$AA$21,D152:D177)</f>
        <v>9.1942337093839144E-2</v>
      </c>
      <c r="M63" s="11">
        <f t="array" ref="M63:M71">MMULT(aggregation!$B$13:$AA$21,E152:E177)</f>
        <v>1.7497099557847309</v>
      </c>
      <c r="N63" s="11">
        <f t="array" ref="N63:N71">MMULT(aggregation!$B$13:$AA$21,F152:F177)</f>
        <v>1.8416522928785701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3.9617240277900194</v>
      </c>
      <c r="K64" s="11">
        <v>4.2090546957156496</v>
      </c>
      <c r="L64" s="11">
        <v>0.2473306679256303</v>
      </c>
      <c r="M64" s="11">
        <v>1.8564475328131236</v>
      </c>
      <c r="N64" s="11">
        <v>2.1037782007387538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3.4843900361005784</v>
      </c>
      <c r="C65" s="11">
        <v>6.0434401262464554</v>
      </c>
      <c r="D65" s="11">
        <f>C65-B65</f>
        <v>2.559050090145877</v>
      </c>
      <c r="E65" s="11">
        <v>2.4341746995229805</v>
      </c>
      <c r="F65" s="11">
        <f>SUM(D65:E65)</f>
        <v>4.993224789668858</v>
      </c>
      <c r="G65" s="200">
        <f>IF(B65&gt;0,(1+(E65/B65))^(1/($C$6-$B$6))-1,0)</f>
        <v>3.5951227321429302E-2</v>
      </c>
      <c r="I65" s="11" t="str">
        <f>I54</f>
        <v>Associate professional occupations</v>
      </c>
      <c r="J65" s="11">
        <v>2.9639079992674109</v>
      </c>
      <c r="K65" s="11">
        <v>3.3087283557703033</v>
      </c>
      <c r="L65" s="11">
        <v>0.34482035650289233</v>
      </c>
      <c r="M65" s="11">
        <v>1.5197472007194692</v>
      </c>
      <c r="N65" s="11">
        <v>1.8645675572223617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1.4009290922353226</v>
      </c>
      <c r="C66" s="11">
        <v>3.1780259731020775</v>
      </c>
      <c r="D66" s="11">
        <f t="shared" ref="D66:D89" si="50">C66-B66</f>
        <v>1.7770968808667549</v>
      </c>
      <c r="E66" s="11">
        <v>1.3319516985978281</v>
      </c>
      <c r="F66" s="11">
        <f t="shared" ref="F66:F89" si="51">SUM(D66:E66)</f>
        <v>3.109048579464583</v>
      </c>
      <c r="G66" s="200">
        <f t="shared" ref="G66:G89" si="52">IF(B66&gt;0,(1+(E66/B66))^(1/($C$6-$B$6))-1,0)</f>
        <v>4.5555206328010023E-2</v>
      </c>
      <c r="I66" s="11" t="str">
        <f>I55</f>
        <v>Administrative and secretarial occupations</v>
      </c>
      <c r="J66" s="11">
        <v>2.4182717673920315</v>
      </c>
      <c r="K66" s="11">
        <v>3.2393603486441931</v>
      </c>
      <c r="L66" s="11">
        <v>0.82108858125216133</v>
      </c>
      <c r="M66" s="11">
        <v>1.6222211546816747</v>
      </c>
      <c r="N66" s="11">
        <v>2.4433097359338363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4.5686945140062942</v>
      </c>
      <c r="C67" s="11">
        <v>10.896352906021853</v>
      </c>
      <c r="D67" s="11">
        <f t="shared" si="50"/>
        <v>6.3276583920155591</v>
      </c>
      <c r="E67" s="11">
        <v>3.1337730914409496</v>
      </c>
      <c r="F67" s="11">
        <f t="shared" si="51"/>
        <v>9.4614314834565079</v>
      </c>
      <c r="G67" s="200">
        <f t="shared" si="52"/>
        <v>3.5434228384810362E-2</v>
      </c>
      <c r="I67" s="11" t="str">
        <f t="shared" ref="I67:I71" si="53">I56</f>
        <v>Skilled trades occupations</v>
      </c>
      <c r="J67" s="11">
        <v>2.1402504640552507</v>
      </c>
      <c r="K67" s="11">
        <v>2.9908890645210935</v>
      </c>
      <c r="L67" s="11">
        <v>0.85063860046584294</v>
      </c>
      <c r="M67" s="11">
        <v>1.4242440394817759</v>
      </c>
      <c r="N67" s="11">
        <v>2.2748826399476183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3.0021397985584448</v>
      </c>
      <c r="C68" s="11">
        <v>5.5258522816789402</v>
      </c>
      <c r="D68" s="11">
        <f t="shared" si="50"/>
        <v>2.5237124831204953</v>
      </c>
      <c r="E68" s="11">
        <v>2.1620216482341417</v>
      </c>
      <c r="F68" s="11">
        <f t="shared" si="51"/>
        <v>4.6857341313546375</v>
      </c>
      <c r="G68" s="200">
        <f t="shared" si="52"/>
        <v>3.6822929884532618E-2</v>
      </c>
      <c r="I68" s="11" t="str">
        <f t="shared" si="53"/>
        <v>Caring, leisure and other service occupations</v>
      </c>
      <c r="J68" s="11">
        <v>2.007157234901173</v>
      </c>
      <c r="K68" s="11">
        <v>2.7117268662575218</v>
      </c>
      <c r="L68" s="11">
        <v>0.70456963135634898</v>
      </c>
      <c r="M68" s="11">
        <v>1.5079552019456055</v>
      </c>
      <c r="N68" s="11">
        <v>2.2125248333019543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8.1228786075521153</v>
      </c>
      <c r="C69" s="11">
        <v>11.286784978304382</v>
      </c>
      <c r="D69" s="11">
        <f t="shared" ref="D69" si="54">C69-B69</f>
        <v>3.163906370752267</v>
      </c>
      <c r="E69" s="11">
        <v>5.0356207865206697</v>
      </c>
      <c r="F69" s="11">
        <f t="shared" ref="F69" si="55">SUM(D69:E69)</f>
        <v>8.1995271572729358</v>
      </c>
      <c r="G69" s="200">
        <f t="shared" si="52"/>
        <v>3.2681571047161961E-2</v>
      </c>
      <c r="I69" s="11" t="str">
        <f t="shared" si="53"/>
        <v>Sales and customer service occupations</v>
      </c>
      <c r="J69" s="11">
        <v>1.1342755924764187</v>
      </c>
      <c r="K69" s="11">
        <v>1.5165439546632145</v>
      </c>
      <c r="L69" s="11">
        <v>0.38226836218679561</v>
      </c>
      <c r="M69" s="11">
        <v>0.68607557808908881</v>
      </c>
      <c r="N69" s="11">
        <v>1.0683439402758843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5.3877693155860031</v>
      </c>
      <c r="C70" s="11">
        <v>9.9654756604549402</v>
      </c>
      <c r="D70" s="11">
        <f t="shared" si="50"/>
        <v>4.577706344868937</v>
      </c>
      <c r="E70" s="11">
        <v>3.764958648796294</v>
      </c>
      <c r="F70" s="11">
        <f t="shared" si="51"/>
        <v>8.3426649936652311</v>
      </c>
      <c r="G70" s="200">
        <f t="shared" si="52"/>
        <v>3.5959484374186834E-2</v>
      </c>
      <c r="I70" s="11" t="str">
        <f t="shared" si="53"/>
        <v>Process, plant and machine operatives</v>
      </c>
      <c r="J70" s="11">
        <v>0.62339061320869416</v>
      </c>
      <c r="K70" s="11">
        <v>1.0494281620506714</v>
      </c>
      <c r="L70" s="11">
        <v>0.42603754884197725</v>
      </c>
      <c r="M70" s="11">
        <v>0.5071000157440686</v>
      </c>
      <c r="N70" s="11">
        <v>0.9331375645860458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0.82654032081075268</v>
      </c>
      <c r="C71" s="11">
        <v>1.5315325403762192</v>
      </c>
      <c r="D71" s="11">
        <f t="shared" si="50"/>
        <v>0.70499221956546654</v>
      </c>
      <c r="E71" s="11">
        <v>0.49705995227776423</v>
      </c>
      <c r="F71" s="11">
        <f t="shared" si="51"/>
        <v>1.2020521718432309</v>
      </c>
      <c r="G71" s="200">
        <f t="shared" si="52"/>
        <v>3.1888692790400075E-2</v>
      </c>
      <c r="I71" s="11" t="str">
        <f t="shared" si="53"/>
        <v>Elementary occupations</v>
      </c>
      <c r="J71" s="11">
        <v>1.1763265668152478</v>
      </c>
      <c r="K71" s="11">
        <v>2.0390342145063203</v>
      </c>
      <c r="L71" s="11">
        <v>0.86270764769107222</v>
      </c>
      <c r="M71" s="11">
        <v>1.0076543729466174</v>
      </c>
      <c r="N71" s="11">
        <v>1.8703620206376896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0.73593332903439979</v>
      </c>
      <c r="C72" s="11">
        <v>2.8186419608768807</v>
      </c>
      <c r="D72" s="11">
        <f t="shared" si="50"/>
        <v>2.0827086318424808</v>
      </c>
      <c r="E72" s="11">
        <v>1.07411075361035</v>
      </c>
      <c r="F72" s="11">
        <f t="shared" si="51"/>
        <v>3.156819385452831</v>
      </c>
      <c r="G72" s="200">
        <f t="shared" si="52"/>
        <v>6.1834206963900851E-2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0.15202913763670331</v>
      </c>
      <c r="C73" s="11">
        <v>0.274099258363942</v>
      </c>
      <c r="D73" s="11">
        <f t="shared" si="50"/>
        <v>0.12207012072723869</v>
      </c>
      <c r="E73" s="11">
        <v>6.1505262995239667E-2</v>
      </c>
      <c r="F73" s="11">
        <f t="shared" si="51"/>
        <v>0.18357538372247836</v>
      </c>
      <c r="G73" s="200">
        <f t="shared" si="52"/>
        <v>2.2906805178915857E-2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1.5136183100560843</v>
      </c>
      <c r="C74" s="11">
        <v>2.7346817133038144</v>
      </c>
      <c r="D74" s="11">
        <f t="shared" ref="D74:D75" si="56">C74-B74</f>
        <v>1.2210634032477301</v>
      </c>
      <c r="E74" s="11">
        <v>1.0795131599351988</v>
      </c>
      <c r="F74" s="11">
        <f t="shared" ref="F74:F75" si="57">SUM(D74:E74)</f>
        <v>2.3005765631829291</v>
      </c>
      <c r="G74" s="200">
        <f t="shared" si="52"/>
        <v>3.6542732147085921E-2</v>
      </c>
      <c r="I74" s="11" t="str">
        <f>I63</f>
        <v>Managers, directors and senior officials</v>
      </c>
      <c r="J74" s="11">
        <f t="array" ref="J74:J82">MMULT(aggregation!$B$13:$AA$21,B181:B206)</f>
        <v>7.8013597279582321</v>
      </c>
      <c r="K74" s="11">
        <f t="array" ref="K74:K82">MMULT(aggregation!$B$13:$AA$21,C181:C206)</f>
        <v>7.0255925387046556</v>
      </c>
      <c r="L74" s="11">
        <f t="array" ref="L74:L82">MMULT(aggregation!$B$13:$AA$21,D181:D206)</f>
        <v>-0.77576718925357557</v>
      </c>
      <c r="M74" s="11">
        <f t="array" ref="M74:M82">MMULT(aggregation!$B$13:$AA$21,E181:E206)</f>
        <v>2.9312398864823601</v>
      </c>
      <c r="N74" s="11">
        <f t="array" ref="N74:N82">MMULT(aggregation!$B$13:$AA$21,F181:F206)</f>
        <v>2.1554726972287845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2.9670530687231942</v>
      </c>
      <c r="C75" s="11">
        <v>5.6284409489325942</v>
      </c>
      <c r="D75" s="11">
        <f t="shared" si="56"/>
        <v>2.6613878802094</v>
      </c>
      <c r="E75" s="11">
        <v>2.1167529270779037</v>
      </c>
      <c r="F75" s="11">
        <f t="shared" si="57"/>
        <v>4.7781408072873042</v>
      </c>
      <c r="G75" s="200">
        <f t="shared" si="52"/>
        <v>3.6551561765240992E-2</v>
      </c>
      <c r="I75" s="11" t="str">
        <f>I64</f>
        <v>Professional occupations</v>
      </c>
      <c r="J75" s="11">
        <v>9.4533706155607344</v>
      </c>
      <c r="K75" s="11">
        <v>10.47447149118091</v>
      </c>
      <c r="L75" s="11">
        <v>1.0211008756201754</v>
      </c>
      <c r="M75" s="11">
        <v>3.8097984029065031</v>
      </c>
      <c r="N75" s="11">
        <v>4.8308992785266778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1.9065492761611131</v>
      </c>
      <c r="C76" s="11">
        <v>4.4413597603999442</v>
      </c>
      <c r="D76" s="11">
        <f t="shared" si="50"/>
        <v>2.534810484238831</v>
      </c>
      <c r="E76" s="11">
        <v>1.7586620339538663</v>
      </c>
      <c r="F76" s="11">
        <f t="shared" si="51"/>
        <v>4.2934725181926972</v>
      </c>
      <c r="G76" s="200">
        <f t="shared" si="52"/>
        <v>4.4535967163209067E-2</v>
      </c>
      <c r="I76" s="11" t="str">
        <f>I65</f>
        <v>Associate professional occupations</v>
      </c>
      <c r="J76" s="11">
        <v>8.7644324208199649</v>
      </c>
      <c r="K76" s="11">
        <v>9.4567071783379841</v>
      </c>
      <c r="L76" s="11">
        <v>0.69227475751801903</v>
      </c>
      <c r="M76" s="11">
        <v>3.8010528702105466</v>
      </c>
      <c r="N76" s="11">
        <v>4.4933276277285659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0.32142905577835645</v>
      </c>
      <c r="C77" s="11">
        <v>0.68876374988973388</v>
      </c>
      <c r="D77" s="11">
        <f t="shared" si="50"/>
        <v>0.36733469411137742</v>
      </c>
      <c r="E77" s="11">
        <v>0.32251416470778133</v>
      </c>
      <c r="F77" s="11">
        <f t="shared" si="51"/>
        <v>0.68984885881915869</v>
      </c>
      <c r="G77" s="200">
        <f t="shared" si="52"/>
        <v>4.7411881725067939E-2</v>
      </c>
      <c r="I77" s="11" t="str">
        <f>I66</f>
        <v>Administrative and secretarial occupations</v>
      </c>
      <c r="J77" s="11">
        <v>7.7633391855574381</v>
      </c>
      <c r="K77" s="11">
        <v>6.4063994278659164</v>
      </c>
      <c r="L77" s="11">
        <v>-1.3569397576915214</v>
      </c>
      <c r="M77" s="11">
        <v>3.2699950929586166</v>
      </c>
      <c r="N77" s="11">
        <v>1.9130553352670954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8.2828943329325735E-2</v>
      </c>
      <c r="C78" s="11">
        <v>0.17259156056436578</v>
      </c>
      <c r="D78" s="11">
        <f t="shared" si="50"/>
        <v>8.9762617235040046E-2</v>
      </c>
      <c r="E78" s="11">
        <v>6.4570021968355734E-2</v>
      </c>
      <c r="F78" s="11">
        <f t="shared" si="51"/>
        <v>0.15433263920339579</v>
      </c>
      <c r="G78" s="200">
        <f t="shared" si="52"/>
        <v>3.9172122586808245E-2</v>
      </c>
      <c r="I78" s="11" t="str">
        <f t="shared" ref="I78:I82" si="58">I67</f>
        <v>Skilled trades occupations</v>
      </c>
      <c r="J78" s="11">
        <v>12.983119193144129</v>
      </c>
      <c r="K78" s="11">
        <v>13.562652758279661</v>
      </c>
      <c r="L78" s="11">
        <v>0.57953356513553289</v>
      </c>
      <c r="M78" s="11">
        <v>4.8976498117012222</v>
      </c>
      <c r="N78" s="11">
        <v>5.4771833768367557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0.2706332221946765</v>
      </c>
      <c r="C79" s="11">
        <v>0.84517598330235444</v>
      </c>
      <c r="D79" s="11">
        <f t="shared" si="50"/>
        <v>0.57454276110767788</v>
      </c>
      <c r="E79" s="11">
        <v>0.28414637541490922</v>
      </c>
      <c r="F79" s="11">
        <f t="shared" si="51"/>
        <v>0.85868913652258705</v>
      </c>
      <c r="G79" s="200">
        <f t="shared" si="52"/>
        <v>4.9017238127675444E-2</v>
      </c>
      <c r="I79" s="11" t="str">
        <f t="shared" si="58"/>
        <v>Caring, leisure and other service occupations</v>
      </c>
      <c r="J79" s="11">
        <v>10.954862757098999</v>
      </c>
      <c r="K79" s="11">
        <v>14.190297099891652</v>
      </c>
      <c r="L79" s="11">
        <v>3.2354343427926531</v>
      </c>
      <c r="M79" s="11">
        <v>6.5931085896633919</v>
      </c>
      <c r="N79" s="11">
        <v>9.8285429324560454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0.10919294506713599</v>
      </c>
      <c r="C80" s="11">
        <v>0.26523228017654626</v>
      </c>
      <c r="D80" s="11">
        <f t="shared" ref="D80" si="59">C80-B80</f>
        <v>0.15603933510941026</v>
      </c>
      <c r="E80" s="11">
        <v>9.3922743433029476E-2</v>
      </c>
      <c r="F80" s="11">
        <f t="shared" ref="F80" si="60">SUM(D80:E80)</f>
        <v>0.24996207854243974</v>
      </c>
      <c r="G80" s="200">
        <f t="shared" si="52"/>
        <v>4.2245253500798885E-2</v>
      </c>
      <c r="I80" s="11" t="str">
        <f t="shared" si="58"/>
        <v>Sales and customer service occupations</v>
      </c>
      <c r="J80" s="11">
        <v>8.1671756064619156</v>
      </c>
      <c r="K80" s="11">
        <v>9.3451431176649216</v>
      </c>
      <c r="L80" s="11">
        <v>1.1779675112030059</v>
      </c>
      <c r="M80" s="11">
        <v>3.7877943287340075</v>
      </c>
      <c r="N80" s="11">
        <v>4.9657618399370129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0.26584523526890508</v>
      </c>
      <c r="C81" s="11">
        <v>0.65417613429114974</v>
      </c>
      <c r="D81" s="11">
        <f t="shared" si="50"/>
        <v>0.38833089902224466</v>
      </c>
      <c r="E81" s="11">
        <v>0.25553343840056875</v>
      </c>
      <c r="F81" s="11">
        <f t="shared" si="51"/>
        <v>0.64386433742281346</v>
      </c>
      <c r="G81" s="200">
        <f t="shared" si="52"/>
        <v>4.5927605136172778E-2</v>
      </c>
      <c r="I81" s="11" t="str">
        <f t="shared" si="58"/>
        <v>Process, plant and machine operatives</v>
      </c>
      <c r="J81" s="11">
        <v>4.1410635183356828</v>
      </c>
      <c r="K81" s="11">
        <v>5.3709718960755888</v>
      </c>
      <c r="L81" s="11">
        <v>1.2299083777399065</v>
      </c>
      <c r="M81" s="11">
        <v>2.0640222599766576</v>
      </c>
      <c r="N81" s="11">
        <v>3.293930637716564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0.97130488943216375</v>
      </c>
      <c r="C82" s="11">
        <v>2.410633543171715</v>
      </c>
      <c r="D82" s="11">
        <f t="shared" si="50"/>
        <v>1.4393286537395511</v>
      </c>
      <c r="E82" s="11">
        <v>1.0182110359319174</v>
      </c>
      <c r="F82" s="11">
        <f t="shared" si="51"/>
        <v>2.4575396896714685</v>
      </c>
      <c r="G82" s="200">
        <f t="shared" si="52"/>
        <v>4.8961277161448047E-2</v>
      </c>
      <c r="I82" s="11" t="str">
        <f t="shared" si="58"/>
        <v>Elementary occupations</v>
      </c>
      <c r="J82" s="11">
        <v>6.5112163194067936</v>
      </c>
      <c r="K82" s="11">
        <v>7.4393112985395033</v>
      </c>
      <c r="L82" s="11">
        <v>0.92809497913270977</v>
      </c>
      <c r="M82" s="11">
        <v>3.2619976801458197</v>
      </c>
      <c r="N82" s="11">
        <v>4.1900926592785304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0.17670665646383668</v>
      </c>
      <c r="C83" s="11">
        <v>0.41454950707969762</v>
      </c>
      <c r="D83" s="11">
        <f t="shared" ref="D83:D84" si="61">C83-B83</f>
        <v>0.23784285061586094</v>
      </c>
      <c r="E83" s="11">
        <v>0.16039943504072224</v>
      </c>
      <c r="F83" s="11">
        <f t="shared" ref="F83:F84" si="62">SUM(D83:E83)</f>
        <v>0.39824228565658315</v>
      </c>
      <c r="G83" s="200">
        <f t="shared" si="52"/>
        <v>4.4000995341969107E-2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1.1163984179338386E-2</v>
      </c>
      <c r="C84" s="11">
        <v>1.6492448441232307E-2</v>
      </c>
      <c r="D84" s="11">
        <f t="shared" si="61"/>
        <v>5.3284642618939212E-3</v>
      </c>
      <c r="E84" s="11">
        <v>6.1610242682697209E-3</v>
      </c>
      <c r="F84" s="11">
        <f t="shared" si="62"/>
        <v>1.1489488530163641E-2</v>
      </c>
      <c r="G84" s="200">
        <f t="shared" si="52"/>
        <v>2.9730594139242061E-2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0.7972525903794947</v>
      </c>
      <c r="C85" s="11">
        <v>2.0334964097674173</v>
      </c>
      <c r="D85" s="11">
        <f t="shared" si="50"/>
        <v>1.2362438193879226</v>
      </c>
      <c r="E85" s="11">
        <v>0.66439397394350064</v>
      </c>
      <c r="F85" s="11">
        <f t="shared" si="51"/>
        <v>1.9006377933314234</v>
      </c>
      <c r="G85" s="200">
        <f t="shared" si="52"/>
        <v>4.1237407233561063E-2</v>
      </c>
      <c r="I85" s="11" t="str">
        <f>I74</f>
        <v>Managers, directors and senior officials</v>
      </c>
      <c r="J85" s="11">
        <f t="array" ref="J85:J93">MMULT(aggregation!$B$13:$AA$21,B210:B235)</f>
        <v>6.265650342138783</v>
      </c>
      <c r="K85" s="11">
        <f t="array" ref="K85:K93">MMULT(aggregation!$B$13:$AA$21,C210:C235)</f>
        <v>3.9244376333390836</v>
      </c>
      <c r="L85" s="11">
        <f t="array" ref="L85:L93">MMULT(aggregation!$B$13:$AA$21,D210:D235)</f>
        <v>-2.3412127087996994</v>
      </c>
      <c r="M85" s="11">
        <f t="array" ref="M85:M93">MMULT(aggregation!$B$13:$AA$21,E210:E235)</f>
        <v>2.4333662125839268</v>
      </c>
      <c r="N85" s="11">
        <f t="array" ref="N85:N93">MMULT(aggregation!$B$13:$AA$21,F210:F235)</f>
        <v>9.2153503784227597E-2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0.24811749887611043</v>
      </c>
      <c r="C86" s="11">
        <v>0.59515383577086245</v>
      </c>
      <c r="D86" s="11">
        <f t="shared" si="50"/>
        <v>0.347036336894752</v>
      </c>
      <c r="E86" s="11">
        <v>0.2035156826219105</v>
      </c>
      <c r="F86" s="11">
        <f t="shared" si="51"/>
        <v>0.55055201951666244</v>
      </c>
      <c r="G86" s="200">
        <f t="shared" si="52"/>
        <v>4.073916091188523E-2</v>
      </c>
      <c r="I86" s="11" t="str">
        <f>I75</f>
        <v>Professional occupations</v>
      </c>
      <c r="J86" s="11">
        <v>6.0333293017166731</v>
      </c>
      <c r="K86" s="11">
        <v>4.374305585145148</v>
      </c>
      <c r="L86" s="11">
        <v>-1.6590237165715256</v>
      </c>
      <c r="M86" s="11">
        <v>2.1374132634227712</v>
      </c>
      <c r="N86" s="11">
        <v>0.47838954685124546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0.12098257820791224</v>
      </c>
      <c r="C87" s="11">
        <v>0.40621036856036913</v>
      </c>
      <c r="D87" s="11">
        <f t="shared" ref="D87:D88" si="63">C87-B87</f>
        <v>0.28522779035245688</v>
      </c>
      <c r="E87" s="11">
        <v>0.12614047247661184</v>
      </c>
      <c r="F87" s="11">
        <f t="shared" ref="F87:F88" si="64">SUM(D87:E87)</f>
        <v>0.41136826282906869</v>
      </c>
      <c r="G87" s="200">
        <f t="shared" si="52"/>
        <v>4.8767839949916292E-2</v>
      </c>
      <c r="I87" s="11" t="str">
        <f>I76</f>
        <v>Associate professional occupations</v>
      </c>
      <c r="J87" s="11">
        <v>6.0682054535579164</v>
      </c>
      <c r="K87" s="11">
        <v>4.2225470411022927</v>
      </c>
      <c r="L87" s="11">
        <v>-1.8456584124556232</v>
      </c>
      <c r="M87" s="11">
        <v>2.1760682664694926</v>
      </c>
      <c r="N87" s="11">
        <v>0.33040985401386935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0.18548513884260923</v>
      </c>
      <c r="C88" s="11">
        <v>0.44106047456075659</v>
      </c>
      <c r="D88" s="11">
        <f t="shared" si="63"/>
        <v>0.25557533571814739</v>
      </c>
      <c r="E88" s="11">
        <v>0.19347381351615658</v>
      </c>
      <c r="F88" s="11">
        <f t="shared" si="64"/>
        <v>0.44904914923430395</v>
      </c>
      <c r="G88" s="200">
        <f t="shared" si="52"/>
        <v>4.8782752786808325E-2</v>
      </c>
      <c r="I88" s="11" t="str">
        <f>I77</f>
        <v>Administrative and secretarial occupations</v>
      </c>
      <c r="J88" s="11">
        <v>7.758275171689939</v>
      </c>
      <c r="K88" s="11">
        <v>3.5004932341883479</v>
      </c>
      <c r="L88" s="11">
        <v>-4.2577819375015906</v>
      </c>
      <c r="M88" s="11">
        <v>2.4861301486455849</v>
      </c>
      <c r="N88" s="11">
        <v>-1.7716517888560062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8.6283870326881798E-2</v>
      </c>
      <c r="C89" s="11">
        <v>0.40742777043444994</v>
      </c>
      <c r="D89" s="11">
        <f t="shared" si="50"/>
        <v>0.32114390010756816</v>
      </c>
      <c r="E89" s="11">
        <v>0.13472628464273678</v>
      </c>
      <c r="F89" s="11">
        <f t="shared" si="51"/>
        <v>0.45587018475030494</v>
      </c>
      <c r="G89" s="200">
        <f t="shared" si="52"/>
        <v>6.4712061856387892E-2</v>
      </c>
      <c r="I89" s="11" t="str">
        <f t="shared" ref="I89:I93" si="65">I78</f>
        <v>Skilled trades occupations</v>
      </c>
      <c r="J89" s="11">
        <v>9.7774108618761915</v>
      </c>
      <c r="K89" s="11">
        <v>8.1417641866899704</v>
      </c>
      <c r="L89" s="11">
        <v>-1.6356466751862202</v>
      </c>
      <c r="M89" s="11">
        <v>4.0147725594674561</v>
      </c>
      <c r="N89" s="11">
        <v>2.3791258842812359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0.71339794711580284</v>
      </c>
      <c r="C90" s="11">
        <v>1.7545732830939154</v>
      </c>
      <c r="D90" s="11">
        <f t="shared" ref="D90" si="66">C90-B90</f>
        <v>1.0411753359781124</v>
      </c>
      <c r="E90" s="11">
        <v>0.68854189141512867</v>
      </c>
      <c r="F90" s="11">
        <f t="shared" ref="F90" si="67">SUM(D90:E90)</f>
        <v>1.7297172273932411</v>
      </c>
      <c r="G90" s="200">
        <f t="shared" ref="G90:G91" si="68">IF(B90&gt;0,(1+(E90/B90))^(1/($C$6-$B$6))-1,0)</f>
        <v>4.6067802211859021E-2</v>
      </c>
      <c r="I90" s="11" t="str">
        <f t="shared" si="65"/>
        <v>Caring, leisure and other service occupations</v>
      </c>
      <c r="J90" s="11">
        <v>7.5776341975056312</v>
      </c>
      <c r="K90" s="11">
        <v>5.4136064842426617</v>
      </c>
      <c r="L90" s="11">
        <v>-2.1640277132629699</v>
      </c>
      <c r="M90" s="11">
        <v>3.2924984402175439</v>
      </c>
      <c r="N90" s="11">
        <v>1.1284707269545742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38.429149361923557</v>
      </c>
      <c r="C91" s="11">
        <f t="shared" ref="C91:F91" si="69">SUM(C65:C90)</f>
        <v>75.430225457166614</v>
      </c>
      <c r="D91" s="11">
        <f t="shared" si="69"/>
        <v>37.00107609524305</v>
      </c>
      <c r="E91" s="11">
        <f t="shared" si="69"/>
        <v>28.666355020744781</v>
      </c>
      <c r="F91" s="11">
        <f t="shared" si="69"/>
        <v>65.667431115987853</v>
      </c>
      <c r="G91" s="200">
        <f t="shared" si="68"/>
        <v>3.785219947714813E-2</v>
      </c>
      <c r="I91" s="11" t="str">
        <f t="shared" si="65"/>
        <v>Sales and customer service occupations</v>
      </c>
      <c r="J91" s="11">
        <v>7.3299444264467937</v>
      </c>
      <c r="K91" s="11">
        <v>5.5941314929435793</v>
      </c>
      <c r="L91" s="11">
        <v>-1.7358129335032149</v>
      </c>
      <c r="M91" s="11">
        <v>3.1017415358466427</v>
      </c>
      <c r="N91" s="11">
        <v>1.3659286023434278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5.2518079912303275</v>
      </c>
      <c r="K92" s="11">
        <v>4.743879777107141</v>
      </c>
      <c r="L92" s="11">
        <v>-0.50792821412318645</v>
      </c>
      <c r="M92" s="11">
        <v>2.5155397072672159</v>
      </c>
      <c r="N92" s="11">
        <v>2.0076114931440294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9.4825528685008091</v>
      </c>
      <c r="K93" s="11">
        <v>8.1229767739150045</v>
      </c>
      <c r="L93" s="11">
        <v>-1.359576094585804</v>
      </c>
      <c r="M93" s="11">
        <v>4.392694458996024</v>
      </c>
      <c r="N93" s="11">
        <v>3.0331183644102198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7.4719616078001998</v>
      </c>
      <c r="C94" s="11">
        <v>7.9422757520337068</v>
      </c>
      <c r="D94" s="11">
        <f>C94-B94</f>
        <v>0.47031414423350704</v>
      </c>
      <c r="E94" s="11">
        <v>4.4541816259737219</v>
      </c>
      <c r="F94" s="11">
        <f>SUM(D94:E94)</f>
        <v>4.924495770207229</v>
      </c>
      <c r="G94" s="200">
        <f>IF(B94&gt;0,(1+(E94/B94))^(1/($C$6-$B$6))-1,0)</f>
        <v>3.1662614015728563E-2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2.9152490863198568</v>
      </c>
      <c r="C95" s="11">
        <v>4.1606581826100015</v>
      </c>
      <c r="D95" s="11">
        <f t="shared" ref="D95:D118" si="72">C95-B95</f>
        <v>1.2454090962901447</v>
      </c>
      <c r="E95" s="11">
        <v>2.44578382789744</v>
      </c>
      <c r="F95" s="11">
        <f t="shared" ref="F95:F118" si="73">SUM(D95:E95)</f>
        <v>3.6911929241875847</v>
      </c>
      <c r="G95" s="200">
        <f t="shared" ref="G95:G120" si="74">IF(B95&gt;0,(1+(E95/B95))^(1/($C$6-$B$6))-1,0)</f>
        <v>4.144943102895704E-2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7.0357025236865152</v>
      </c>
      <c r="C96" s="11">
        <v>8.9456826903674074</v>
      </c>
      <c r="D96" s="11">
        <f t="shared" si="72"/>
        <v>1.9099801666808922</v>
      </c>
      <c r="E96" s="11">
        <v>3.482396516152173</v>
      </c>
      <c r="F96" s="11">
        <f t="shared" si="73"/>
        <v>5.3923766828330653</v>
      </c>
      <c r="G96" s="200">
        <f t="shared" si="74"/>
        <v>2.7169193723317608E-2</v>
      </c>
      <c r="I96" s="11" t="str">
        <f>I85</f>
        <v>Managers, directors and senior officials</v>
      </c>
      <c r="J96" s="11">
        <f t="array" ref="J96:J104">MMULT(aggregation!$B$13:$AA$21,B239:B264)</f>
        <v>4.4747734208935483</v>
      </c>
      <c r="K96" s="11">
        <f t="array" ref="K96:K104">MMULT(aggregation!$B$13:$AA$21,C239:C264)</f>
        <v>3.3222182251204488</v>
      </c>
      <c r="L96" s="11">
        <f t="array" ref="L96:L104">MMULT(aggregation!$B$13:$AA$21,D239:D264)</f>
        <v>-1.1525551957730999</v>
      </c>
      <c r="M96" s="11">
        <f t="array" ref="M96:M104">MMULT(aggregation!$B$13:$AA$21,E239:E264)</f>
        <v>1.5288813173052327</v>
      </c>
      <c r="N96" s="11">
        <f t="array" ref="N96:N104">MMULT(aggregation!$B$13:$AA$21,F239:F264)</f>
        <v>0.37632612153213274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5.5861563199613959</v>
      </c>
      <c r="C97" s="11">
        <v>6.6348127629734437</v>
      </c>
      <c r="D97" s="11">
        <f t="shared" si="72"/>
        <v>1.0486564430120477</v>
      </c>
      <c r="E97" s="11">
        <v>3.5817189281490913</v>
      </c>
      <c r="F97" s="11">
        <f t="shared" si="73"/>
        <v>4.6303753711611391</v>
      </c>
      <c r="G97" s="200">
        <f t="shared" si="74"/>
        <v>3.3579072602455184E-2</v>
      </c>
      <c r="I97" s="11" t="str">
        <f>I86</f>
        <v>Professional occupations</v>
      </c>
      <c r="J97" s="11">
        <v>3.8448386190457287</v>
      </c>
      <c r="K97" s="11">
        <v>2.8148829176000119</v>
      </c>
      <c r="L97" s="11">
        <v>-1.0299557014457164</v>
      </c>
      <c r="M97" s="11">
        <v>1.1127914866774522</v>
      </c>
      <c r="N97" s="11">
        <v>8.283578523173582E-2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4.348558787832129</v>
      </c>
      <c r="C98" s="11">
        <v>2.7231481497111902</v>
      </c>
      <c r="D98" s="11">
        <f t="shared" ref="D98" si="75">C98-B98</f>
        <v>-1.6254106381209388</v>
      </c>
      <c r="E98" s="11">
        <v>1.8113744238098852</v>
      </c>
      <c r="F98" s="11">
        <f t="shared" ref="F98" si="76">SUM(D98:E98)</f>
        <v>0.18596378568894645</v>
      </c>
      <c r="G98" s="200">
        <f t="shared" si="74"/>
        <v>2.3486323836713119E-2</v>
      </c>
      <c r="I98" s="11" t="str">
        <f>I87</f>
        <v>Associate professional occupations</v>
      </c>
      <c r="J98" s="11">
        <v>3.8397393356419629</v>
      </c>
      <c r="K98" s="11">
        <v>2.6910371665266615</v>
      </c>
      <c r="L98" s="11">
        <v>-1.1487021691153008</v>
      </c>
      <c r="M98" s="11">
        <v>1.0454438645731627</v>
      </c>
      <c r="N98" s="11">
        <v>-0.10325830454213797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8.1600045216810777</v>
      </c>
      <c r="C99" s="11">
        <v>8.615131109939357</v>
      </c>
      <c r="D99" s="11">
        <f t="shared" si="72"/>
        <v>0.45512658825827934</v>
      </c>
      <c r="E99" s="11">
        <v>4.4455489890324609</v>
      </c>
      <c r="F99" s="11">
        <f t="shared" si="73"/>
        <v>4.9006755772907402</v>
      </c>
      <c r="G99" s="200">
        <f t="shared" si="74"/>
        <v>2.941723401736307E-2</v>
      </c>
      <c r="I99" s="11" t="str">
        <f>I88</f>
        <v>Administrative and secretarial occupations</v>
      </c>
      <c r="J99" s="11">
        <v>4.7475907540250395</v>
      </c>
      <c r="K99" s="11">
        <v>1.1596936858144467</v>
      </c>
      <c r="L99" s="11">
        <v>-3.5878970682105931</v>
      </c>
      <c r="M99" s="11">
        <v>0.91508172017626355</v>
      </c>
      <c r="N99" s="11">
        <v>-2.6728153480343293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1.7521336653344746</v>
      </c>
      <c r="C100" s="11">
        <v>1.9148546862055595</v>
      </c>
      <c r="D100" s="11">
        <f t="shared" si="72"/>
        <v>0.16272102087108498</v>
      </c>
      <c r="E100" s="11">
        <v>0.83198258729472474</v>
      </c>
      <c r="F100" s="11">
        <f t="shared" si="73"/>
        <v>0.99470360816580972</v>
      </c>
      <c r="G100" s="200">
        <f t="shared" si="74"/>
        <v>2.6241691851968785E-2</v>
      </c>
      <c r="I100" s="11" t="str">
        <f t="shared" ref="I100:I104" si="77">I89</f>
        <v>Skilled trades occupations</v>
      </c>
      <c r="J100" s="11">
        <v>5.945199295443639</v>
      </c>
      <c r="K100" s="11">
        <v>4.9861083416607102</v>
      </c>
      <c r="L100" s="11">
        <v>-0.95909095378292875</v>
      </c>
      <c r="M100" s="11">
        <v>2.0121337843456586</v>
      </c>
      <c r="N100" s="11">
        <v>1.0530428305627295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1.9656526453097911</v>
      </c>
      <c r="C101" s="11">
        <v>4.7863120370441159</v>
      </c>
      <c r="D101" s="11">
        <f t="shared" si="72"/>
        <v>2.820659391734325</v>
      </c>
      <c r="E101" s="11">
        <v>2.4750831082867055</v>
      </c>
      <c r="F101" s="11">
        <f t="shared" si="73"/>
        <v>5.2957425000210305</v>
      </c>
      <c r="G101" s="200">
        <f t="shared" si="74"/>
        <v>5.5836189691220284E-2</v>
      </c>
      <c r="I101" s="11" t="str">
        <f t="shared" si="77"/>
        <v>Caring, leisure and other service occupations</v>
      </c>
      <c r="J101" s="11">
        <v>2.3678855754158459</v>
      </c>
      <c r="K101" s="11">
        <v>2.0669619593325135</v>
      </c>
      <c r="L101" s="11">
        <v>-0.30092361608333218</v>
      </c>
      <c r="M101" s="11">
        <v>0.76114177462656807</v>
      </c>
      <c r="N101" s="11">
        <v>0.46021815854323594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0.59401941208750497</v>
      </c>
      <c r="C102" s="11">
        <v>0.67774074330260969</v>
      </c>
      <c r="D102" s="11">
        <f t="shared" si="72"/>
        <v>8.3721331215104722E-2</v>
      </c>
      <c r="E102" s="11">
        <v>0.24891971606318838</v>
      </c>
      <c r="F102" s="11">
        <f t="shared" si="73"/>
        <v>0.33264104727829313</v>
      </c>
      <c r="G102" s="200">
        <f t="shared" si="74"/>
        <v>2.3606507942027788E-2</v>
      </c>
      <c r="I102" s="11" t="str">
        <f t="shared" si="77"/>
        <v>Sales and customer service occupations</v>
      </c>
      <c r="J102" s="11">
        <v>5.1073769912685183</v>
      </c>
      <c r="K102" s="11">
        <v>1.9635919074900903</v>
      </c>
      <c r="L102" s="11">
        <v>-3.143785083778428</v>
      </c>
      <c r="M102" s="11">
        <v>1.2257148809237206</v>
      </c>
      <c r="N102" s="11">
        <v>-1.9180702028547076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2.6078968377248022</v>
      </c>
      <c r="C103" s="11">
        <v>2.8221751148509471</v>
      </c>
      <c r="D103" s="11">
        <f t="shared" ref="D103:D104" si="78">C103-B103</f>
        <v>0.21427827712614489</v>
      </c>
      <c r="E103" s="11">
        <v>1.3748232271124283</v>
      </c>
      <c r="F103" s="11">
        <f t="shared" ref="F103:F104" si="79">SUM(D103:E103)</f>
        <v>1.5891015042385732</v>
      </c>
      <c r="G103" s="200">
        <f t="shared" si="74"/>
        <v>2.8630249284763654E-2</v>
      </c>
      <c r="I103" s="11" t="str">
        <f t="shared" si="77"/>
        <v>Process, plant and machine operatives</v>
      </c>
      <c r="J103" s="11">
        <v>4.1218122928888281</v>
      </c>
      <c r="K103" s="11">
        <v>2.2710158591666962</v>
      </c>
      <c r="L103" s="11">
        <v>-1.8507964337221314</v>
      </c>
      <c r="M103" s="11">
        <v>1.2419719838780607</v>
      </c>
      <c r="N103" s="11">
        <v>-0.60882444984407058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5.5250719203587009</v>
      </c>
      <c r="C104" s="11">
        <v>6.1572666081735701</v>
      </c>
      <c r="D104" s="11">
        <f t="shared" si="78"/>
        <v>0.63219468781486921</v>
      </c>
      <c r="E104" s="11">
        <v>3.125144529830024</v>
      </c>
      <c r="F104" s="11">
        <f t="shared" si="79"/>
        <v>3.7573392176448932</v>
      </c>
      <c r="G104" s="200">
        <f t="shared" si="74"/>
        <v>3.0336936893877064E-2</v>
      </c>
      <c r="I104" s="11" t="str">
        <f t="shared" si="77"/>
        <v>Elementary occupations</v>
      </c>
      <c r="J104" s="11">
        <v>8.9281001687717172</v>
      </c>
      <c r="K104" s="11">
        <v>7.3303675784618587</v>
      </c>
      <c r="L104" s="11">
        <v>-1.5977325903098571</v>
      </c>
      <c r="M104" s="11">
        <v>3.0969013994512142</v>
      </c>
      <c r="N104" s="11">
        <v>1.4991688091413571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5.5466381293454976</v>
      </c>
      <c r="C105" s="11">
        <v>8.0633041841934876</v>
      </c>
      <c r="D105" s="11">
        <f t="shared" si="72"/>
        <v>2.51666605484799</v>
      </c>
      <c r="E105" s="11">
        <v>4.139539382047384</v>
      </c>
      <c r="F105" s="11">
        <f t="shared" si="73"/>
        <v>6.656205436895374</v>
      </c>
      <c r="G105" s="200">
        <f t="shared" si="74"/>
        <v>3.7866528528275101E-2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0.94383825448013692</v>
      </c>
      <c r="C106" s="11">
        <v>2.0674724336769588</v>
      </c>
      <c r="D106" s="11">
        <f t="shared" si="72"/>
        <v>1.1236341791968218</v>
      </c>
      <c r="E106" s="11">
        <v>0.92905149743569515</v>
      </c>
      <c r="F106" s="11">
        <f t="shared" si="73"/>
        <v>2.052685676632517</v>
      </c>
      <c r="G106" s="200">
        <f t="shared" si="74"/>
        <v>4.6745194683165625E-2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0.67313125993062783</v>
      </c>
      <c r="C107" s="11">
        <v>1.1310391772478181</v>
      </c>
      <c r="D107" s="11">
        <f t="shared" si="72"/>
        <v>0.45790791731719027</v>
      </c>
      <c r="E107" s="11">
        <v>0.60602875366510101</v>
      </c>
      <c r="F107" s="11">
        <f t="shared" si="73"/>
        <v>1.0639366709822913</v>
      </c>
      <c r="G107" s="200">
        <f t="shared" si="74"/>
        <v>4.3730419204086823E-2</v>
      </c>
      <c r="I107" s="11" t="str">
        <f>I96</f>
        <v>Managers, directors and senior officials</v>
      </c>
      <c r="J107" s="11">
        <f t="array" ref="J107:J115">MMULT(aggregation!$B$13:$AA$21,B268:B293)</f>
        <v>0.90660442805241193</v>
      </c>
      <c r="K107" s="11">
        <f t="array" ref="K107:K115">MMULT(aggregation!$B$13:$AA$21,C268:C293)</f>
        <v>0.6717184376511911</v>
      </c>
      <c r="L107" s="11">
        <f t="array" ref="L107:L115">MMULT(aggregation!$B$13:$AA$21,D268:D293)</f>
        <v>-0.23488599040122088</v>
      </c>
      <c r="M107" s="11">
        <f t="array" ref="M107:M115">MMULT(aggregation!$B$13:$AA$21,E268:E293)</f>
        <v>0.26891804636632954</v>
      </c>
      <c r="N107" s="11">
        <f t="array" ref="N107:N115">MMULT(aggregation!$B$13:$AA$21,F268:F293)</f>
        <v>3.4032055965108665E-2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0.66646307839647401</v>
      </c>
      <c r="C108" s="11">
        <v>1.0875559800250667</v>
      </c>
      <c r="D108" s="11">
        <f t="shared" si="72"/>
        <v>0.4210929016285927</v>
      </c>
      <c r="E108" s="11">
        <v>0.47191306888289897</v>
      </c>
      <c r="F108" s="11">
        <f t="shared" si="73"/>
        <v>0.89300597051149166</v>
      </c>
      <c r="G108" s="200">
        <f t="shared" si="74"/>
        <v>3.6336146343209474E-2</v>
      </c>
      <c r="I108" s="11" t="str">
        <f>I97</f>
        <v>Professional occupations</v>
      </c>
      <c r="J108" s="11">
        <v>0.71782377962229038</v>
      </c>
      <c r="K108" s="11">
        <v>0.67525659853824838</v>
      </c>
      <c r="L108" s="11">
        <v>-4.2567181084041991E-2</v>
      </c>
      <c r="M108" s="11">
        <v>0.24733206302058669</v>
      </c>
      <c r="N108" s="11">
        <v>0.20476488193654468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0.39458275829525319</v>
      </c>
      <c r="C109" s="11">
        <v>0.62348710285910525</v>
      </c>
      <c r="D109" s="11">
        <f t="shared" ref="D109" si="80">C109-B109</f>
        <v>0.22890434456385206</v>
      </c>
      <c r="E109" s="11">
        <v>0.28348210936179141</v>
      </c>
      <c r="F109" s="11">
        <f t="shared" ref="F109" si="81">SUM(D109:E109)</f>
        <v>0.51238645392564353</v>
      </c>
      <c r="G109" s="200">
        <f t="shared" si="74"/>
        <v>3.6753577326400944E-2</v>
      </c>
      <c r="I109" s="11" t="str">
        <f>I98</f>
        <v>Associate professional occupations</v>
      </c>
      <c r="J109" s="11">
        <v>0.69336152077178637</v>
      </c>
      <c r="K109" s="11">
        <v>0.53420268465580611</v>
      </c>
      <c r="L109" s="11">
        <v>-0.15915883611598025</v>
      </c>
      <c r="M109" s="11">
        <v>0.20726324558260292</v>
      </c>
      <c r="N109" s="11">
        <v>4.81044094666227E-2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0.55144039834926306</v>
      </c>
      <c r="C110" s="11">
        <v>0.9043742934275808</v>
      </c>
      <c r="D110" s="11">
        <f t="shared" si="72"/>
        <v>0.35293389507831774</v>
      </c>
      <c r="E110" s="11">
        <v>0.44222222538602035</v>
      </c>
      <c r="F110" s="11">
        <f t="shared" si="73"/>
        <v>0.79515612046433803</v>
      </c>
      <c r="G110" s="200">
        <f t="shared" si="74"/>
        <v>4.0038361318629256E-2</v>
      </c>
      <c r="I110" s="11" t="str">
        <f>I99</f>
        <v>Administrative and secretarial occupations</v>
      </c>
      <c r="J110" s="11">
        <v>0.80428131394843838</v>
      </c>
      <c r="K110" s="11">
        <v>0.20668131420100383</v>
      </c>
      <c r="L110" s="11">
        <v>-0.5975999997474345</v>
      </c>
      <c r="M110" s="11">
        <v>0.16120109778972586</v>
      </c>
      <c r="N110" s="11">
        <v>-0.43639890195770864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2.9194255543905876</v>
      </c>
      <c r="C111" s="11">
        <v>4.3386708022909737</v>
      </c>
      <c r="D111" s="11">
        <f>C111-B111</f>
        <v>1.4192452479003861</v>
      </c>
      <c r="E111" s="11">
        <v>2.5357456260046862</v>
      </c>
      <c r="F111" s="11">
        <f>SUM(D111:E111)</f>
        <v>3.9549908739050723</v>
      </c>
      <c r="G111" s="200">
        <f t="shared" si="74"/>
        <v>4.2559216370461117E-2</v>
      </c>
      <c r="I111" s="11" t="str">
        <f t="shared" ref="I111:I115" si="82">I100</f>
        <v>Skilled trades occupations</v>
      </c>
      <c r="J111" s="11">
        <v>2.5719884972274287</v>
      </c>
      <c r="K111" s="11">
        <v>0.69806408217243887</v>
      </c>
      <c r="L111" s="11">
        <v>-1.8739244150549899</v>
      </c>
      <c r="M111" s="11">
        <v>0.47315075067790202</v>
      </c>
      <c r="N111" s="11">
        <v>-1.4007736643770878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0.70753564591807439</v>
      </c>
      <c r="C112" s="11">
        <v>1.2380284153292218</v>
      </c>
      <c r="D112" s="11">
        <f t="shared" ref="D112:D113" si="83">C112-B112</f>
        <v>0.53049276941114742</v>
      </c>
      <c r="E112" s="11">
        <v>0.63881153728509121</v>
      </c>
      <c r="F112" s="11">
        <f t="shared" ref="F112:F113" si="84">SUM(D112:E112)</f>
        <v>1.1693043066962385</v>
      </c>
      <c r="G112" s="200">
        <f t="shared" si="74"/>
        <v>4.3823931084917778E-2</v>
      </c>
      <c r="I112" s="11" t="str">
        <f t="shared" si="82"/>
        <v>Caring, leisure and other service occupations</v>
      </c>
      <c r="J112" s="11">
        <v>0.50120005760669928</v>
      </c>
      <c r="K112" s="11">
        <v>0.3606175994066812</v>
      </c>
      <c r="L112" s="11">
        <v>-0.14058245820001808</v>
      </c>
      <c r="M112" s="11">
        <v>0.13533363385281064</v>
      </c>
      <c r="N112" s="11">
        <v>-5.2488243472074651E-3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3.9791987048070902E-2</v>
      </c>
      <c r="C113" s="11">
        <v>4.5167410863388754E-2</v>
      </c>
      <c r="D113" s="11">
        <f t="shared" si="83"/>
        <v>5.3754238153178521E-3</v>
      </c>
      <c r="E113" s="11">
        <v>2.6705271705553566E-2</v>
      </c>
      <c r="F113" s="11">
        <f t="shared" si="84"/>
        <v>3.2080695520871422E-2</v>
      </c>
      <c r="G113" s="200">
        <f t="shared" si="74"/>
        <v>3.4825704305992966E-2</v>
      </c>
      <c r="I113" s="11" t="str">
        <f t="shared" si="82"/>
        <v>Sales and customer service occupations</v>
      </c>
      <c r="J113" s="11">
        <v>1.4614464801341702</v>
      </c>
      <c r="K113" s="11">
        <v>0.82004577742188056</v>
      </c>
      <c r="L113" s="11">
        <v>-0.64140070271228966</v>
      </c>
      <c r="M113" s="11">
        <v>0.31104237536944523</v>
      </c>
      <c r="N113" s="11">
        <v>-0.33035832734284454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2.9578125228147183</v>
      </c>
      <c r="C114" s="11">
        <v>4.4711895086058311</v>
      </c>
      <c r="D114" s="11">
        <f t="shared" si="72"/>
        <v>1.5133769857911128</v>
      </c>
      <c r="E114" s="11">
        <v>2.173341578685275</v>
      </c>
      <c r="F114" s="11">
        <f t="shared" si="73"/>
        <v>3.6867185644763878</v>
      </c>
      <c r="G114" s="200">
        <f t="shared" si="74"/>
        <v>3.7408083337257869E-2</v>
      </c>
      <c r="I114" s="11" t="str">
        <f t="shared" si="82"/>
        <v>Process, plant and machine operatives</v>
      </c>
      <c r="J114" s="11">
        <v>1.7486951716233698</v>
      </c>
      <c r="K114" s="11">
        <v>0.70185793260315033</v>
      </c>
      <c r="L114" s="11">
        <v>-1.0468372390202196</v>
      </c>
      <c r="M114" s="11">
        <v>0.38808628110091903</v>
      </c>
      <c r="N114" s="11">
        <v>-0.65875095791930049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0.99332435995123114</v>
      </c>
      <c r="C115" s="11">
        <v>1.6156017192226084</v>
      </c>
      <c r="D115" s="11">
        <f t="shared" si="72"/>
        <v>0.62227735927137728</v>
      </c>
      <c r="E115" s="11">
        <v>0.71977630120478642</v>
      </c>
      <c r="F115" s="11">
        <f t="shared" si="73"/>
        <v>1.3420536604761637</v>
      </c>
      <c r="G115" s="200">
        <f t="shared" si="74"/>
        <v>3.7001663610822799E-2</v>
      </c>
      <c r="I115" s="11" t="str">
        <f t="shared" si="82"/>
        <v>Elementary occupations</v>
      </c>
      <c r="J115" s="11">
        <v>2.7892930392468527</v>
      </c>
      <c r="K115" s="11">
        <v>2.1797175916240379</v>
      </c>
      <c r="L115" s="11">
        <v>-0.60957544762281479</v>
      </c>
      <c r="M115" s="11">
        <v>0.7265763961384275</v>
      </c>
      <c r="N115" s="11">
        <v>0.11700094851561271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0.31240686430133507</v>
      </c>
      <c r="C116" s="11">
        <v>0.80440662385645589</v>
      </c>
      <c r="D116" s="11">
        <f t="shared" ref="D116:D117" si="85">C116-B116</f>
        <v>0.49199975955512082</v>
      </c>
      <c r="E116" s="11">
        <v>0.30451702950986737</v>
      </c>
      <c r="F116" s="11">
        <f t="shared" ref="F116:F117" si="86">SUM(D116:E116)</f>
        <v>0.79651678906498824</v>
      </c>
      <c r="G116" s="200">
        <f t="shared" si="74"/>
        <v>4.6407237708698146E-2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0.46481226384472951</v>
      </c>
      <c r="C117" s="11">
        <v>0.81790579456318058</v>
      </c>
      <c r="D117" s="11">
        <f t="shared" si="85"/>
        <v>0.35309353071845107</v>
      </c>
      <c r="E117" s="11">
        <v>0.44121065477165672</v>
      </c>
      <c r="F117" s="11">
        <f t="shared" si="86"/>
        <v>0.79430418549010784</v>
      </c>
      <c r="G117" s="200">
        <f t="shared" si="74"/>
        <v>4.5500168221877191E-2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0.25145188912638194</v>
      </c>
      <c r="C118" s="11">
        <v>1.0499470344763993</v>
      </c>
      <c r="D118" s="11">
        <f t="shared" si="72"/>
        <v>0.79849514535001731</v>
      </c>
      <c r="E118" s="11">
        <v>0.52737057324579883</v>
      </c>
      <c r="F118" s="11">
        <f t="shared" si="73"/>
        <v>1.325865718595816</v>
      </c>
      <c r="G118" s="200">
        <f t="shared" si="74"/>
        <v>7.8281707605051487E-2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2.2828360587529382</v>
      </c>
      <c r="C119" s="11">
        <v>3.1790254468982</v>
      </c>
      <c r="D119" s="11">
        <f t="shared" ref="D119" si="87">C119-B119</f>
        <v>0.89618938814526183</v>
      </c>
      <c r="E119" s="11">
        <v>1.8047828744856325</v>
      </c>
      <c r="F119" s="11">
        <f t="shared" ref="F119" si="88">SUM(D119:E119)</f>
        <v>2.7009722626308941</v>
      </c>
      <c r="G119" s="200">
        <f t="shared" si="74"/>
        <v>3.9600257851264198E-2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67.667898353041764</v>
      </c>
      <c r="C120" s="11">
        <f t="shared" ref="C120:F120" si="89">SUM(C94:C119)</f>
        <v>86.817233764748167</v>
      </c>
      <c r="D120" s="11">
        <f t="shared" si="89"/>
        <v>19.149335411706414</v>
      </c>
      <c r="E120" s="11">
        <f t="shared" si="89"/>
        <v>44.321455963279078</v>
      </c>
      <c r="F120" s="11">
        <f t="shared" si="89"/>
        <v>63.470791374985495</v>
      </c>
      <c r="G120" s="200">
        <f t="shared" si="74"/>
        <v>3.4156509968038096E-2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1.468060668222462</v>
      </c>
      <c r="C123" s="11">
        <v>1.4649347971551936</v>
      </c>
      <c r="D123" s="11">
        <f>C123-B123</f>
        <v>-3.1258710672683598E-3</v>
      </c>
      <c r="E123" s="11">
        <v>0.7638224971772497</v>
      </c>
      <c r="F123" s="11">
        <f>SUM(D123:E123)</f>
        <v>0.76069662610998134</v>
      </c>
      <c r="G123" s="200">
        <f>IF(B123&gt;0,(1+(E123/B123))^(1/($C$6-$B$6))-1,0)</f>
        <v>2.832050742942771E-2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0.86742320632441083</v>
      </c>
      <c r="C124" s="11">
        <v>1.1418833063791987</v>
      </c>
      <c r="D124" s="11">
        <f t="shared" ref="D124:D139" si="92">C124-B124</f>
        <v>0.27446010005478783</v>
      </c>
      <c r="E124" s="11">
        <v>0.64762545239231517</v>
      </c>
      <c r="F124" s="11">
        <f t="shared" ref="F124:F131" si="93">SUM(D124:E124)</f>
        <v>0.922085552447103</v>
      </c>
      <c r="G124" s="200">
        <f t="shared" ref="G124:G147" si="94">IF(B124&gt;0,(1+(E124/B124))^(1/($C$6-$B$6))-1,0)</f>
        <v>3.7878151440126073E-2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0.77662284476068266</v>
      </c>
      <c r="C125" s="11">
        <v>1.0510150976141406</v>
      </c>
      <c r="D125" s="11">
        <f t="shared" si="92"/>
        <v>0.27439225285345792</v>
      </c>
      <c r="E125" s="11">
        <v>0.38178412250246896</v>
      </c>
      <c r="F125" s="11">
        <f t="shared" si="93"/>
        <v>0.65617637535592688</v>
      </c>
      <c r="G125" s="200">
        <f t="shared" si="94"/>
        <v>2.7014873719380716E-2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1.7773958258901554</v>
      </c>
      <c r="C126" s="11">
        <v>0.39977240190840146</v>
      </c>
      <c r="D126" s="11">
        <f t="shared" si="92"/>
        <v>-1.377623423981754</v>
      </c>
      <c r="E126" s="11">
        <v>0.33485484881128996</v>
      </c>
      <c r="F126" s="11">
        <f t="shared" si="93"/>
        <v>-1.0427685751704641</v>
      </c>
      <c r="G126" s="200">
        <f t="shared" si="94"/>
        <v>1.1573445065238053E-2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0.39179339870868995</v>
      </c>
      <c r="C127" s="11">
        <v>0.26372232416807678</v>
      </c>
      <c r="D127" s="11">
        <f t="shared" si="92"/>
        <v>-0.12807107454061317</v>
      </c>
      <c r="E127" s="11">
        <v>9.2944391883261479E-2</v>
      </c>
      <c r="F127" s="11">
        <f t="shared" si="93"/>
        <v>-3.5126682657351693E-2</v>
      </c>
      <c r="G127" s="200">
        <f>IF(B127&gt;0,(1+(E127/B127))^(1/($C$6-$B$6))-1,0)</f>
        <v>1.4292741630576256E-2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0.75975525220786888</v>
      </c>
      <c r="C128" s="11">
        <v>0.72306538900630801</v>
      </c>
      <c r="D128" s="11">
        <f t="shared" si="92"/>
        <v>-3.6689863201560868E-2</v>
      </c>
      <c r="E128" s="11">
        <v>0.27913462975699549</v>
      </c>
      <c r="F128" s="11">
        <f t="shared" si="93"/>
        <v>0.24244476655543462</v>
      </c>
      <c r="G128" s="200">
        <f t="shared" si="94"/>
        <v>2.1079884004723271E-2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0.31721903842404497</v>
      </c>
      <c r="C129" s="11">
        <v>0.43561422803424171</v>
      </c>
      <c r="D129" s="11">
        <f t="shared" si="92"/>
        <v>0.11839518961019674</v>
      </c>
      <c r="E129" s="11">
        <v>0.17780955950865857</v>
      </c>
      <c r="F129" s="11">
        <f t="shared" si="93"/>
        <v>0.2962047491188553</v>
      </c>
      <c r="G129" s="200">
        <f t="shared" si="94"/>
        <v>3.0112687660288628E-2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0.97578329445489198</v>
      </c>
      <c r="C130" s="11">
        <v>0.78808058370784118</v>
      </c>
      <c r="D130" s="11">
        <f t="shared" si="92"/>
        <v>-0.1877027107470508</v>
      </c>
      <c r="E130" s="11">
        <v>0.46713681412803121</v>
      </c>
      <c r="F130" s="11">
        <f t="shared" si="93"/>
        <v>0.2794341033809804</v>
      </c>
      <c r="G130" s="200">
        <f t="shared" si="94"/>
        <v>2.6421941262604109E-2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0.16145484193311258</v>
      </c>
      <c r="C131" s="11">
        <v>0.19823160040922611</v>
      </c>
      <c r="D131" s="11">
        <f t="shared" si="92"/>
        <v>3.677675847611353E-2</v>
      </c>
      <c r="E131" s="11">
        <v>6.2906296867603573E-2</v>
      </c>
      <c r="F131" s="11">
        <f t="shared" si="93"/>
        <v>9.9683055343717103E-2</v>
      </c>
      <c r="G131" s="200">
        <f t="shared" si="94"/>
        <v>2.2177783274474505E-2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0.34026251630200965</v>
      </c>
      <c r="C132" s="11">
        <v>0.40851168929237874</v>
      </c>
      <c r="D132" s="11">
        <f t="shared" si="92"/>
        <v>6.8249172990369089E-2</v>
      </c>
      <c r="E132" s="11">
        <v>0.18071888974873784</v>
      </c>
      <c r="F132" s="11">
        <f t="shared" ref="F132:F133" si="95">SUM(D132:E132)</f>
        <v>0.24896806273910693</v>
      </c>
      <c r="G132" s="200">
        <f t="shared" si="94"/>
        <v>2.8806914120025562E-2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1.4892210648210911</v>
      </c>
      <c r="C133" s="11">
        <v>1.7681315405567926</v>
      </c>
      <c r="D133" s="11">
        <f t="shared" si="92"/>
        <v>0.27891047573570149</v>
      </c>
      <c r="E133" s="11">
        <v>0.81543430673672845</v>
      </c>
      <c r="F133" s="11">
        <f t="shared" si="95"/>
        <v>1.0943447824724299</v>
      </c>
      <c r="G133" s="200">
        <f t="shared" si="94"/>
        <v>2.9539755362096409E-2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2.0101220840394292</v>
      </c>
      <c r="C134" s="11">
        <v>2.7836074428225075</v>
      </c>
      <c r="D134" s="11">
        <f t="shared" si="92"/>
        <v>0.77348535878307834</v>
      </c>
      <c r="E134" s="11">
        <v>1.503135391998389</v>
      </c>
      <c r="F134" s="11">
        <f t="shared" ref="F134:F137" si="96">SUM(D134:E134)</f>
        <v>2.2766207507814675</v>
      </c>
      <c r="G134" s="200">
        <f t="shared" si="94"/>
        <v>3.7924673913588114E-2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0.44448182450170648</v>
      </c>
      <c r="C135" s="11">
        <v>0.5702591708557645</v>
      </c>
      <c r="D135" s="11">
        <f t="shared" si="92"/>
        <v>0.12577734635405802</v>
      </c>
      <c r="E135" s="11">
        <v>0.34254122223244726</v>
      </c>
      <c r="F135" s="11">
        <f t="shared" si="96"/>
        <v>0.46831856858650528</v>
      </c>
      <c r="G135" s="200">
        <f t="shared" si="94"/>
        <v>3.8824609866640492E-2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0.29306892022405578</v>
      </c>
      <c r="C136" s="11">
        <v>0.46559259632313976</v>
      </c>
      <c r="D136" s="11">
        <f t="shared" si="92"/>
        <v>0.17252367609908398</v>
      </c>
      <c r="E136" s="11">
        <v>0.26848837962467192</v>
      </c>
      <c r="F136" s="11">
        <f t="shared" si="96"/>
        <v>0.4410120557237559</v>
      </c>
      <c r="G136" s="200">
        <f t="shared" si="94"/>
        <v>4.4307236695001029E-2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0.27249286690617985</v>
      </c>
      <c r="C137" s="11">
        <v>0.42355761062481451</v>
      </c>
      <c r="D137" s="11">
        <f t="shared" si="92"/>
        <v>0.15106474371863465</v>
      </c>
      <c r="E137" s="11">
        <v>0.17674979963662169</v>
      </c>
      <c r="F137" s="11">
        <f t="shared" si="96"/>
        <v>0.32781454335525634</v>
      </c>
      <c r="G137" s="200">
        <f t="shared" si="94"/>
        <v>3.3891719895113193E-2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0.2547455025867203</v>
      </c>
      <c r="C138" s="11">
        <v>0.44424452068542153</v>
      </c>
      <c r="D138" s="11">
        <f t="shared" si="92"/>
        <v>0.18949901809870123</v>
      </c>
      <c r="E138" s="11">
        <v>0.21368178482271544</v>
      </c>
      <c r="F138" s="11">
        <f t="shared" ref="F138" si="97">SUM(D138:E138)</f>
        <v>0.40318080292141667</v>
      </c>
      <c r="G138" s="200">
        <f t="shared" si="94"/>
        <v>4.1443492739555721E-2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0.25506397714842499</v>
      </c>
      <c r="C139" s="11">
        <v>0.39924729940979348</v>
      </c>
      <c r="D139" s="11">
        <f t="shared" si="92"/>
        <v>0.14418332226136849</v>
      </c>
      <c r="E139" s="11">
        <v>0.20424573827361667</v>
      </c>
      <c r="F139" s="11">
        <f t="shared" ref="F139" si="98">SUM(D139:E139)</f>
        <v>0.34842906053498512</v>
      </c>
      <c r="G139" s="200">
        <f t="shared" si="94"/>
        <v>3.9993041869416102E-2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2.3843798689863838</v>
      </c>
      <c r="C140" s="11">
        <v>2.6604578440720417</v>
      </c>
      <c r="D140" s="11">
        <f>C140-B140</f>
        <v>0.2760779750856579</v>
      </c>
      <c r="E140" s="11">
        <v>1.5442868192613115</v>
      </c>
      <c r="F140" s="11">
        <f>SUM(D140:E140)</f>
        <v>1.8203647943469694</v>
      </c>
      <c r="G140" s="200">
        <f t="shared" si="94"/>
        <v>3.3851072292114592E-2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0.44398553300851135</v>
      </c>
      <c r="C141" s="11">
        <v>0.73635248397111819</v>
      </c>
      <c r="D141" s="11">
        <f t="shared" ref="D141:D147" si="99">C141-B141</f>
        <v>0.29236695096260684</v>
      </c>
      <c r="E141" s="11">
        <v>0.38546079956878587</v>
      </c>
      <c r="F141" s="11">
        <f t="shared" ref="F141:F142" si="100">SUM(D141:E141)</f>
        <v>0.67782775053139277</v>
      </c>
      <c r="G141" s="200">
        <f t="shared" si="94"/>
        <v>4.2544572002501502E-2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1.3461382096690185E-2</v>
      </c>
      <c r="C142" s="11">
        <v>1.126624677731124E-2</v>
      </c>
      <c r="D142" s="11">
        <f t="shared" si="99"/>
        <v>-2.1951353193789443E-3</v>
      </c>
      <c r="E142" s="11">
        <v>6.3812470857269902E-3</v>
      </c>
      <c r="F142" s="11">
        <f t="shared" si="100"/>
        <v>4.186111766348046E-3</v>
      </c>
      <c r="G142" s="200">
        <f t="shared" si="94"/>
        <v>2.6204632875594047E-2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1.0768229410430807</v>
      </c>
      <c r="C143" s="11">
        <v>1.5656968495048766</v>
      </c>
      <c r="D143" s="11">
        <f t="shared" si="99"/>
        <v>0.4888739084617959</v>
      </c>
      <c r="E143" s="11">
        <v>0.77352068993421219</v>
      </c>
      <c r="F143" s="11">
        <f t="shared" ref="F143:F144" si="101">SUM(D143:E143)</f>
        <v>1.2623945983960081</v>
      </c>
      <c r="G143" s="200">
        <f t="shared" si="94"/>
        <v>3.6749590942560362E-2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0.29837035188584415</v>
      </c>
      <c r="C144" s="11">
        <v>0.45965968980440375</v>
      </c>
      <c r="D144" s="11">
        <f t="shared" si="99"/>
        <v>0.16128933791855959</v>
      </c>
      <c r="E144" s="11">
        <v>0.2223214650065006</v>
      </c>
      <c r="F144" s="11">
        <f t="shared" si="101"/>
        <v>0.38361080292506022</v>
      </c>
      <c r="G144" s="200">
        <f t="shared" si="94"/>
        <v>3.7819131586266153E-2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0.13597037743071419</v>
      </c>
      <c r="C145" s="11">
        <v>0.33646767883844331</v>
      </c>
      <c r="D145" s="11">
        <f t="shared" si="99"/>
        <v>0.20049730140772912</v>
      </c>
      <c r="E145" s="11">
        <v>0.11809595181503003</v>
      </c>
      <c r="F145" s="11">
        <f t="shared" ref="F145:F146" si="102">SUM(D145:E145)</f>
        <v>0.31859325322275917</v>
      </c>
      <c r="G145" s="200">
        <f t="shared" si="94"/>
        <v>4.2557909169999908E-2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0.22076598877677608</v>
      </c>
      <c r="C146" s="11">
        <v>0.37016733263188933</v>
      </c>
      <c r="D146" s="11">
        <f t="shared" si="99"/>
        <v>0.14940134385511325</v>
      </c>
      <c r="E146" s="11">
        <v>0.20870091961663381</v>
      </c>
      <c r="F146" s="11">
        <f t="shared" si="102"/>
        <v>0.35810226347174706</v>
      </c>
      <c r="G146" s="200">
        <f t="shared" si="94"/>
        <v>4.5361503225955113E-2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0.16132816442482995</v>
      </c>
      <c r="C147" s="11">
        <v>0.65171757208965642</v>
      </c>
      <c r="D147" s="11">
        <f t="shared" si="99"/>
        <v>0.49038940766482647</v>
      </c>
      <c r="E147" s="11">
        <v>0.31100652920986904</v>
      </c>
      <c r="F147" s="11">
        <f t="shared" ref="F147" si="103">SUM(D147:E147)</f>
        <v>0.80139593687469546</v>
      </c>
      <c r="G147" s="200">
        <f t="shared" si="94"/>
        <v>7.4243275003939901E-2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1.0780288396454152</v>
      </c>
      <c r="C148" s="11">
        <v>1.5685651362478019</v>
      </c>
      <c r="D148" s="11">
        <f t="shared" ref="D148" si="104">C148-B148</f>
        <v>0.49053629660238673</v>
      </c>
      <c r="E148" s="11">
        <v>0.8220426023526276</v>
      </c>
      <c r="F148" s="11">
        <f t="shared" ref="F148" si="105">SUM(D148:E148)</f>
        <v>1.3125788989550142</v>
      </c>
      <c r="G148" s="200">
        <f t="shared" ref="G148:G149" si="106">IF(B148&gt;0,(1+(E148/B148))^(1/($C$6-$B$6))-1,0)</f>
        <v>3.8506701563194357E-2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18.668080574754182</v>
      </c>
      <c r="C149" s="11">
        <f t="shared" ref="C149:F149" si="107">SUM(C123:C148)</f>
        <v>22.089822432890781</v>
      </c>
      <c r="D149" s="11">
        <f t="shared" si="107"/>
        <v>3.4217418581366008</v>
      </c>
      <c r="E149" s="11">
        <f t="shared" si="107"/>
        <v>11.304831149952502</v>
      </c>
      <c r="F149" s="11">
        <f t="shared" si="107"/>
        <v>14.726573008089101</v>
      </c>
      <c r="G149" s="200">
        <f t="shared" si="106"/>
        <v>3.2068725307179857E-2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2.135601590883129</v>
      </c>
      <c r="C152" s="11">
        <v>2.0338715188376328</v>
      </c>
      <c r="D152" s="11">
        <f>C152-B152</f>
        <v>-0.10173007204549611</v>
      </c>
      <c r="E152" s="11">
        <v>1.0935800273272194</v>
      </c>
      <c r="F152" s="11">
        <f>SUM(D152:E152)</f>
        <v>0.99184995528172326</v>
      </c>
      <c r="G152" s="200">
        <f>IF(B152&gt;0,(1+(E152/B152))^(1/($C$6-$B$6))-1,0)</f>
        <v>2.7948796463853176E-2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0.91040179284843614</v>
      </c>
      <c r="C153" s="11">
        <v>1.1040742019877714</v>
      </c>
      <c r="D153" s="11">
        <f t="shared" ref="D153:D168" si="110">C153-B153</f>
        <v>0.19367240913933526</v>
      </c>
      <c r="E153" s="11">
        <v>0.6561299284575115</v>
      </c>
      <c r="F153" s="11">
        <f t="shared" ref="F153:F160" si="111">SUM(D153:E153)</f>
        <v>0.84980233759684676</v>
      </c>
      <c r="G153" s="200">
        <f t="shared" ref="G153:G155" si="112">IF(B153&gt;0,(1+(E153/B153))^(1/($C$6-$B$6))-1,0)</f>
        <v>3.6844765019102388E-2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1.9919440336811796</v>
      </c>
      <c r="C154" s="11">
        <v>2.0855683434014889</v>
      </c>
      <c r="D154" s="11">
        <f t="shared" si="110"/>
        <v>9.3624309720309329E-2</v>
      </c>
      <c r="E154" s="11">
        <v>0.80867014742500398</v>
      </c>
      <c r="F154" s="11">
        <f t="shared" si="111"/>
        <v>0.90229445714531331</v>
      </c>
      <c r="G154" s="200">
        <f t="shared" si="112"/>
        <v>2.2975132928659159E-2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0.43428029982709709</v>
      </c>
      <c r="C155" s="11">
        <v>0.53907534452923411</v>
      </c>
      <c r="D155" s="11">
        <f t="shared" si="110"/>
        <v>0.10479504470213702</v>
      </c>
      <c r="E155" s="11">
        <v>0.2615412534610963</v>
      </c>
      <c r="F155" s="11">
        <f t="shared" si="111"/>
        <v>0.36633629816323332</v>
      </c>
      <c r="G155" s="200">
        <f t="shared" si="112"/>
        <v>3.1925908833655869E-2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0.18265579407128668</v>
      </c>
      <c r="C156" s="11">
        <v>0.12041839662497156</v>
      </c>
      <c r="D156" s="11">
        <f t="shared" si="110"/>
        <v>-6.2237397446315124E-2</v>
      </c>
      <c r="E156" s="11">
        <v>7.5205061057692368E-2</v>
      </c>
      <c r="F156" s="11">
        <f t="shared" si="111"/>
        <v>1.2967663611377245E-2</v>
      </c>
      <c r="G156" s="200">
        <f>IF(B156&gt;0,(1+(E156/B156))^(1/($C$6-$B$6))-1,0)</f>
        <v>2.3254031433778133E-2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1.3528439002104564</v>
      </c>
      <c r="C157" s="11">
        <v>1.4639926111599555</v>
      </c>
      <c r="D157" s="11">
        <f t="shared" si="110"/>
        <v>0.11114871094949907</v>
      </c>
      <c r="E157" s="11">
        <v>0.71103107086933093</v>
      </c>
      <c r="F157" s="11">
        <f t="shared" si="111"/>
        <v>0.82217978181883</v>
      </c>
      <c r="G157" s="200">
        <f t="shared" ref="G157:G178" si="113">IF(B157&gt;0,(1+(E157/B157))^(1/($C$6-$B$6))-1,0)</f>
        <v>2.8558615792713793E-2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0.74008529135822754</v>
      </c>
      <c r="C158" s="11">
        <v>0.64657124211775208</v>
      </c>
      <c r="D158" s="11">
        <f t="shared" si="110"/>
        <v>-9.3514049240475461E-2</v>
      </c>
      <c r="E158" s="11">
        <v>0.26545290819106815</v>
      </c>
      <c r="F158" s="11">
        <f t="shared" si="111"/>
        <v>0.17193885895059269</v>
      </c>
      <c r="G158" s="200">
        <f t="shared" si="113"/>
        <v>2.0644391365494119E-2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0.32840167112333696</v>
      </c>
      <c r="C159" s="11">
        <v>0.64167137077871372</v>
      </c>
      <c r="D159" s="11">
        <f t="shared" si="110"/>
        <v>0.31326969965537677</v>
      </c>
      <c r="E159" s="11">
        <v>0.32273220911398209</v>
      </c>
      <c r="F159" s="11">
        <f t="shared" si="111"/>
        <v>0.63600190876935891</v>
      </c>
      <c r="G159" s="200">
        <f t="shared" si="113"/>
        <v>4.6689005509975345E-2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0.1321273327370143</v>
      </c>
      <c r="C160" s="11">
        <v>0.1086337769604221</v>
      </c>
      <c r="D160" s="11">
        <f t="shared" si="110"/>
        <v>-2.3493555776592193E-2</v>
      </c>
      <c r="E160" s="11">
        <v>3.8023963242831742E-2</v>
      </c>
      <c r="F160" s="11">
        <f t="shared" si="111"/>
        <v>1.4530407466239549E-2</v>
      </c>
      <c r="G160" s="200">
        <f t="shared" si="113"/>
        <v>1.7004417996343113E-2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0.43444174141681452</v>
      </c>
      <c r="C161" s="11">
        <v>0.42109650806386817</v>
      </c>
      <c r="D161" s="11">
        <f t="shared" si="110"/>
        <v>-1.3345233352946351E-2</v>
      </c>
      <c r="E161" s="11">
        <v>0.20468491021294438</v>
      </c>
      <c r="F161" s="11">
        <f t="shared" ref="F161:F162" si="114">SUM(D161:E161)</f>
        <v>0.19133967685999803</v>
      </c>
      <c r="G161" s="200">
        <f t="shared" si="113"/>
        <v>2.6070083840060931E-2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1.3288519626320174</v>
      </c>
      <c r="C162" s="11">
        <v>1.490755457849547</v>
      </c>
      <c r="D162" s="11">
        <f t="shared" si="110"/>
        <v>0.16190349521752956</v>
      </c>
      <c r="E162" s="11">
        <v>0.68885320995864274</v>
      </c>
      <c r="F162" s="11">
        <f t="shared" si="114"/>
        <v>0.8507567051761723</v>
      </c>
      <c r="G162" s="200">
        <f t="shared" si="113"/>
        <v>2.8234268377491212E-2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2.0340888516328999</v>
      </c>
      <c r="C163" s="11">
        <v>2.5826938971244893</v>
      </c>
      <c r="D163" s="11">
        <f t="shared" si="110"/>
        <v>0.54860504549158939</v>
      </c>
      <c r="E163" s="11">
        <v>1.358177559431835</v>
      </c>
      <c r="F163" s="11">
        <f t="shared" ref="F163:F166" si="115">SUM(D163:E163)</f>
        <v>1.9067826049234244</v>
      </c>
      <c r="G163" s="200">
        <f t="shared" si="113"/>
        <v>3.4684640443460868E-2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0.38418291575913177</v>
      </c>
      <c r="C164" s="11">
        <v>0.65666645151970371</v>
      </c>
      <c r="D164" s="11">
        <f t="shared" si="110"/>
        <v>0.27248353576057194</v>
      </c>
      <c r="E164" s="11">
        <v>0.26404359524983978</v>
      </c>
      <c r="F164" s="11">
        <f t="shared" si="115"/>
        <v>0.53652713101041172</v>
      </c>
      <c r="G164" s="200">
        <f t="shared" si="113"/>
        <v>3.5490016392308421E-2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0.4570062944501801</v>
      </c>
      <c r="C165" s="11">
        <v>0.68717390982496007</v>
      </c>
      <c r="D165" s="11">
        <f t="shared" si="110"/>
        <v>0.23016761537477998</v>
      </c>
      <c r="E165" s="11">
        <v>0.36049444816887671</v>
      </c>
      <c r="F165" s="11">
        <f t="shared" si="115"/>
        <v>0.59066206354365669</v>
      </c>
      <c r="G165" s="200">
        <f t="shared" si="113"/>
        <v>3.9531685982847398E-2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1.0199761705535646</v>
      </c>
      <c r="C166" s="11">
        <v>1.3625898855839844</v>
      </c>
      <c r="D166" s="11">
        <f t="shared" si="110"/>
        <v>0.34261371503041982</v>
      </c>
      <c r="E166" s="11">
        <v>0.56819703786836184</v>
      </c>
      <c r="F166" s="11">
        <f t="shared" si="115"/>
        <v>0.91081075289878166</v>
      </c>
      <c r="G166" s="200">
        <f t="shared" si="113"/>
        <v>2.9960389141597821E-2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0.39923356144271205</v>
      </c>
      <c r="C167" s="11">
        <v>0.60860040390919867</v>
      </c>
      <c r="D167" s="11">
        <f t="shared" si="110"/>
        <v>0.20936684246648662</v>
      </c>
      <c r="E167" s="11">
        <v>0.30439339351689138</v>
      </c>
      <c r="F167" s="11">
        <f t="shared" ref="F167" si="116">SUM(D167:E167)</f>
        <v>0.51376023598337794</v>
      </c>
      <c r="G167" s="200">
        <f t="shared" si="113"/>
        <v>3.8502855500036404E-2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0.2640344376087938</v>
      </c>
      <c r="C168" s="11">
        <v>0.33252486520295027</v>
      </c>
      <c r="D168" s="11">
        <f t="shared" si="110"/>
        <v>6.8490427594156467E-2</v>
      </c>
      <c r="E168" s="11">
        <v>0.19115915992764593</v>
      </c>
      <c r="F168" s="11">
        <f t="shared" ref="F168" si="117">SUM(D168:E168)</f>
        <v>0.25964958752180239</v>
      </c>
      <c r="G168" s="200">
        <f t="shared" si="113"/>
        <v>3.697679487575023E-2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1.4734955696841199</v>
      </c>
      <c r="C169" s="11">
        <v>1.8217426458562247</v>
      </c>
      <c r="D169" s="11">
        <f>C169-B169</f>
        <v>0.34824707617210482</v>
      </c>
      <c r="E169" s="11">
        <v>1.044142337691097</v>
      </c>
      <c r="F169" s="11">
        <f>SUM(D169:E169)</f>
        <v>1.3923894138632018</v>
      </c>
      <c r="G169" s="200">
        <f t="shared" si="113"/>
        <v>3.635758180976123E-2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0.52132525466194057</v>
      </c>
      <c r="C170" s="11">
        <v>0.8817311409807721</v>
      </c>
      <c r="D170" s="11">
        <f t="shared" ref="D170:D176" si="118">C170-B170</f>
        <v>0.36040588631883153</v>
      </c>
      <c r="E170" s="11">
        <v>0.45864474801852539</v>
      </c>
      <c r="F170" s="11">
        <f t="shared" ref="F170:F171" si="119">SUM(D170:E170)</f>
        <v>0.81905063433735692</v>
      </c>
      <c r="G170" s="200">
        <f t="shared" si="113"/>
        <v>4.2974285865572615E-2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1.2336410555112521E-2</v>
      </c>
      <c r="C171" s="11">
        <v>8.2530794205251667E-3</v>
      </c>
      <c r="D171" s="11">
        <f t="shared" si="118"/>
        <v>-4.0833311345873542E-3</v>
      </c>
      <c r="E171" s="11">
        <v>5.1681162359830382E-3</v>
      </c>
      <c r="F171" s="11">
        <f t="shared" si="119"/>
        <v>1.084785101395684E-3</v>
      </c>
      <c r="G171" s="200">
        <f t="shared" si="113"/>
        <v>2.3601163109150614E-2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0.78929822952338957</v>
      </c>
      <c r="C172" s="11">
        <v>1.0403443939466879</v>
      </c>
      <c r="D172" s="11">
        <f t="shared" si="118"/>
        <v>0.2510461644232983</v>
      </c>
      <c r="E172" s="11">
        <v>0.46977951427446402</v>
      </c>
      <c r="F172" s="11">
        <f t="shared" ref="F172:F173" si="120">SUM(D172:E172)</f>
        <v>0.72082567869776226</v>
      </c>
      <c r="G172" s="200">
        <f t="shared" si="113"/>
        <v>3.1622394462256898E-2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0.34497736295302922</v>
      </c>
      <c r="C173" s="11">
        <v>0.47619956071652653</v>
      </c>
      <c r="D173" s="11">
        <f t="shared" si="118"/>
        <v>0.13122219776349731</v>
      </c>
      <c r="E173" s="11">
        <v>0.21629606381462482</v>
      </c>
      <c r="F173" s="11">
        <f t="shared" si="120"/>
        <v>0.34751826157812216</v>
      </c>
      <c r="G173" s="200">
        <f t="shared" si="113"/>
        <v>3.2980822616781369E-2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0.31104291352707364</v>
      </c>
      <c r="C174" s="11">
        <v>0.57704774405433445</v>
      </c>
      <c r="D174" s="11">
        <f t="shared" si="118"/>
        <v>0.26600483052726082</v>
      </c>
      <c r="E174" s="11">
        <v>0.22635038199437091</v>
      </c>
      <c r="F174" s="11">
        <f t="shared" ref="F174:F175" si="121">SUM(D174:E174)</f>
        <v>0.49235521252163172</v>
      </c>
      <c r="G174" s="200">
        <f t="shared" si="113"/>
        <v>3.7125857496800752E-2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0.31234769968162052</v>
      </c>
      <c r="C175" s="11">
        <v>0.47238041799633695</v>
      </c>
      <c r="D175" s="11">
        <f t="shared" si="118"/>
        <v>0.16003271831471644</v>
      </c>
      <c r="E175" s="11">
        <v>0.28074963374969764</v>
      </c>
      <c r="F175" s="11">
        <f t="shared" si="121"/>
        <v>0.44078235206441407</v>
      </c>
      <c r="G175" s="200">
        <f t="shared" si="113"/>
        <v>4.3676353910721444E-2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0.18925453725647151</v>
      </c>
      <c r="C176" s="11">
        <v>0.64589270895234141</v>
      </c>
      <c r="D176" s="11">
        <f t="shared" si="118"/>
        <v>0.4566381716958699</v>
      </c>
      <c r="E176" s="11">
        <v>0.29022307894448013</v>
      </c>
      <c r="F176" s="11">
        <f t="shared" ref="F176" si="122">SUM(D176:E176)</f>
        <v>0.74686125064035003</v>
      </c>
      <c r="G176" s="200">
        <f t="shared" si="113"/>
        <v>6.3934280944045074E-2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0.98707202955877626</v>
      </c>
      <c r="C177" s="11">
        <v>1.3931415055539786</v>
      </c>
      <c r="D177" s="11">
        <f t="shared" ref="D177" si="123">C177-B177</f>
        <v>0.40606947599520238</v>
      </c>
      <c r="E177" s="11">
        <v>0.71743129400213723</v>
      </c>
      <c r="F177" s="11">
        <f t="shared" ref="F177" si="124">SUM(D177:E177)</f>
        <v>1.1235007699973396</v>
      </c>
      <c r="G177" s="200">
        <f t="shared" si="113"/>
        <v>3.709036726635162E-2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19.471307649637808</v>
      </c>
      <c r="C178" s="11">
        <f t="shared" ref="C178:F178" si="125">SUM(C152:C177)</f>
        <v>24.202711382954373</v>
      </c>
      <c r="D178" s="11">
        <f t="shared" si="125"/>
        <v>4.7314037333165597</v>
      </c>
      <c r="E178" s="11">
        <f t="shared" si="125"/>
        <v>11.881155052206154</v>
      </c>
      <c r="F178" s="11">
        <f t="shared" si="125"/>
        <v>16.612558785522715</v>
      </c>
      <c r="G178" s="200">
        <f t="shared" si="113"/>
        <v>3.2266347728475253E-2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5.3787225252329511</v>
      </c>
      <c r="C181" s="11">
        <v>4.6637076434232787</v>
      </c>
      <c r="D181" s="11">
        <f>C181-B181</f>
        <v>-0.71501488180967243</v>
      </c>
      <c r="E181" s="11">
        <v>1.9379715957672106</v>
      </c>
      <c r="F181" s="11">
        <f>SUM(D181:E181)</f>
        <v>1.2229567139575381</v>
      </c>
      <c r="G181" s="200">
        <f>IF(B181&gt;0,(1+(E181/B181))^(1/($C$6-$B$6))-1,0)</f>
        <v>2.0725702202859742E-2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2.4226372027252805</v>
      </c>
      <c r="C182" s="11">
        <v>2.3618848952813774</v>
      </c>
      <c r="D182" s="11">
        <f t="shared" ref="D182:D197" si="128">C182-B182</f>
        <v>-6.0752307443903142E-2</v>
      </c>
      <c r="E182" s="11">
        <v>0.99326829071514977</v>
      </c>
      <c r="F182" s="11">
        <f t="shared" ref="F182:F189" si="129">SUM(D182:E182)</f>
        <v>0.93251598327124663</v>
      </c>
      <c r="G182" s="200">
        <f t="shared" ref="G182:G184" si="130">IF(B182&gt;0,(1+(E182/B182))^(1/($C$6-$B$6))-1,0)</f>
        <v>2.3170078006777395E-2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3.3974554855067138</v>
      </c>
      <c r="C183" s="11">
        <v>3.6958727247953438</v>
      </c>
      <c r="D183" s="11">
        <f t="shared" si="128"/>
        <v>0.29841723928862995</v>
      </c>
      <c r="E183" s="11">
        <v>1.0215507536334356</v>
      </c>
      <c r="F183" s="11">
        <f t="shared" si="129"/>
        <v>1.3199679929220656</v>
      </c>
      <c r="G183" s="200">
        <f t="shared" si="130"/>
        <v>1.768035077566843E-2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1.7447210356311464</v>
      </c>
      <c r="C184" s="11">
        <v>2.1517591607538025</v>
      </c>
      <c r="D184" s="11">
        <f t="shared" si="128"/>
        <v>0.40703812512265602</v>
      </c>
      <c r="E184" s="11">
        <v>1.0312243091494182</v>
      </c>
      <c r="F184" s="11">
        <f t="shared" si="129"/>
        <v>1.4382624342720742</v>
      </c>
      <c r="G184" s="200">
        <f t="shared" si="130"/>
        <v>3.1444016727947721E-2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0.81899852519042926</v>
      </c>
      <c r="C185" s="11">
        <v>0.79452564183807017</v>
      </c>
      <c r="D185" s="11">
        <f t="shared" si="128"/>
        <v>-2.4472883352359087E-2</v>
      </c>
      <c r="E185" s="11">
        <v>0.31532189934333821</v>
      </c>
      <c r="F185" s="11">
        <f t="shared" si="129"/>
        <v>0.29084901599097912</v>
      </c>
      <c r="G185" s="200">
        <f>IF(B185&gt;0,(1+(E185/B185))^(1/($C$6-$B$6))-1,0)</f>
        <v>2.1951241261231491E-2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3.4921955692324445</v>
      </c>
      <c r="C186" s="11">
        <v>3.8323139637936929</v>
      </c>
      <c r="D186" s="11">
        <f t="shared" si="128"/>
        <v>0.34011839456124848</v>
      </c>
      <c r="E186" s="11">
        <v>1.4417014407803106</v>
      </c>
      <c r="F186" s="11">
        <f t="shared" si="129"/>
        <v>1.7818198353415591</v>
      </c>
      <c r="G186" s="200">
        <f t="shared" ref="G186:G205" si="131">IF(B186&gt;0,(1+(E186/B186))^(1/($C$6-$B$6))-1,0)</f>
        <v>2.3307368902524495E-2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1.430550811042069</v>
      </c>
      <c r="C187" s="11">
        <v>0.91819426586970965</v>
      </c>
      <c r="D187" s="11">
        <f t="shared" si="128"/>
        <v>-0.5123565451723594</v>
      </c>
      <c r="E187" s="11">
        <v>0.35983910675042513</v>
      </c>
      <c r="F187" s="11">
        <f t="shared" si="129"/>
        <v>-0.15251743842193427</v>
      </c>
      <c r="G187" s="200">
        <f t="shared" si="131"/>
        <v>1.5070692964855859E-2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1.3465234158951789</v>
      </c>
      <c r="C188" s="11">
        <v>3.0209198752784223</v>
      </c>
      <c r="D188" s="11">
        <f t="shared" si="128"/>
        <v>1.6743964593832434</v>
      </c>
      <c r="E188" s="11">
        <v>1.3272916774061574</v>
      </c>
      <c r="F188" s="11">
        <f t="shared" si="129"/>
        <v>3.0016881367894008</v>
      </c>
      <c r="G188" s="200">
        <f t="shared" si="131"/>
        <v>4.6793853768100524E-2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0.49264405966636671</v>
      </c>
      <c r="C189" s="11">
        <v>0.35566041620018618</v>
      </c>
      <c r="D189" s="11">
        <f t="shared" si="128"/>
        <v>-0.13698364346618053</v>
      </c>
      <c r="E189" s="11">
        <v>9.1549663645869084E-2</v>
      </c>
      <c r="F189" s="11">
        <f t="shared" si="129"/>
        <v>-4.5433979820311443E-2</v>
      </c>
      <c r="G189" s="200">
        <f t="shared" si="131"/>
        <v>1.1427852727274423E-2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1.1551850051312729</v>
      </c>
      <c r="C190" s="11">
        <v>1.0776562445703703</v>
      </c>
      <c r="D190" s="11">
        <f t="shared" si="128"/>
        <v>-7.7528760560902521E-2</v>
      </c>
      <c r="E190" s="11">
        <v>0.40349861952767668</v>
      </c>
      <c r="F190" s="11">
        <f t="shared" ref="F190:F191" si="132">SUM(D190:E190)</f>
        <v>0.32596985896677416</v>
      </c>
      <c r="G190" s="200">
        <f t="shared" si="131"/>
        <v>2.0172851366032196E-2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4.3395291290850775</v>
      </c>
      <c r="C191" s="11">
        <v>4.0842763764192958</v>
      </c>
      <c r="D191" s="11">
        <f t="shared" si="128"/>
        <v>-0.25525275266578173</v>
      </c>
      <c r="E191" s="11">
        <v>1.6188738028804184</v>
      </c>
      <c r="F191" s="11">
        <f t="shared" si="132"/>
        <v>1.3636210502146366</v>
      </c>
      <c r="G191" s="200">
        <f t="shared" si="131"/>
        <v>2.136071809531459E-2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6.5187112784757044</v>
      </c>
      <c r="C192" s="11">
        <v>6.0181954207621873</v>
      </c>
      <c r="D192" s="11">
        <f t="shared" si="128"/>
        <v>-0.50051585771351714</v>
      </c>
      <c r="E192" s="11">
        <v>2.8719510597669715</v>
      </c>
      <c r="F192" s="11">
        <f t="shared" ref="F192:F195" si="133">SUM(D192:E192)</f>
        <v>2.3714352020534544</v>
      </c>
      <c r="G192" s="200">
        <f t="shared" si="131"/>
        <v>2.4634477667590637E-2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1.2446279070817337</v>
      </c>
      <c r="C193" s="11">
        <v>0.38820400710372943</v>
      </c>
      <c r="D193" s="11">
        <f t="shared" si="128"/>
        <v>-0.85642389997800428</v>
      </c>
      <c r="E193" s="11">
        <v>0.39804403319164516</v>
      </c>
      <c r="F193" s="11">
        <f t="shared" si="133"/>
        <v>-0.45837986678635911</v>
      </c>
      <c r="G193" s="200">
        <f t="shared" si="131"/>
        <v>1.8671338484875344E-2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0.8646109639706776</v>
      </c>
      <c r="C194" s="11">
        <v>0.86781818972182623</v>
      </c>
      <c r="D194" s="11">
        <f t="shared" si="128"/>
        <v>3.2072257511486235E-3</v>
      </c>
      <c r="E194" s="11">
        <v>0.38798162165949751</v>
      </c>
      <c r="F194" s="11">
        <f t="shared" si="133"/>
        <v>0.39118884741064613</v>
      </c>
      <c r="G194" s="200">
        <f t="shared" si="131"/>
        <v>2.502063064956217E-2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6.2787120774988843</v>
      </c>
      <c r="C195" s="11">
        <v>6.2614211907822535</v>
      </c>
      <c r="D195" s="11">
        <f t="shared" si="128"/>
        <v>-1.7290886716630816E-2</v>
      </c>
      <c r="E195" s="11">
        <v>2.1218255909130805</v>
      </c>
      <c r="F195" s="11">
        <f t="shared" si="133"/>
        <v>2.1045347041964497</v>
      </c>
      <c r="G195" s="200">
        <f t="shared" si="131"/>
        <v>1.9598296107141477E-2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4.2406740617020331</v>
      </c>
      <c r="C196" s="11">
        <v>4.5036937243176709</v>
      </c>
      <c r="D196" s="11">
        <f t="shared" si="128"/>
        <v>0.26301966261563781</v>
      </c>
      <c r="E196" s="11">
        <v>1.6616664258749223</v>
      </c>
      <c r="F196" s="11">
        <f t="shared" ref="F196" si="134">SUM(D196:E196)</f>
        <v>1.9246860884905601</v>
      </c>
      <c r="G196" s="200">
        <f t="shared" si="131"/>
        <v>2.2286496863940908E-2</v>
      </c>
    </row>
    <row r="197" spans="1:14" x14ac:dyDescent="0.2">
      <c r="A197" t="str">
        <f t="shared" si="127"/>
        <v>54 Textiles, printing and other skilled trades</v>
      </c>
      <c r="B197" s="11">
        <v>1.5991220899725331</v>
      </c>
      <c r="C197" s="11">
        <v>1.9297196534579104</v>
      </c>
      <c r="D197" s="11">
        <f t="shared" si="128"/>
        <v>0.33059756348537728</v>
      </c>
      <c r="E197" s="11">
        <v>0.72617617325372252</v>
      </c>
      <c r="F197" s="11">
        <f t="shared" ref="F197" si="135">SUM(D197:E197)</f>
        <v>1.0567737367390997</v>
      </c>
      <c r="G197" s="200">
        <f t="shared" si="131"/>
        <v>2.5273666585633237E-2</v>
      </c>
    </row>
    <row r="198" spans="1:14" x14ac:dyDescent="0.2">
      <c r="A198" t="str">
        <f t="shared" si="127"/>
        <v>61 Caring personal service occupations</v>
      </c>
      <c r="B198" s="11">
        <v>9.2575413093407573</v>
      </c>
      <c r="C198" s="11">
        <v>12.524518019008857</v>
      </c>
      <c r="D198" s="11">
        <f>C198-B198</f>
        <v>3.2669767096680999</v>
      </c>
      <c r="E198" s="11">
        <v>5.8715294651593943</v>
      </c>
      <c r="F198" s="11">
        <f>SUM(D198:E198)</f>
        <v>9.1385061748274943</v>
      </c>
      <c r="G198" s="200">
        <f t="shared" si="131"/>
        <v>3.3287335277413455E-2</v>
      </c>
    </row>
    <row r="199" spans="1:14" x14ac:dyDescent="0.2">
      <c r="A199" t="str">
        <f t="shared" si="127"/>
        <v>62 Leisure, travel and related personal service occupations</v>
      </c>
      <c r="B199" s="11">
        <v>1.6464169327804894</v>
      </c>
      <c r="C199" s="11">
        <v>1.6345937864180213</v>
      </c>
      <c r="D199" s="11">
        <f t="shared" ref="D199:D205" si="136">C199-B199</f>
        <v>-1.1823146362468062E-2</v>
      </c>
      <c r="E199" s="11">
        <v>0.71033356252313617</v>
      </c>
      <c r="F199" s="11">
        <f t="shared" ref="F199:F200" si="137">SUM(D199:E199)</f>
        <v>0.69851041616066811</v>
      </c>
      <c r="G199" s="200">
        <f t="shared" si="131"/>
        <v>2.4200347544430567E-2</v>
      </c>
    </row>
    <row r="200" spans="1:14" x14ac:dyDescent="0.2">
      <c r="A200" t="str">
        <f t="shared" si="127"/>
        <v>63 Community and civil enforcement occupations</v>
      </c>
      <c r="B200" s="11">
        <v>5.0904514977751246E-2</v>
      </c>
      <c r="C200" s="11">
        <v>3.1185294464772653E-2</v>
      </c>
      <c r="D200" s="11">
        <f t="shared" si="136"/>
        <v>-1.9719220512978593E-2</v>
      </c>
      <c r="E200" s="11">
        <v>1.1245561980861626E-2</v>
      </c>
      <c r="F200" s="11">
        <f t="shared" si="137"/>
        <v>-8.473658532116967E-3</v>
      </c>
      <c r="G200" s="200">
        <f t="shared" si="131"/>
        <v>1.3395623662332046E-2</v>
      </c>
    </row>
    <row r="201" spans="1:14" x14ac:dyDescent="0.2">
      <c r="A201" t="str">
        <f t="shared" si="127"/>
        <v>71 Sales occupations</v>
      </c>
      <c r="B201" s="11">
        <v>6.591993439390218</v>
      </c>
      <c r="C201" s="11">
        <v>7.4030966949811559</v>
      </c>
      <c r="D201" s="11">
        <f t="shared" si="136"/>
        <v>0.81110325559093788</v>
      </c>
      <c r="E201" s="11">
        <v>3.0497107021383796</v>
      </c>
      <c r="F201" s="11">
        <f t="shared" ref="F201:F202" si="138">SUM(D201:E201)</f>
        <v>3.8608139577293175</v>
      </c>
      <c r="G201" s="200">
        <f t="shared" si="131"/>
        <v>2.5673501644613461E-2</v>
      </c>
    </row>
    <row r="202" spans="1:14" x14ac:dyDescent="0.2">
      <c r="A202" t="str">
        <f t="shared" si="127"/>
        <v>72 Customer service occupations</v>
      </c>
      <c r="B202" s="11">
        <v>1.575182167071697</v>
      </c>
      <c r="C202" s="11">
        <v>1.942046422683765</v>
      </c>
      <c r="D202" s="11">
        <f t="shared" si="136"/>
        <v>0.36686425561206804</v>
      </c>
      <c r="E202" s="11">
        <v>0.73808362659562776</v>
      </c>
      <c r="F202" s="11">
        <f t="shared" si="138"/>
        <v>1.1049478822076959</v>
      </c>
      <c r="G202" s="200">
        <f t="shared" si="131"/>
        <v>2.5950285427327691E-2</v>
      </c>
    </row>
    <row r="203" spans="1:14" x14ac:dyDescent="0.2">
      <c r="A203" t="str">
        <f t="shared" si="127"/>
        <v>81 Process, plant and machine operatives</v>
      </c>
      <c r="B203" s="11">
        <v>2.1744623214337375</v>
      </c>
      <c r="C203" s="11">
        <v>2.830198642911383</v>
      </c>
      <c r="D203" s="11">
        <f t="shared" si="136"/>
        <v>0.65573632147764549</v>
      </c>
      <c r="E203" s="11">
        <v>0.91830902207993415</v>
      </c>
      <c r="F203" s="11">
        <f t="shared" ref="F203:F204" si="139">SUM(D203:E203)</f>
        <v>1.5740453435575796</v>
      </c>
      <c r="G203" s="200">
        <f t="shared" si="131"/>
        <v>2.3763704395566965E-2</v>
      </c>
    </row>
    <row r="204" spans="1:14" x14ac:dyDescent="0.2">
      <c r="A204" t="str">
        <f t="shared" si="127"/>
        <v>82 Transport and mobile machine drivers and operatives</v>
      </c>
      <c r="B204" s="11">
        <v>1.9666011969019448</v>
      </c>
      <c r="C204" s="11">
        <v>2.5407732531642058</v>
      </c>
      <c r="D204" s="11">
        <f t="shared" si="136"/>
        <v>0.57417205626226098</v>
      </c>
      <c r="E204" s="11">
        <v>1.1457132378967234</v>
      </c>
      <c r="F204" s="11">
        <f t="shared" si="139"/>
        <v>1.7198852941589844</v>
      </c>
      <c r="G204" s="200">
        <f t="shared" si="131"/>
        <v>3.1077107467192278E-2</v>
      </c>
    </row>
    <row r="205" spans="1:14" x14ac:dyDescent="0.2">
      <c r="A205" t="str">
        <f t="shared" si="127"/>
        <v>91 Elementary trades and related occupations</v>
      </c>
      <c r="B205" s="11">
        <v>0.94557581167523441</v>
      </c>
      <c r="C205" s="11">
        <v>2.9280037645058092</v>
      </c>
      <c r="D205" s="11">
        <f t="shared" si="136"/>
        <v>1.9824279528305748</v>
      </c>
      <c r="E205" s="11">
        <v>1.0571755639321292</v>
      </c>
      <c r="F205" s="11">
        <f t="shared" ref="F205" si="140">SUM(D205:E205)</f>
        <v>3.0396035167627042</v>
      </c>
      <c r="G205" s="200">
        <f t="shared" si="131"/>
        <v>5.1304957347068969E-2</v>
      </c>
    </row>
    <row r="206" spans="1:14" x14ac:dyDescent="0.2">
      <c r="A206" t="str">
        <f t="shared" si="127"/>
        <v>92 Elementary administration and service occupations</v>
      </c>
      <c r="B206" s="11">
        <v>5.5656405077315592</v>
      </c>
      <c r="C206" s="11">
        <v>4.5113075340336941</v>
      </c>
      <c r="D206" s="11">
        <f t="shared" ref="D206" si="141">C206-B206</f>
        <v>-1.0543329736978651</v>
      </c>
      <c r="E206" s="11">
        <v>2.2048221162136907</v>
      </c>
      <c r="F206" s="11">
        <f t="shared" ref="F206" si="142">SUM(D206:E206)</f>
        <v>1.1504891425158257</v>
      </c>
      <c r="G206" s="200">
        <f t="shared" ref="G206:G207" si="143">IF(B206&gt;0,(1+(E206/B206))^(1/($C$6-$B$6))-1,0)</f>
        <v>2.2497170713195791E-2</v>
      </c>
    </row>
    <row r="207" spans="1:14" x14ac:dyDescent="0.2">
      <c r="A207" t="str">
        <f t="shared" si="127"/>
        <v>All occupations</v>
      </c>
      <c r="B207" s="11">
        <f>SUM(B181:B206)</f>
        <v>76.539939344343892</v>
      </c>
      <c r="C207" s="11">
        <f t="shared" ref="C207:F207" si="144">SUM(C181:C206)</f>
        <v>83.271546806540769</v>
      </c>
      <c r="D207" s="11">
        <f t="shared" si="144"/>
        <v>6.731607462196906</v>
      </c>
      <c r="E207" s="11">
        <f t="shared" si="144"/>
        <v>34.416658922779128</v>
      </c>
      <c r="F207" s="11">
        <f t="shared" si="144"/>
        <v>41.148266384976033</v>
      </c>
      <c r="G207" s="200">
        <f t="shared" si="143"/>
        <v>2.5064046861601907E-2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3.7860881710396601</v>
      </c>
      <c r="C210" s="11">
        <v>2.0617252527034351</v>
      </c>
      <c r="D210" s="11">
        <f>C210-B210</f>
        <v>-1.724362918336225</v>
      </c>
      <c r="E210" s="11">
        <v>1.2458183655840078</v>
      </c>
      <c r="F210" s="11">
        <f>SUM(D210:E210)</f>
        <v>-0.47854455275221719</v>
      </c>
      <c r="G210" s="200">
        <f>IF(B210&gt;0,(1+(E210/B210))^(1/($C$6-$B$6))-1,0)</f>
        <v>1.9145339504770265E-2</v>
      </c>
    </row>
    <row r="211" spans="1:7" x14ac:dyDescent="0.2">
      <c r="A211" t="str">
        <f t="shared" si="146"/>
        <v>12 Other managers and proprietors</v>
      </c>
      <c r="B211" s="11">
        <v>2.4795621710991229</v>
      </c>
      <c r="C211" s="11">
        <v>1.8627123806356485</v>
      </c>
      <c r="D211" s="11">
        <f t="shared" ref="D211:D226" si="147">C211-B211</f>
        <v>-0.61684979046347443</v>
      </c>
      <c r="E211" s="11">
        <v>1.1875478469999192</v>
      </c>
      <c r="F211" s="11">
        <f t="shared" ref="F211:F218" si="148">SUM(D211:E211)</f>
        <v>0.57069805653644479</v>
      </c>
      <c r="G211" s="200">
        <f t="shared" ref="G211:G213" si="149">IF(B211&gt;0,(1+(E211/B211))^(1/($C$6-$B$6))-1,0)</f>
        <v>2.6431399792876009E-2</v>
      </c>
    </row>
    <row r="212" spans="1:7" x14ac:dyDescent="0.2">
      <c r="A212" t="str">
        <f t="shared" si="146"/>
        <v>21 Science, research, engineering and technology professionals</v>
      </c>
      <c r="B212" s="11">
        <v>2.1958656671176304</v>
      </c>
      <c r="C212" s="11">
        <v>1.8450389533470402</v>
      </c>
      <c r="D212" s="11">
        <f t="shared" si="147"/>
        <v>-0.35082671377059027</v>
      </c>
      <c r="E212" s="11">
        <v>0.7232789196473407</v>
      </c>
      <c r="F212" s="11">
        <f t="shared" si="148"/>
        <v>0.37245220587675043</v>
      </c>
      <c r="G212" s="200">
        <f t="shared" si="149"/>
        <v>1.9162234986581206E-2</v>
      </c>
    </row>
    <row r="213" spans="1:7" x14ac:dyDescent="0.2">
      <c r="A213" t="str">
        <f t="shared" si="146"/>
        <v>22 Health professionals</v>
      </c>
      <c r="B213" s="11">
        <v>1.1874794743970019</v>
      </c>
      <c r="C213" s="11">
        <v>0.81648728793374359</v>
      </c>
      <c r="D213" s="11">
        <f t="shared" si="147"/>
        <v>-0.37099218646325827</v>
      </c>
      <c r="E213" s="11">
        <v>0.50515100050106054</v>
      </c>
      <c r="F213" s="11">
        <f t="shared" si="148"/>
        <v>0.13415881403780228</v>
      </c>
      <c r="G213" s="200">
        <f t="shared" si="149"/>
        <v>2.3911457971851569E-2</v>
      </c>
    </row>
    <row r="214" spans="1:7" x14ac:dyDescent="0.2">
      <c r="A214" t="str">
        <f t="shared" si="146"/>
        <v>23 Teaching and other educational professionals</v>
      </c>
      <c r="B214" s="11">
        <v>0.51978745865889275</v>
      </c>
      <c r="C214" s="11">
        <v>0.32344577547844272</v>
      </c>
      <c r="D214" s="11">
        <f t="shared" si="147"/>
        <v>-0.19634168318045003</v>
      </c>
      <c r="E214" s="11">
        <v>0.19124412061438481</v>
      </c>
      <c r="F214" s="11">
        <f t="shared" si="148"/>
        <v>-5.0975625660652224E-3</v>
      </c>
      <c r="G214" s="200">
        <f>IF(B214&gt;0,(1+(E214/B214))^(1/($C$6-$B$6))-1,0)</f>
        <v>2.1106105225973337E-2</v>
      </c>
    </row>
    <row r="215" spans="1:7" x14ac:dyDescent="0.2">
      <c r="A215" t="str">
        <f t="shared" si="146"/>
        <v>24 Business, media and public service professionals</v>
      </c>
      <c r="B215" s="11">
        <v>2.1301967015431487</v>
      </c>
      <c r="C215" s="11">
        <v>1.3893335683859216</v>
      </c>
      <c r="D215" s="11">
        <f t="shared" si="147"/>
        <v>-0.74086313315722707</v>
      </c>
      <c r="E215" s="11">
        <v>0.71773922265998502</v>
      </c>
      <c r="F215" s="11">
        <f t="shared" si="148"/>
        <v>-2.3123910497242051E-2</v>
      </c>
      <c r="G215" s="200">
        <f t="shared" ref="G215:G234" si="150">IF(B215&gt;0,(1+(E215/B215))^(1/($C$6-$B$6))-1,0)</f>
        <v>1.9547272299125229E-2</v>
      </c>
    </row>
    <row r="216" spans="1:7" x14ac:dyDescent="0.2">
      <c r="A216" t="str">
        <f t="shared" si="146"/>
        <v>31 Science, engineering and technology associate professionals</v>
      </c>
      <c r="B216" s="11">
        <v>0.98262465968266044</v>
      </c>
      <c r="C216" s="11">
        <v>0.72166274983242817</v>
      </c>
      <c r="D216" s="11">
        <f t="shared" si="147"/>
        <v>-0.26096190985023227</v>
      </c>
      <c r="E216" s="11">
        <v>0.31130506377597866</v>
      </c>
      <c r="F216" s="11">
        <f t="shared" si="148"/>
        <v>5.0343153925746398E-2</v>
      </c>
      <c r="G216" s="200">
        <f t="shared" si="150"/>
        <v>1.851681204287603E-2</v>
      </c>
    </row>
    <row r="217" spans="1:7" x14ac:dyDescent="0.2">
      <c r="A217" t="str">
        <f t="shared" si="146"/>
        <v>32 Health and social care associate professionals</v>
      </c>
      <c r="B217" s="11">
        <v>0.92237089250159177</v>
      </c>
      <c r="C217" s="11">
        <v>1.1087524167742862</v>
      </c>
      <c r="D217" s="11">
        <f t="shared" si="147"/>
        <v>0.18638152427269439</v>
      </c>
      <c r="E217" s="11">
        <v>0.6537486253116942</v>
      </c>
      <c r="F217" s="11">
        <f t="shared" si="148"/>
        <v>0.84013014958438859</v>
      </c>
      <c r="G217" s="200">
        <f t="shared" si="150"/>
        <v>3.6363805808742544E-2</v>
      </c>
    </row>
    <row r="218" spans="1:7" x14ac:dyDescent="0.2">
      <c r="A218" t="str">
        <f t="shared" si="146"/>
        <v>33 Protective service occupations</v>
      </c>
      <c r="B218" s="11">
        <v>0.54533715773147706</v>
      </c>
      <c r="C218" s="11">
        <v>0.25565453488411766</v>
      </c>
      <c r="D218" s="11">
        <f t="shared" si="147"/>
        <v>-0.28968262284735941</v>
      </c>
      <c r="E218" s="11">
        <v>0.10655249019890513</v>
      </c>
      <c r="F218" s="11">
        <f t="shared" si="148"/>
        <v>-0.18313013264845429</v>
      </c>
      <c r="G218" s="200">
        <f t="shared" si="150"/>
        <v>1.196913390112031E-2</v>
      </c>
    </row>
    <row r="219" spans="1:7" x14ac:dyDescent="0.2">
      <c r="A219" t="str">
        <f t="shared" si="146"/>
        <v>34 Culture, media and sports occupations</v>
      </c>
      <c r="B219" s="11">
        <v>0.51257901782174775</v>
      </c>
      <c r="C219" s="11">
        <v>0.20079956742826585</v>
      </c>
      <c r="D219" s="11">
        <f t="shared" si="147"/>
        <v>-0.31177945039348187</v>
      </c>
      <c r="E219" s="11">
        <v>0.12643720023901944</v>
      </c>
      <c r="F219" s="11">
        <f t="shared" ref="F219:F220" si="151">SUM(D219:E219)</f>
        <v>-0.18534225015446243</v>
      </c>
      <c r="G219" s="200">
        <f t="shared" si="150"/>
        <v>1.4806881926332727E-2</v>
      </c>
    </row>
    <row r="220" spans="1:7" x14ac:dyDescent="0.2">
      <c r="A220" t="str">
        <f t="shared" si="146"/>
        <v>35 Business and public service associate professionals</v>
      </c>
      <c r="B220" s="11">
        <v>3.1052937258204394</v>
      </c>
      <c r="C220" s="11">
        <v>1.9356777721831953</v>
      </c>
      <c r="D220" s="11">
        <f t="shared" si="147"/>
        <v>-1.1696159536372441</v>
      </c>
      <c r="E220" s="11">
        <v>0.97802488694389522</v>
      </c>
      <c r="F220" s="11">
        <f t="shared" si="151"/>
        <v>-0.19159106669334891</v>
      </c>
      <c r="G220" s="200">
        <f t="shared" si="150"/>
        <v>1.8421061460573984E-2</v>
      </c>
    </row>
    <row r="221" spans="1:7" x14ac:dyDescent="0.2">
      <c r="A221" t="str">
        <f t="shared" si="146"/>
        <v>41 Administrative occupations</v>
      </c>
      <c r="B221" s="11">
        <v>6.3695234988503104</v>
      </c>
      <c r="C221" s="11">
        <v>3.3088019005720106</v>
      </c>
      <c r="D221" s="11">
        <f t="shared" si="147"/>
        <v>-3.0607215982782998</v>
      </c>
      <c r="E221" s="11">
        <v>2.1428860589739052</v>
      </c>
      <c r="F221" s="11">
        <f t="shared" ref="F221:F224" si="152">SUM(D221:E221)</f>
        <v>-0.91783553930439465</v>
      </c>
      <c r="G221" s="200">
        <f t="shared" si="150"/>
        <v>1.9521458557438587E-2</v>
      </c>
    </row>
    <row r="222" spans="1:7" x14ac:dyDescent="0.2">
      <c r="A222" t="str">
        <f t="shared" si="146"/>
        <v>42 Secretarial and related occupations</v>
      </c>
      <c r="B222" s="11">
        <v>1.3887516728396285</v>
      </c>
      <c r="C222" s="11">
        <v>0.1916913336163372</v>
      </c>
      <c r="D222" s="11">
        <f t="shared" si="147"/>
        <v>-1.1970603392232912</v>
      </c>
      <c r="E222" s="11">
        <v>0.34324408967167963</v>
      </c>
      <c r="F222" s="11">
        <f t="shared" si="152"/>
        <v>-0.85381624955161162</v>
      </c>
      <c r="G222" s="200">
        <f t="shared" si="150"/>
        <v>1.4833547533452895E-2</v>
      </c>
    </row>
    <row r="223" spans="1:7" x14ac:dyDescent="0.2">
      <c r="A223" t="str">
        <f t="shared" si="146"/>
        <v>51 Skilled agricultural and related trades</v>
      </c>
      <c r="B223" s="11">
        <v>1.1416001221287366</v>
      </c>
      <c r="C223" s="11">
        <v>1.0003930509743582</v>
      </c>
      <c r="D223" s="11">
        <f t="shared" si="147"/>
        <v>-0.14120707115437847</v>
      </c>
      <c r="E223" s="11">
        <v>0.55250744918959427</v>
      </c>
      <c r="F223" s="11">
        <f t="shared" si="152"/>
        <v>0.4113003780352158</v>
      </c>
      <c r="G223" s="200">
        <f t="shared" si="150"/>
        <v>2.6664310583048412E-2</v>
      </c>
    </row>
    <row r="224" spans="1:7" x14ac:dyDescent="0.2">
      <c r="A224" t="str">
        <f t="shared" si="146"/>
        <v>52 Skilled metal, electrical and electronic trades</v>
      </c>
      <c r="B224" s="11">
        <v>3.2342637989672234</v>
      </c>
      <c r="C224" s="11">
        <v>2.0386127505617817</v>
      </c>
      <c r="D224" s="11">
        <f t="shared" si="147"/>
        <v>-1.1956510484054417</v>
      </c>
      <c r="E224" s="11">
        <v>1.0190926839517456</v>
      </c>
      <c r="F224" s="11">
        <f t="shared" si="152"/>
        <v>-0.1765583644536961</v>
      </c>
      <c r="G224" s="200">
        <f t="shared" si="150"/>
        <v>1.8428215481369525E-2</v>
      </c>
    </row>
    <row r="225" spans="1:7" x14ac:dyDescent="0.2">
      <c r="A225" t="str">
        <f t="shared" si="146"/>
        <v>53 Skilled construction and building trades</v>
      </c>
      <c r="B225" s="11">
        <v>3.7372073445955811</v>
      </c>
      <c r="C225" s="11">
        <v>3.7711888306075911</v>
      </c>
      <c r="D225" s="11">
        <f t="shared" si="147"/>
        <v>3.3981486012010009E-2</v>
      </c>
      <c r="E225" s="11">
        <v>1.8345968135276634</v>
      </c>
      <c r="F225" s="11">
        <f t="shared" ref="F225" si="153">SUM(D225:E225)</f>
        <v>1.8685782995396734</v>
      </c>
      <c r="G225" s="200">
        <f t="shared" si="150"/>
        <v>2.6982973193246274E-2</v>
      </c>
    </row>
    <row r="226" spans="1:7" x14ac:dyDescent="0.2">
      <c r="A226" t="str">
        <f t="shared" si="146"/>
        <v>54 Textiles, printing and other skilled trades</v>
      </c>
      <c r="B226" s="11">
        <v>1.6643395961846497</v>
      </c>
      <c r="C226" s="11">
        <v>1.3315695545462396</v>
      </c>
      <c r="D226" s="11">
        <f t="shared" si="147"/>
        <v>-0.33277004163841006</v>
      </c>
      <c r="E226" s="11">
        <v>0.60857561279845296</v>
      </c>
      <c r="F226" s="11">
        <f t="shared" ref="F226" si="154">SUM(D226:E226)</f>
        <v>0.27580557116004289</v>
      </c>
      <c r="G226" s="200">
        <f t="shared" si="150"/>
        <v>2.0992971939612026E-2</v>
      </c>
    </row>
    <row r="227" spans="1:7" x14ac:dyDescent="0.2">
      <c r="A227" t="str">
        <f t="shared" si="146"/>
        <v>61 Caring personal service occupations</v>
      </c>
      <c r="B227" s="11">
        <v>5.8109710221358402</v>
      </c>
      <c r="C227" s="11">
        <v>4.1816312560748274</v>
      </c>
      <c r="D227" s="11">
        <f>C227-B227</f>
        <v>-1.6293397660610127</v>
      </c>
      <c r="E227" s="11">
        <v>2.570010070796318</v>
      </c>
      <c r="F227" s="11">
        <f>SUM(D227:E227)</f>
        <v>0.94067030473530533</v>
      </c>
      <c r="G227" s="200">
        <f t="shared" si="150"/>
        <v>2.4714960350916471E-2</v>
      </c>
    </row>
    <row r="228" spans="1:7" x14ac:dyDescent="0.2">
      <c r="A228" t="str">
        <f t="shared" si="146"/>
        <v>62 Leisure, travel and related personal service occupations</v>
      </c>
      <c r="B228" s="11">
        <v>1.6925890034096578</v>
      </c>
      <c r="C228" s="11">
        <v>1.1923804374770055</v>
      </c>
      <c r="D228" s="11">
        <f t="shared" ref="D228:D234" si="155">C228-B228</f>
        <v>-0.50020856593265228</v>
      </c>
      <c r="E228" s="11">
        <v>0.70255141736322468</v>
      </c>
      <c r="F228" s="11">
        <f t="shared" ref="F228:F229" si="156">SUM(D228:E228)</f>
        <v>0.2023428514305724</v>
      </c>
      <c r="G228" s="200">
        <f t="shared" si="150"/>
        <v>2.3415438974967451E-2</v>
      </c>
    </row>
    <row r="229" spans="1:7" x14ac:dyDescent="0.2">
      <c r="A229" t="str">
        <f t="shared" si="146"/>
        <v>63 Community and civil enforcement occupations</v>
      </c>
      <c r="B229" s="11">
        <v>7.4074171960133189E-2</v>
      </c>
      <c r="C229" s="11">
        <v>3.9594790690828358E-2</v>
      </c>
      <c r="D229" s="11">
        <f t="shared" si="155"/>
        <v>-3.4479381269304832E-2</v>
      </c>
      <c r="E229" s="11">
        <v>1.9936952058001164E-2</v>
      </c>
      <c r="F229" s="11">
        <f t="shared" si="156"/>
        <v>-1.4542429211303668E-2</v>
      </c>
      <c r="G229" s="200">
        <f t="shared" si="150"/>
        <v>1.6016660067286859E-2</v>
      </c>
    </row>
    <row r="230" spans="1:7" x14ac:dyDescent="0.2">
      <c r="A230" t="str">
        <f t="shared" si="146"/>
        <v>71 Sales occupations</v>
      </c>
      <c r="B230" s="11">
        <v>5.9008431792470866</v>
      </c>
      <c r="C230" s="11">
        <v>4.3607797071269827</v>
      </c>
      <c r="D230" s="11">
        <f t="shared" si="155"/>
        <v>-1.5400634721201039</v>
      </c>
      <c r="E230" s="11">
        <v>2.4725245271063634</v>
      </c>
      <c r="F230" s="11">
        <f t="shared" ref="F230:F231" si="157">SUM(D230:E230)</f>
        <v>0.93246105498625953</v>
      </c>
      <c r="G230" s="200">
        <f t="shared" si="150"/>
        <v>2.3605017425962993E-2</v>
      </c>
    </row>
    <row r="231" spans="1:7" x14ac:dyDescent="0.2">
      <c r="A231" t="str">
        <f t="shared" si="146"/>
        <v>72 Customer service occupations</v>
      </c>
      <c r="B231" s="11">
        <v>1.4291012471997075</v>
      </c>
      <c r="C231" s="11">
        <v>1.2333517858165965</v>
      </c>
      <c r="D231" s="11">
        <f t="shared" si="155"/>
        <v>-0.195749461383111</v>
      </c>
      <c r="E231" s="11">
        <v>0.6292170087402793</v>
      </c>
      <c r="F231" s="11">
        <f t="shared" si="157"/>
        <v>0.4334675473571683</v>
      </c>
      <c r="G231" s="200">
        <f t="shared" si="150"/>
        <v>2.4621116042095048E-2</v>
      </c>
    </row>
    <row r="232" spans="1:7" x14ac:dyDescent="0.2">
      <c r="A232" t="str">
        <f t="shared" si="146"/>
        <v>81 Process, plant and machine operatives</v>
      </c>
      <c r="B232" s="11">
        <v>2.5452608762422511</v>
      </c>
      <c r="C232" s="11">
        <v>2.2493704700890054</v>
      </c>
      <c r="D232" s="11">
        <f t="shared" si="155"/>
        <v>-0.29589040615324569</v>
      </c>
      <c r="E232" s="11">
        <v>1.0138556043635338</v>
      </c>
      <c r="F232" s="11">
        <f t="shared" ref="F232:F233" si="158">SUM(D232:E232)</f>
        <v>0.71796519821028815</v>
      </c>
      <c r="G232" s="200">
        <f t="shared" si="150"/>
        <v>2.2603622011429181E-2</v>
      </c>
    </row>
    <row r="233" spans="1:7" x14ac:dyDescent="0.2">
      <c r="A233" t="str">
        <f t="shared" si="146"/>
        <v>82 Transport and mobile machine drivers and operatives</v>
      </c>
      <c r="B233" s="11">
        <v>2.7065471149880769</v>
      </c>
      <c r="C233" s="11">
        <v>2.4945093070181361</v>
      </c>
      <c r="D233" s="11">
        <f t="shared" si="155"/>
        <v>-0.21203780796994076</v>
      </c>
      <c r="E233" s="11">
        <v>1.5016841029036823</v>
      </c>
      <c r="F233" s="11">
        <f t="shared" si="158"/>
        <v>1.2896462949337415</v>
      </c>
      <c r="G233" s="200">
        <f t="shared" si="150"/>
        <v>2.9861762150692472E-2</v>
      </c>
    </row>
    <row r="234" spans="1:7" x14ac:dyDescent="0.2">
      <c r="A234" t="str">
        <f t="shared" si="146"/>
        <v>91 Elementary trades and related occupations</v>
      </c>
      <c r="B234" s="11">
        <v>1.2021907120717004</v>
      </c>
      <c r="C234" s="11">
        <v>2.1646149198444267</v>
      </c>
      <c r="D234" s="11">
        <f t="shared" si="155"/>
        <v>0.9624242077727263</v>
      </c>
      <c r="E234" s="11">
        <v>0.95881333146121961</v>
      </c>
      <c r="F234" s="11">
        <f t="shared" ref="F234" si="159">SUM(D234:E234)</f>
        <v>1.921237539233946</v>
      </c>
      <c r="G234" s="200">
        <f t="shared" si="150"/>
        <v>3.9869437274086206E-2</v>
      </c>
    </row>
    <row r="235" spans="1:7" x14ac:dyDescent="0.2">
      <c r="A235" t="str">
        <f t="shared" si="146"/>
        <v>92 Elementary administration and service occupations</v>
      </c>
      <c r="B235" s="11">
        <v>8.2803621564291081</v>
      </c>
      <c r="C235" s="11">
        <v>5.9583618540705778</v>
      </c>
      <c r="D235" s="11">
        <f t="shared" ref="D235" si="160">C235-B235</f>
        <v>-2.3220003023585303</v>
      </c>
      <c r="E235" s="11">
        <v>3.433881127534804</v>
      </c>
      <c r="F235" s="11">
        <f t="shared" ref="F235" si="161">SUM(D235:E235)</f>
        <v>1.1118808251762737</v>
      </c>
      <c r="G235" s="200">
        <f t="shared" ref="G235:G236" si="162">IF(B235&gt;0,(1+(E235/B235))^(1/($C$6-$B$6))-1,0)</f>
        <v>2.3397442126044332E-2</v>
      </c>
    </row>
    <row r="236" spans="1:7" x14ac:dyDescent="0.2">
      <c r="A236" t="str">
        <f t="shared" si="146"/>
        <v>All occupations</v>
      </c>
      <c r="B236" s="11">
        <f>SUM(B210:B235)</f>
        <v>65.544810614663064</v>
      </c>
      <c r="C236" s="11">
        <f t="shared" ref="C236:F236" si="163">SUM(C210:C235)</f>
        <v>48.038142208673221</v>
      </c>
      <c r="D236" s="11">
        <f t="shared" si="163"/>
        <v>-17.506668405989839</v>
      </c>
      <c r="E236" s="11">
        <f t="shared" si="163"/>
        <v>26.550224592916656</v>
      </c>
      <c r="F236" s="11">
        <f t="shared" si="163"/>
        <v>9.0435561869268248</v>
      </c>
      <c r="G236" s="200">
        <f t="shared" si="162"/>
        <v>2.2931440187778485E-2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2.6535787174685392</v>
      </c>
      <c r="C239" s="11">
        <v>1.8858210445396764</v>
      </c>
      <c r="D239" s="11">
        <f>C239-B239</f>
        <v>-0.76775767292886288</v>
      </c>
      <c r="E239" s="11">
        <v>0.82258144224096119</v>
      </c>
      <c r="F239" s="11">
        <f>SUM(D239:E239)</f>
        <v>5.4823769312098314E-2</v>
      </c>
      <c r="G239" s="200">
        <f>IF(B239&gt;0,(1+(E239/B239))^(1/($C$6-$B$6))-1,0)</f>
        <v>1.8164272433176754E-2</v>
      </c>
    </row>
    <row r="240" spans="1:7" x14ac:dyDescent="0.2">
      <c r="A240" t="str">
        <f t="shared" si="165"/>
        <v>12 Other managers and proprietors</v>
      </c>
      <c r="B240" s="11">
        <v>1.8211947034250093</v>
      </c>
      <c r="C240" s="11">
        <v>1.4363971805807723</v>
      </c>
      <c r="D240" s="11">
        <f t="shared" ref="D240:D255" si="166">C240-B240</f>
        <v>-0.38479752284423707</v>
      </c>
      <c r="E240" s="11">
        <v>0.7062998750642715</v>
      </c>
      <c r="F240" s="11">
        <f t="shared" ref="F240:F247" si="167">SUM(D240:E240)</f>
        <v>0.32150235222003443</v>
      </c>
      <c r="G240" s="200">
        <f t="shared" ref="G240:G242" si="168">IF(B240&gt;0,(1+(E240/B240))^(1/($C$6-$B$6))-1,0)</f>
        <v>2.2089492554053125E-2</v>
      </c>
    </row>
    <row r="241" spans="1:7" x14ac:dyDescent="0.2">
      <c r="A241" t="str">
        <f t="shared" si="165"/>
        <v>21 Science, research, engineering and technology professionals</v>
      </c>
      <c r="B241" s="11">
        <v>1.3865206511435615</v>
      </c>
      <c r="C241" s="11">
        <v>1.110805680831606</v>
      </c>
      <c r="D241" s="11">
        <f t="shared" si="166"/>
        <v>-0.27571497031195547</v>
      </c>
      <c r="E241" s="11">
        <v>0.36753120724777133</v>
      </c>
      <c r="F241" s="11">
        <f t="shared" si="167"/>
        <v>9.1816236935815865E-2</v>
      </c>
      <c r="G241" s="200">
        <f t="shared" si="168"/>
        <v>1.5798902132132087E-2</v>
      </c>
    </row>
    <row r="242" spans="1:7" x14ac:dyDescent="0.2">
      <c r="A242" t="str">
        <f t="shared" si="165"/>
        <v>22 Health professionals</v>
      </c>
      <c r="B242" s="11">
        <v>0.63426115771386826</v>
      </c>
      <c r="C242" s="11">
        <v>0.44405362189610703</v>
      </c>
      <c r="D242" s="11">
        <f t="shared" si="166"/>
        <v>-0.19020753581776123</v>
      </c>
      <c r="E242" s="11">
        <v>0.20433885610442892</v>
      </c>
      <c r="F242" s="11">
        <f t="shared" si="167"/>
        <v>1.4131320286667692E-2</v>
      </c>
      <c r="G242" s="200">
        <f t="shared" si="168"/>
        <v>1.8792603475105363E-2</v>
      </c>
    </row>
    <row r="243" spans="1:7" x14ac:dyDescent="0.2">
      <c r="A243" t="str">
        <f t="shared" si="165"/>
        <v>23 Teaching and other educational professionals</v>
      </c>
      <c r="B243" s="11">
        <v>0.45644249851906021</v>
      </c>
      <c r="C243" s="11">
        <v>0.31683946011869141</v>
      </c>
      <c r="D243" s="11">
        <f t="shared" si="166"/>
        <v>-0.13960303840036881</v>
      </c>
      <c r="E243" s="11">
        <v>0.14755833655402392</v>
      </c>
      <c r="F243" s="11">
        <f t="shared" si="167"/>
        <v>7.9552981536551159E-3</v>
      </c>
      <c r="G243" s="200">
        <f>IF(B243&gt;0,(1+(E243/B243))^(1/($C$6-$B$6))-1,0)</f>
        <v>1.8849643134602134E-2</v>
      </c>
    </row>
    <row r="244" spans="1:7" x14ac:dyDescent="0.2">
      <c r="A244" t="str">
        <f t="shared" si="165"/>
        <v>24 Business, media and public service professionals</v>
      </c>
      <c r="B244" s="11">
        <v>1.3676143116692383</v>
      </c>
      <c r="C244" s="11">
        <v>0.9431841547536074</v>
      </c>
      <c r="D244" s="11">
        <f t="shared" si="166"/>
        <v>-0.42443015691563091</v>
      </c>
      <c r="E244" s="11">
        <v>0.39336308677122805</v>
      </c>
      <c r="F244" s="11">
        <f t="shared" si="167"/>
        <v>-3.1067070144402853E-2</v>
      </c>
      <c r="G244" s="200">
        <f t="shared" ref="G244:G263" si="169">IF(B244&gt;0,(1+(E244/B244))^(1/($C$6-$B$6))-1,0)</f>
        <v>1.6996230014961533E-2</v>
      </c>
    </row>
    <row r="245" spans="1:7" x14ac:dyDescent="0.2">
      <c r="A245" t="str">
        <f t="shared" si="165"/>
        <v>31 Science, engineering and technology associate professionals</v>
      </c>
      <c r="B245" s="11">
        <v>0.84634019915963521</v>
      </c>
      <c r="C245" s="11">
        <v>0.67191982217424928</v>
      </c>
      <c r="D245" s="11">
        <f t="shared" si="166"/>
        <v>-0.17442037698538593</v>
      </c>
      <c r="E245" s="11">
        <v>0.23557545539382252</v>
      </c>
      <c r="F245" s="11">
        <f t="shared" si="167"/>
        <v>6.1155078408436592E-2</v>
      </c>
      <c r="G245" s="200">
        <f>IF(B245&gt;0,(1+(E245/B245))^(1/($C$6-$B$6))-1,0)</f>
        <v>1.6505881239003095E-2</v>
      </c>
    </row>
    <row r="246" spans="1:7" x14ac:dyDescent="0.2">
      <c r="A246" t="str">
        <f t="shared" si="165"/>
        <v>32 Health and social care associate professionals</v>
      </c>
      <c r="B246" s="11">
        <v>0.30652880604563904</v>
      </c>
      <c r="C246" s="11">
        <v>0.33533267379937148</v>
      </c>
      <c r="D246" s="11">
        <f t="shared" si="166"/>
        <v>2.8803867753732448E-2</v>
      </c>
      <c r="E246" s="11">
        <v>0.14728388772343937</v>
      </c>
      <c r="F246" s="11">
        <f t="shared" si="167"/>
        <v>0.17608775547717181</v>
      </c>
      <c r="G246" s="200">
        <f t="shared" si="169"/>
        <v>2.650331540684725E-2</v>
      </c>
    </row>
    <row r="247" spans="1:7" x14ac:dyDescent="0.2">
      <c r="A247" t="str">
        <f t="shared" si="165"/>
        <v>33 Protective service occupations</v>
      </c>
      <c r="B247" s="11">
        <v>0.31530581038451311</v>
      </c>
      <c r="C247" s="11">
        <v>0.27840932596400653</v>
      </c>
      <c r="D247" s="11">
        <f t="shared" si="166"/>
        <v>-3.6896484420506581E-2</v>
      </c>
      <c r="E247" s="11">
        <v>8.085333960641497E-2</v>
      </c>
      <c r="F247" s="11">
        <f t="shared" si="167"/>
        <v>4.3956855185908389E-2</v>
      </c>
      <c r="G247" s="200">
        <f t="shared" si="169"/>
        <v>1.5334588480009126E-2</v>
      </c>
    </row>
    <row r="248" spans="1:7" x14ac:dyDescent="0.2">
      <c r="A248" t="str">
        <f t="shared" si="165"/>
        <v>34 Culture, media and sports occupations</v>
      </c>
      <c r="B248" s="11">
        <v>0.48006300786001532</v>
      </c>
      <c r="C248" s="11">
        <v>0.2401049755869259</v>
      </c>
      <c r="D248" s="11">
        <f t="shared" si="166"/>
        <v>-0.23995803227308943</v>
      </c>
      <c r="E248" s="11">
        <v>0.11251042102107273</v>
      </c>
      <c r="F248" s="11">
        <f t="shared" ref="F248:F249" si="170">SUM(D248:E248)</f>
        <v>-0.1274476112520167</v>
      </c>
      <c r="G248" s="200">
        <f t="shared" si="169"/>
        <v>1.4136145854312554E-2</v>
      </c>
    </row>
    <row r="249" spans="1:7" x14ac:dyDescent="0.2">
      <c r="A249" t="str">
        <f t="shared" si="165"/>
        <v>35 Business and public service associate professionals</v>
      </c>
      <c r="B249" s="11">
        <v>1.8915015121921599</v>
      </c>
      <c r="C249" s="11">
        <v>1.1652703690021087</v>
      </c>
      <c r="D249" s="11">
        <f t="shared" si="166"/>
        <v>-0.72623114319005122</v>
      </c>
      <c r="E249" s="11">
        <v>0.46922076082841313</v>
      </c>
      <c r="F249" s="11">
        <f t="shared" si="170"/>
        <v>-0.25701038236163809</v>
      </c>
      <c r="G249" s="200">
        <f t="shared" si="169"/>
        <v>1.4882772114334308E-2</v>
      </c>
    </row>
    <row r="250" spans="1:7" x14ac:dyDescent="0.2">
      <c r="A250" t="str">
        <f t="shared" si="165"/>
        <v>41 Administrative occupations</v>
      </c>
      <c r="B250" s="11">
        <v>3.4333207208378211</v>
      </c>
      <c r="C250" s="11">
        <v>0.93592843331285103</v>
      </c>
      <c r="D250" s="11">
        <f t="shared" si="166"/>
        <v>-2.4973922875249701</v>
      </c>
      <c r="E250" s="11">
        <v>0.68027733460851836</v>
      </c>
      <c r="F250" s="11">
        <f t="shared" ref="F250:F253" si="171">SUM(D250:E250)</f>
        <v>-1.8171149529164516</v>
      </c>
      <c r="G250" s="200">
        <f t="shared" si="169"/>
        <v>1.2124253486264003E-2</v>
      </c>
    </row>
    <row r="251" spans="1:7" x14ac:dyDescent="0.2">
      <c r="A251" t="str">
        <f t="shared" si="165"/>
        <v>42 Secretarial and related occupations</v>
      </c>
      <c r="B251" s="11">
        <v>1.3142700331872186</v>
      </c>
      <c r="C251" s="11">
        <v>0.22376525250159557</v>
      </c>
      <c r="D251" s="11">
        <f t="shared" si="166"/>
        <v>-1.090504780685623</v>
      </c>
      <c r="E251" s="11">
        <v>0.23480438556774513</v>
      </c>
      <c r="F251" s="11">
        <f t="shared" si="171"/>
        <v>-0.85570039511787788</v>
      </c>
      <c r="G251" s="200">
        <f t="shared" si="169"/>
        <v>1.1018676654767079E-2</v>
      </c>
    </row>
    <row r="252" spans="1:7" x14ac:dyDescent="0.2">
      <c r="A252" t="str">
        <f t="shared" si="165"/>
        <v>51 Skilled agricultural and related trades</v>
      </c>
      <c r="B252" s="11">
        <v>1.0113166467722328</v>
      </c>
      <c r="C252" s="11">
        <v>1.0062362844658574</v>
      </c>
      <c r="D252" s="11">
        <f t="shared" si="166"/>
        <v>-5.0803623063753189E-3</v>
      </c>
      <c r="E252" s="11">
        <v>0.38730380876026055</v>
      </c>
      <c r="F252" s="11">
        <f t="shared" si="171"/>
        <v>0.38222344645388523</v>
      </c>
      <c r="G252" s="200">
        <f t="shared" si="169"/>
        <v>2.1850859700398351E-2</v>
      </c>
    </row>
    <row r="253" spans="1:7" x14ac:dyDescent="0.2">
      <c r="A253" t="str">
        <f t="shared" si="165"/>
        <v>52 Skilled metal, electrical and electronic trades</v>
      </c>
      <c r="B253" s="11">
        <v>1.6967998638776232</v>
      </c>
      <c r="C253" s="11">
        <v>0.83879608165234265</v>
      </c>
      <c r="D253" s="11">
        <f t="shared" si="166"/>
        <v>-0.85800378222528051</v>
      </c>
      <c r="E253" s="11">
        <v>0.43468975393113418</v>
      </c>
      <c r="F253" s="11">
        <f t="shared" si="171"/>
        <v>-0.42331402829414633</v>
      </c>
      <c r="G253" s="200">
        <f t="shared" si="169"/>
        <v>1.5321322366748102E-2</v>
      </c>
    </row>
    <row r="254" spans="1:7" x14ac:dyDescent="0.2">
      <c r="A254" t="str">
        <f t="shared" si="165"/>
        <v>53 Skilled construction and building trades</v>
      </c>
      <c r="B254" s="11">
        <v>1.8546176636437255</v>
      </c>
      <c r="C254" s="11">
        <v>2.0922805870610839</v>
      </c>
      <c r="D254" s="11">
        <f t="shared" si="166"/>
        <v>0.2376629234173584</v>
      </c>
      <c r="E254" s="11">
        <v>0.7308944842776226</v>
      </c>
      <c r="F254" s="11">
        <f t="shared" ref="F254" si="172">SUM(D254:E254)</f>
        <v>0.968557407694981</v>
      </c>
      <c r="G254" s="200">
        <f t="shared" si="169"/>
        <v>2.2396794994659075E-2</v>
      </c>
    </row>
    <row r="255" spans="1:7" x14ac:dyDescent="0.2">
      <c r="A255" t="str">
        <f t="shared" si="165"/>
        <v>54 Textiles, printing and other skilled trades</v>
      </c>
      <c r="B255" s="11">
        <v>1.382465121150058</v>
      </c>
      <c r="C255" s="11">
        <v>1.0487953884814267</v>
      </c>
      <c r="D255" s="11">
        <f t="shared" si="166"/>
        <v>-0.33366973266863131</v>
      </c>
      <c r="E255" s="11">
        <v>0.45924573737664104</v>
      </c>
      <c r="F255" s="11">
        <f t="shared" ref="F255" si="173">SUM(D255:E255)</f>
        <v>0.12557600470800973</v>
      </c>
      <c r="G255" s="200">
        <f t="shared" si="169"/>
        <v>1.9305774070405679E-2</v>
      </c>
    </row>
    <row r="256" spans="1:7" x14ac:dyDescent="0.2">
      <c r="A256" t="str">
        <f t="shared" si="165"/>
        <v>61 Caring personal service occupations</v>
      </c>
      <c r="B256" s="11">
        <v>1.0152732590569555</v>
      </c>
      <c r="C256" s="11">
        <v>0.75567400902615012</v>
      </c>
      <c r="D256" s="11">
        <f>C256-B256</f>
        <v>-0.25959925003080542</v>
      </c>
      <c r="E256" s="11">
        <v>0.24311875155715915</v>
      </c>
      <c r="F256" s="11">
        <f>SUM(D256:E256)</f>
        <v>-1.6480498473646271E-2</v>
      </c>
      <c r="G256" s="200">
        <f t="shared" si="169"/>
        <v>1.4414699193876723E-2</v>
      </c>
    </row>
    <row r="257" spans="1:7" x14ac:dyDescent="0.2">
      <c r="A257" t="str">
        <f t="shared" si="165"/>
        <v>62 Leisure, travel and related personal service occupations</v>
      </c>
      <c r="B257" s="11">
        <v>1.2855476671904482</v>
      </c>
      <c r="C257" s="11">
        <v>1.2638412229401788</v>
      </c>
      <c r="D257" s="11">
        <f t="shared" ref="D257:D263" si="174">C257-B257</f>
        <v>-2.1706444250269463E-2</v>
      </c>
      <c r="E257" s="11">
        <v>0.50097187652778796</v>
      </c>
      <c r="F257" s="11">
        <f t="shared" ref="F257:F258" si="175">SUM(D257:E257)</f>
        <v>0.4792654322775185</v>
      </c>
      <c r="G257" s="200">
        <f t="shared" si="169"/>
        <v>2.2181396136908171E-2</v>
      </c>
    </row>
    <row r="258" spans="1:7" x14ac:dyDescent="0.2">
      <c r="A258" t="str">
        <f t="shared" si="165"/>
        <v>63 Community and civil enforcement occupations</v>
      </c>
      <c r="B258" s="11">
        <v>6.7064649168441681E-2</v>
      </c>
      <c r="C258" s="11">
        <v>4.7446727366184389E-2</v>
      </c>
      <c r="D258" s="11">
        <f t="shared" si="174"/>
        <v>-1.9617921802257292E-2</v>
      </c>
      <c r="E258" s="11">
        <v>1.7051146541621025E-2</v>
      </c>
      <c r="F258" s="11">
        <f t="shared" si="175"/>
        <v>-2.5667752606362663E-3</v>
      </c>
      <c r="G258" s="200">
        <f t="shared" si="169"/>
        <v>1.5217105690196853E-2</v>
      </c>
    </row>
    <row r="259" spans="1:7" x14ac:dyDescent="0.2">
      <c r="A259" t="str">
        <f t="shared" si="165"/>
        <v>71 Sales occupations</v>
      </c>
      <c r="B259" s="11">
        <v>4.3839256523930743</v>
      </c>
      <c r="C259" s="11">
        <v>1.4022391953647659</v>
      </c>
      <c r="D259" s="11">
        <f t="shared" si="174"/>
        <v>-2.9816864570283084</v>
      </c>
      <c r="E259" s="11">
        <v>1.0363193030479665</v>
      </c>
      <c r="F259" s="11">
        <f t="shared" ref="F259:F260" si="176">SUM(D259:E259)</f>
        <v>-1.9453671539803419</v>
      </c>
      <c r="G259" s="200">
        <f t="shared" si="169"/>
        <v>1.4246962119221385E-2</v>
      </c>
    </row>
    <row r="260" spans="1:7" x14ac:dyDescent="0.2">
      <c r="A260" t="str">
        <f t="shared" si="165"/>
        <v>72 Customer service occupations</v>
      </c>
      <c r="B260" s="11">
        <v>0.72345133887544411</v>
      </c>
      <c r="C260" s="11">
        <v>0.56135271212532423</v>
      </c>
      <c r="D260" s="11">
        <f t="shared" si="174"/>
        <v>-0.16209862675011988</v>
      </c>
      <c r="E260" s="11">
        <v>0.18939557787575409</v>
      </c>
      <c r="F260" s="11">
        <f t="shared" si="176"/>
        <v>2.7296951125634211E-2</v>
      </c>
      <c r="G260" s="200">
        <f t="shared" si="169"/>
        <v>1.5623111754754948E-2</v>
      </c>
    </row>
    <row r="261" spans="1:7" x14ac:dyDescent="0.2">
      <c r="A261" t="str">
        <f t="shared" si="165"/>
        <v>81 Process, plant and machine operatives</v>
      </c>
      <c r="B261" s="11">
        <v>1.9895789046061569</v>
      </c>
      <c r="C261" s="11">
        <v>0.69206376323352725</v>
      </c>
      <c r="D261" s="11">
        <f t="shared" si="174"/>
        <v>-1.2975151413726298</v>
      </c>
      <c r="E261" s="11">
        <v>0.4629884834115085</v>
      </c>
      <c r="F261" s="11">
        <f t="shared" ref="F261:F262" si="177">SUM(D261:E261)</f>
        <v>-0.83452665796112124</v>
      </c>
      <c r="G261" s="200">
        <f t="shared" si="169"/>
        <v>1.4045211969115012E-2</v>
      </c>
    </row>
    <row r="262" spans="1:7" x14ac:dyDescent="0.2">
      <c r="A262" t="str">
        <f t="shared" si="165"/>
        <v>82 Transport and mobile machine drivers and operatives</v>
      </c>
      <c r="B262" s="11">
        <v>2.1322333882826707</v>
      </c>
      <c r="C262" s="11">
        <v>1.5789520959331691</v>
      </c>
      <c r="D262" s="11">
        <f t="shared" si="174"/>
        <v>-0.55328129234950163</v>
      </c>
      <c r="E262" s="11">
        <v>0.77898350046655229</v>
      </c>
      <c r="F262" s="11">
        <f t="shared" si="177"/>
        <v>0.22570220811705066</v>
      </c>
      <c r="G262" s="200">
        <f t="shared" si="169"/>
        <v>2.0977069371736823E-2</v>
      </c>
    </row>
    <row r="263" spans="1:7" x14ac:dyDescent="0.2">
      <c r="A263" t="str">
        <f t="shared" si="165"/>
        <v>91 Elementary trades and related occupations</v>
      </c>
      <c r="B263" s="11">
        <v>1.4178566946545681</v>
      </c>
      <c r="C263" s="11">
        <v>2.3181948985856962</v>
      </c>
      <c r="D263" s="11">
        <f t="shared" si="174"/>
        <v>0.90033820393112807</v>
      </c>
      <c r="E263" s="11">
        <v>0.88293753530019192</v>
      </c>
      <c r="F263" s="11">
        <f t="shared" ref="F263" si="178">SUM(D263:E263)</f>
        <v>1.7832757392313199</v>
      </c>
      <c r="G263" s="200">
        <f t="shared" si="169"/>
        <v>3.2800317485436103E-2</v>
      </c>
    </row>
    <row r="264" spans="1:7" x14ac:dyDescent="0.2">
      <c r="A264" t="str">
        <f t="shared" si="165"/>
        <v>92 Elementary administration and service occupations</v>
      </c>
      <c r="B264" s="11">
        <v>7.5102434741171482</v>
      </c>
      <c r="C264" s="11">
        <v>5.012172679876163</v>
      </c>
      <c r="D264" s="11">
        <f t="shared" ref="D264" si="179">C264-B264</f>
        <v>-2.4980707942409852</v>
      </c>
      <c r="E264" s="11">
        <v>2.2139638641510224</v>
      </c>
      <c r="F264" s="11">
        <f>SUM(D264:E264)</f>
        <v>-0.28410693008996279</v>
      </c>
      <c r="G264" s="200">
        <f t="shared" ref="G264:G265" si="180">IF(B264&gt;0,(1+(E264/B264))^(1/($C$6-$B$6))-1,0)</f>
        <v>1.7372543607591773E-2</v>
      </c>
    </row>
    <row r="265" spans="1:7" x14ac:dyDescent="0.2">
      <c r="A265" t="str">
        <f t="shared" si="165"/>
        <v>All occupations</v>
      </c>
      <c r="B265" s="11">
        <f>SUM(B239:B264)</f>
        <v>43.377316453394826</v>
      </c>
      <c r="C265" s="11">
        <f t="shared" ref="C265:F265" si="181">SUM(C239:C264)</f>
        <v>28.605877641173436</v>
      </c>
      <c r="D265" s="11">
        <f t="shared" si="181"/>
        <v>-14.771438812221387</v>
      </c>
      <c r="E265" s="11">
        <f t="shared" si="181"/>
        <v>12.940062211957333</v>
      </c>
      <c r="F265" s="11">
        <f t="shared" si="181"/>
        <v>-1.8313766002640546</v>
      </c>
      <c r="G265" s="200">
        <f t="shared" si="180"/>
        <v>1.7556774696095179E-2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0.48934053686949391</v>
      </c>
      <c r="C268" s="11">
        <v>0.32379276854789146</v>
      </c>
      <c r="D268" s="11">
        <f>C268-B268</f>
        <v>-0.16554776832160245</v>
      </c>
      <c r="E268" s="11">
        <v>0.13668818611955391</v>
      </c>
      <c r="F268" s="11">
        <f>SUM(D268:E268)</f>
        <v>-2.8859582202048539E-2</v>
      </c>
      <c r="G268" s="200">
        <f>IF(B268&gt;0,(1+(E268/B268))^(1/($C$6-$B$6))-1,0)</f>
        <v>1.6558098064340943E-2</v>
      </c>
    </row>
    <row r="269" spans="1:7" x14ac:dyDescent="0.2">
      <c r="A269" t="str">
        <f t="shared" si="183"/>
        <v>12 Other managers and proprietors</v>
      </c>
      <c r="B269" s="11">
        <v>0.41726389118291807</v>
      </c>
      <c r="C269" s="11">
        <v>0.34792566910329964</v>
      </c>
      <c r="D269" s="11">
        <f t="shared" ref="D269:D284" si="184">C269-B269</f>
        <v>-6.9338222079618428E-2</v>
      </c>
      <c r="E269" s="11">
        <v>0.13222986024677563</v>
      </c>
      <c r="F269" s="11">
        <f t="shared" ref="F269:F276" si="185">SUM(D269:E269)</f>
        <v>6.2891638167157204E-2</v>
      </c>
      <c r="G269" s="200">
        <f t="shared" ref="G269:G271" si="186">IF(B269&gt;0,(1+(E269/B269))^(1/($C$6-$B$6))-1,0)</f>
        <v>1.8521334261933919E-2</v>
      </c>
    </row>
    <row r="270" spans="1:7" x14ac:dyDescent="0.2">
      <c r="A270" t="str">
        <f t="shared" si="183"/>
        <v>21 Science, research, engineering and technology professionals</v>
      </c>
      <c r="B270" s="11">
        <v>0.28773030882105777</v>
      </c>
      <c r="C270" s="11">
        <v>0.30905869930163421</v>
      </c>
      <c r="D270" s="11">
        <f t="shared" si="184"/>
        <v>2.1328390480576442E-2</v>
      </c>
      <c r="E270" s="11">
        <v>9.1240075668024515E-2</v>
      </c>
      <c r="F270" s="11">
        <f t="shared" si="185"/>
        <v>0.11256846614860096</v>
      </c>
      <c r="G270" s="200">
        <f t="shared" si="186"/>
        <v>1.8531920076954034E-2</v>
      </c>
    </row>
    <row r="271" spans="1:7" x14ac:dyDescent="0.2">
      <c r="A271" t="str">
        <f t="shared" si="183"/>
        <v>22 Health professionals</v>
      </c>
      <c r="B271" s="11">
        <v>9.3104861352787657E-2</v>
      </c>
      <c r="C271" s="11">
        <v>0.10353936560713804</v>
      </c>
      <c r="D271" s="11">
        <f t="shared" si="184"/>
        <v>1.0434504254350385E-2</v>
      </c>
      <c r="E271" s="11">
        <v>4.436264279171017E-2</v>
      </c>
      <c r="F271" s="11">
        <f t="shared" si="185"/>
        <v>5.4797147046060556E-2</v>
      </c>
      <c r="G271" s="200">
        <f t="shared" si="186"/>
        <v>2.6317764124152987E-2</v>
      </c>
    </row>
    <row r="272" spans="1:7" x14ac:dyDescent="0.2">
      <c r="A272" t="str">
        <f t="shared" si="183"/>
        <v>23 Teaching and other educational professionals</v>
      </c>
      <c r="B272" s="11">
        <v>8.2038698191333373E-2</v>
      </c>
      <c r="C272" s="11">
        <v>6.1783811247239168E-2</v>
      </c>
      <c r="D272" s="11">
        <f t="shared" si="184"/>
        <v>-2.0254886944094205E-2</v>
      </c>
      <c r="E272" s="11">
        <v>3.0023556678075613E-2</v>
      </c>
      <c r="F272" s="11">
        <f t="shared" si="185"/>
        <v>9.7686697339814076E-3</v>
      </c>
      <c r="G272" s="200">
        <f>IF(B272&gt;0,(1+(E272/B272))^(1/($C$6-$B$6))-1,0)</f>
        <v>2.1008536349618856E-2</v>
      </c>
    </row>
    <row r="273" spans="1:7" x14ac:dyDescent="0.2">
      <c r="A273" t="str">
        <f t="shared" si="183"/>
        <v>24 Business, media and public service professionals</v>
      </c>
      <c r="B273" s="11">
        <v>0.25494991125711153</v>
      </c>
      <c r="C273" s="11">
        <v>0.20087472238223691</v>
      </c>
      <c r="D273" s="11">
        <f t="shared" si="184"/>
        <v>-5.4075188874874613E-2</v>
      </c>
      <c r="E273" s="11">
        <v>8.1705787882776396E-2</v>
      </c>
      <c r="F273" s="11">
        <f t="shared" si="185"/>
        <v>2.7630599007901782E-2</v>
      </c>
      <c r="G273" s="200">
        <f t="shared" ref="G273" si="187">IF(B273&gt;0,(1+(E273/B273))^(1/($C$6-$B$6))-1,0)</f>
        <v>1.8705709842715468E-2</v>
      </c>
    </row>
    <row r="274" spans="1:7" x14ac:dyDescent="0.2">
      <c r="A274" t="str">
        <f t="shared" si="183"/>
        <v>31 Science, engineering and technology associate professionals</v>
      </c>
      <c r="B274" s="11">
        <v>0.15347491239968708</v>
      </c>
      <c r="C274" s="11">
        <v>0.16655311716227267</v>
      </c>
      <c r="D274" s="11">
        <f t="shared" si="184"/>
        <v>1.3078204762585588E-2</v>
      </c>
      <c r="E274" s="11">
        <v>6.1688941746566875E-2</v>
      </c>
      <c r="F274" s="11">
        <f t="shared" si="185"/>
        <v>7.4767146509152463E-2</v>
      </c>
      <c r="G274" s="200">
        <f>IF(B274&gt;0,(1+(E274/B274))^(1/($C$6-$B$6))-1,0)</f>
        <v>2.2779766974008409E-2</v>
      </c>
    </row>
    <row r="275" spans="1:7" x14ac:dyDescent="0.2">
      <c r="A275" t="str">
        <f t="shared" si="183"/>
        <v>32 Health and social care associate professionals</v>
      </c>
      <c r="B275" s="11">
        <v>4.6985003242629685E-2</v>
      </c>
      <c r="C275" s="11">
        <v>7.9873848103496209E-2</v>
      </c>
      <c r="D275" s="11">
        <f t="shared" si="184"/>
        <v>3.2888844860866524E-2</v>
      </c>
      <c r="E275" s="11">
        <v>3.1311896201721499E-2</v>
      </c>
      <c r="F275" s="11">
        <f t="shared" si="185"/>
        <v>6.4200741062588024E-2</v>
      </c>
      <c r="G275" s="200">
        <f t="shared" ref="G275:G292" si="188">IF(B275&gt;0,(1+(E275/B275))^(1/($C$6-$B$6))-1,0)</f>
        <v>3.4631476745205836E-2</v>
      </c>
    </row>
    <row r="276" spans="1:7" x14ac:dyDescent="0.2">
      <c r="A276" t="str">
        <f t="shared" si="183"/>
        <v>33 Protective service occupations</v>
      </c>
      <c r="B276" s="11">
        <v>3.8718539323386918E-2</v>
      </c>
      <c r="C276" s="11">
        <v>3.1844590961613128E-2</v>
      </c>
      <c r="D276" s="11">
        <f t="shared" si="184"/>
        <v>-6.8739483617737893E-3</v>
      </c>
      <c r="E276" s="11">
        <v>6.2123350098296911E-3</v>
      </c>
      <c r="F276" s="11">
        <f t="shared" si="185"/>
        <v>-6.6161335194409813E-4</v>
      </c>
      <c r="G276" s="200">
        <f t="shared" si="188"/>
        <v>9.9698137315231694E-3</v>
      </c>
    </row>
    <row r="277" spans="1:7" x14ac:dyDescent="0.2">
      <c r="A277" t="str">
        <f t="shared" si="183"/>
        <v>34 Culture, media and sports occupations</v>
      </c>
      <c r="B277" s="11">
        <v>0.1199428137923889</v>
      </c>
      <c r="C277" s="11">
        <v>8.0816571654778624E-2</v>
      </c>
      <c r="D277" s="11">
        <f t="shared" si="184"/>
        <v>-3.9126242137610276E-2</v>
      </c>
      <c r="E277" s="11">
        <v>3.2787500022301158E-2</v>
      </c>
      <c r="F277" s="11">
        <f t="shared" ref="F277:F278" si="189">SUM(D277:E277)</f>
        <v>-6.3387421153091178E-3</v>
      </c>
      <c r="G277" s="200">
        <f t="shared" si="188"/>
        <v>1.6241050645109834E-2</v>
      </c>
    </row>
    <row r="278" spans="1:7" x14ac:dyDescent="0.2">
      <c r="A278" t="str">
        <f t="shared" si="183"/>
        <v>35 Business and public service associate professionals</v>
      </c>
      <c r="B278" s="11">
        <v>0.33424025201369378</v>
      </c>
      <c r="C278" s="11">
        <v>0.17511455677364549</v>
      </c>
      <c r="D278" s="11">
        <f t="shared" si="184"/>
        <v>-0.1591256952400483</v>
      </c>
      <c r="E278" s="11">
        <v>7.5262572602183692E-2</v>
      </c>
      <c r="F278" s="11">
        <f t="shared" si="189"/>
        <v>-8.3863122637864607E-2</v>
      </c>
      <c r="G278" s="200">
        <f t="shared" si="188"/>
        <v>1.3630982766986266E-2</v>
      </c>
    </row>
    <row r="279" spans="1:7" x14ac:dyDescent="0.2">
      <c r="A279" t="str">
        <f t="shared" si="183"/>
        <v>41 Administrative occupations</v>
      </c>
      <c r="B279" s="11">
        <v>0.57158258040202592</v>
      </c>
      <c r="C279" s="11">
        <v>0.15468414233004621</v>
      </c>
      <c r="D279" s="11">
        <f t="shared" si="184"/>
        <v>-0.41689843807197968</v>
      </c>
      <c r="E279" s="11">
        <v>9.8810239834169422E-2</v>
      </c>
      <c r="F279" s="11">
        <f t="shared" ref="F279:F282" si="190">SUM(D279:E279)</f>
        <v>-0.31808819823781026</v>
      </c>
      <c r="G279" s="200">
        <f t="shared" si="188"/>
        <v>1.0687027245046998E-2</v>
      </c>
    </row>
    <row r="280" spans="1:7" x14ac:dyDescent="0.2">
      <c r="A280" t="str">
        <f t="shared" si="183"/>
        <v>42 Secretarial and related occupations</v>
      </c>
      <c r="B280" s="11">
        <v>0.23269873354641243</v>
      </c>
      <c r="C280" s="11">
        <v>5.1997171870957613E-2</v>
      </c>
      <c r="D280" s="11">
        <f t="shared" si="184"/>
        <v>-0.18070156167545481</v>
      </c>
      <c r="E280" s="11">
        <v>6.239085795555644E-2</v>
      </c>
      <c r="F280" s="11">
        <f t="shared" si="190"/>
        <v>-0.11831070371989838</v>
      </c>
      <c r="G280" s="200">
        <f t="shared" si="188"/>
        <v>1.596167347972921E-2</v>
      </c>
    </row>
    <row r="281" spans="1:7" x14ac:dyDescent="0.2">
      <c r="A281" t="str">
        <f t="shared" si="183"/>
        <v>51 Skilled agricultural and related trades</v>
      </c>
      <c r="B281" s="11">
        <v>0.7304126048329197</v>
      </c>
      <c r="C281" s="11">
        <v>0.21888843486598475</v>
      </c>
      <c r="D281" s="11">
        <f t="shared" si="184"/>
        <v>-0.51152416996693495</v>
      </c>
      <c r="E281" s="11">
        <v>0.16273119175818263</v>
      </c>
      <c r="F281" s="11">
        <f t="shared" si="190"/>
        <v>-0.34879297820875232</v>
      </c>
      <c r="G281" s="200">
        <f t="shared" si="188"/>
        <v>1.3499507041290659E-2</v>
      </c>
    </row>
    <row r="282" spans="1:7" x14ac:dyDescent="0.2">
      <c r="A282" t="str">
        <f t="shared" si="183"/>
        <v>52 Skilled metal, electrical and electronic trades</v>
      </c>
      <c r="B282" s="11">
        <v>0.51688587468343317</v>
      </c>
      <c r="C282" s="11">
        <v>0.17870162638060211</v>
      </c>
      <c r="D282" s="11">
        <f t="shared" si="184"/>
        <v>-0.33818424830283106</v>
      </c>
      <c r="E282" s="11">
        <v>9.9782357944304484E-2</v>
      </c>
      <c r="F282" s="11">
        <f t="shared" si="190"/>
        <v>-0.23840189035852657</v>
      </c>
      <c r="G282" s="200">
        <f t="shared" si="188"/>
        <v>1.1836777629731232E-2</v>
      </c>
    </row>
    <row r="283" spans="1:7" x14ac:dyDescent="0.2">
      <c r="A283" t="str">
        <f t="shared" si="183"/>
        <v>53 Skilled construction and building trades</v>
      </c>
      <c r="B283" s="11">
        <v>0.8593665133555346</v>
      </c>
      <c r="C283" s="11">
        <v>0.15820680390534067</v>
      </c>
      <c r="D283" s="11">
        <f t="shared" si="184"/>
        <v>-0.7011597094501939</v>
      </c>
      <c r="E283" s="11">
        <v>0.12991049590588757</v>
      </c>
      <c r="F283" s="11">
        <f t="shared" ref="F283" si="191">SUM(D283:E283)</f>
        <v>-0.57124921354430636</v>
      </c>
      <c r="G283" s="200">
        <f t="shared" si="188"/>
        <v>9.4294381240664915E-3</v>
      </c>
    </row>
    <row r="284" spans="1:7" x14ac:dyDescent="0.2">
      <c r="A284" t="str">
        <f t="shared" si="183"/>
        <v>54 Textiles, printing and other skilled trades</v>
      </c>
      <c r="B284" s="11">
        <v>0.46532350435554143</v>
      </c>
      <c r="C284" s="11">
        <v>0.14226721702051143</v>
      </c>
      <c r="D284" s="11">
        <f t="shared" si="184"/>
        <v>-0.32305628733503</v>
      </c>
      <c r="E284" s="11">
        <v>8.0726705069527421E-2</v>
      </c>
      <c r="F284" s="11">
        <f t="shared" ref="F284" si="192">SUM(D284:E284)</f>
        <v>-0.24232958226550258</v>
      </c>
      <c r="G284" s="200">
        <f t="shared" si="188"/>
        <v>1.0722279894532338E-2</v>
      </c>
    </row>
    <row r="285" spans="1:7" x14ac:dyDescent="0.2">
      <c r="A285" t="str">
        <f t="shared" si="183"/>
        <v>61 Caring personal service occupations</v>
      </c>
      <c r="B285" s="11">
        <v>0.18489782472873897</v>
      </c>
      <c r="C285" s="11">
        <v>0.22500343711572152</v>
      </c>
      <c r="D285" s="11">
        <f>C285-B285</f>
        <v>4.0105612386982542E-2</v>
      </c>
      <c r="E285" s="11">
        <v>6.9804300463832056E-2</v>
      </c>
      <c r="F285" s="11">
        <f>SUM(D285:E285)</f>
        <v>0.1099099128508146</v>
      </c>
      <c r="G285" s="200">
        <f t="shared" si="188"/>
        <v>2.1582358214868425E-2</v>
      </c>
    </row>
    <row r="286" spans="1:7" x14ac:dyDescent="0.2">
      <c r="A286" t="str">
        <f t="shared" si="183"/>
        <v>62 Leisure, travel and related personal service occupations</v>
      </c>
      <c r="B286" s="11">
        <v>0.29794983725570395</v>
      </c>
      <c r="C286" s="11">
        <v>0.13151135725707913</v>
      </c>
      <c r="D286" s="11">
        <f t="shared" ref="D286:D292" si="193">C286-B286</f>
        <v>-0.16643847999862482</v>
      </c>
      <c r="E286" s="11">
        <v>6.3829729659959103E-2</v>
      </c>
      <c r="F286" s="11">
        <f t="shared" ref="F286:F287" si="194">SUM(D286:E286)</f>
        <v>-0.10260875033866572</v>
      </c>
      <c r="G286" s="200">
        <f t="shared" si="188"/>
        <v>1.3024756347815858E-2</v>
      </c>
    </row>
    <row r="287" spans="1:7" x14ac:dyDescent="0.2">
      <c r="A287" t="str">
        <f t="shared" si="183"/>
        <v>63 Community and civil enforcement occupations</v>
      </c>
      <c r="B287" s="11">
        <v>1.8352395622256355E-2</v>
      </c>
      <c r="C287" s="11">
        <v>4.1028050338805435E-3</v>
      </c>
      <c r="D287" s="11">
        <f t="shared" si="193"/>
        <v>-1.4249590588375811E-2</v>
      </c>
      <c r="E287" s="11">
        <v>1.699603729019467E-3</v>
      </c>
      <c r="F287" s="11">
        <f t="shared" si="194"/>
        <v>-1.2549986859356344E-2</v>
      </c>
      <c r="G287" s="200">
        <f t="shared" si="188"/>
        <v>5.9220497088667834E-3</v>
      </c>
    </row>
    <row r="288" spans="1:7" x14ac:dyDescent="0.2">
      <c r="A288" t="str">
        <f t="shared" si="183"/>
        <v>71 Sales occupations</v>
      </c>
      <c r="B288" s="11">
        <v>1.2674973797336562</v>
      </c>
      <c r="C288" s="11">
        <v>0.55970482210762496</v>
      </c>
      <c r="D288" s="11">
        <f t="shared" si="193"/>
        <v>-0.70779255762603122</v>
      </c>
      <c r="E288" s="11">
        <v>0.22826021109078282</v>
      </c>
      <c r="F288" s="11">
        <f t="shared" ref="F288:F289" si="195">SUM(D288:E288)</f>
        <v>-0.4795323465352484</v>
      </c>
      <c r="G288" s="200">
        <f t="shared" si="188"/>
        <v>1.1100386392996153E-2</v>
      </c>
    </row>
    <row r="289" spans="1:7" x14ac:dyDescent="0.2">
      <c r="A289" t="str">
        <f t="shared" si="183"/>
        <v>72 Customer service occupations</v>
      </c>
      <c r="B289" s="11">
        <v>0.19394910040051405</v>
      </c>
      <c r="C289" s="11">
        <v>0.26034095531425555</v>
      </c>
      <c r="D289" s="11">
        <f t="shared" si="193"/>
        <v>6.6391854913741499E-2</v>
      </c>
      <c r="E289" s="11">
        <v>8.278216427866239E-2</v>
      </c>
      <c r="F289" s="11">
        <f t="shared" si="195"/>
        <v>0.14917401919240389</v>
      </c>
      <c r="G289" s="200">
        <f t="shared" si="188"/>
        <v>2.3979739802839628E-2</v>
      </c>
    </row>
    <row r="290" spans="1:7" x14ac:dyDescent="0.2">
      <c r="A290" t="str">
        <f t="shared" si="183"/>
        <v>81 Process, plant and machine operatives</v>
      </c>
      <c r="B290" s="11">
        <v>0.72213246568535672</v>
      </c>
      <c r="C290" s="11">
        <v>0.19650365252741495</v>
      </c>
      <c r="D290" s="11">
        <f t="shared" si="193"/>
        <v>-0.52562881315794174</v>
      </c>
      <c r="E290" s="11">
        <v>8.875039087276311E-2</v>
      </c>
      <c r="F290" s="11">
        <f t="shared" ref="F290:F291" si="196">SUM(D290:E290)</f>
        <v>-0.43687842228517865</v>
      </c>
      <c r="G290" s="200">
        <f t="shared" si="188"/>
        <v>7.757602676386588E-3</v>
      </c>
    </row>
    <row r="291" spans="1:7" x14ac:dyDescent="0.2">
      <c r="A291" t="str">
        <f t="shared" si="183"/>
        <v>82 Transport and mobile machine drivers and operatives</v>
      </c>
      <c r="B291" s="11">
        <v>1.0265627059380131</v>
      </c>
      <c r="C291" s="11">
        <v>0.50535428007573535</v>
      </c>
      <c r="D291" s="11">
        <f t="shared" si="193"/>
        <v>-0.52120842586227778</v>
      </c>
      <c r="E291" s="11">
        <v>0.29933589022815593</v>
      </c>
      <c r="F291" s="11">
        <f t="shared" si="196"/>
        <v>-0.22187253563412185</v>
      </c>
      <c r="G291" s="200">
        <f t="shared" si="188"/>
        <v>1.7204614988027389E-2</v>
      </c>
    </row>
    <row r="292" spans="1:7" x14ac:dyDescent="0.2">
      <c r="A292" t="str">
        <f t="shared" si="183"/>
        <v>91 Elementary trades and related occupations</v>
      </c>
      <c r="B292" s="11">
        <v>0.67982293574575681</v>
      </c>
      <c r="C292" s="11">
        <v>0.9673566630048489</v>
      </c>
      <c r="D292" s="11">
        <f t="shared" si="193"/>
        <v>0.2875337272590921</v>
      </c>
      <c r="E292" s="11">
        <v>0.31982936340768559</v>
      </c>
      <c r="F292" s="11">
        <f t="shared" ref="F292" si="197">SUM(D292:E292)</f>
        <v>0.60736309066677774</v>
      </c>
      <c r="G292" s="200">
        <f t="shared" si="188"/>
        <v>2.6038232262418193E-2</v>
      </c>
    </row>
    <row r="293" spans="1:7" x14ac:dyDescent="0.2">
      <c r="A293" t="str">
        <f t="shared" si="183"/>
        <v>92 Elementary administration and service occupations</v>
      </c>
      <c r="B293" s="11">
        <v>2.1094701035010957</v>
      </c>
      <c r="C293" s="11">
        <v>1.2123609286191888</v>
      </c>
      <c r="D293" s="11">
        <f t="shared" ref="D293" si="198">C293-B293</f>
        <v>-0.89710917488190689</v>
      </c>
      <c r="E293" s="11">
        <v>0.40674703273074186</v>
      </c>
      <c r="F293" s="11">
        <f t="shared" ref="F293" si="199">SUM(D293:E293)</f>
        <v>-0.49036214215116503</v>
      </c>
      <c r="G293" s="200">
        <f t="shared" ref="G293:G294" si="200">IF(B293&gt;0,(1+(E293/B293))^(1/($C$6-$B$6))-1,0)</f>
        <v>1.1824014614052913E-2</v>
      </c>
    </row>
    <row r="294" spans="1:7" x14ac:dyDescent="0.2">
      <c r="A294" s="24" t="str">
        <f t="shared" si="183"/>
        <v>All occupations</v>
      </c>
      <c r="B294" s="34">
        <f>SUM(B268:B293)</f>
        <v>12.194694288233448</v>
      </c>
      <c r="C294" s="34">
        <f t="shared" ref="C294:F294" si="201">SUM(C268:C293)</f>
        <v>6.8481620182744383</v>
      </c>
      <c r="D294" s="34">
        <f t="shared" si="201"/>
        <v>-5.3465322699590097</v>
      </c>
      <c r="E294" s="34">
        <f t="shared" si="201"/>
        <v>2.9189038898987496</v>
      </c>
      <c r="F294" s="34">
        <f t="shared" si="201"/>
        <v>-2.42762838006026</v>
      </c>
      <c r="G294" s="234">
        <f t="shared" si="200"/>
        <v>1.4409085475350247E-2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Gloucestershire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2.2852686494371071</v>
      </c>
      <c r="Q7" s="11">
        <f>'Occ T1'!J16</f>
        <v>19.079469143589293</v>
      </c>
    </row>
    <row r="8" spans="1:17" x14ac:dyDescent="0.2">
      <c r="O8" t="str">
        <f>name!E11</f>
        <v>Process, plant and machine operatives</v>
      </c>
      <c r="P8" s="11">
        <f>'Occ T1'!H15</f>
        <v>5.868132717340302E-2</v>
      </c>
      <c r="Q8" s="11">
        <f>'Occ T1'!J15</f>
        <v>8.2074347156777634</v>
      </c>
    </row>
    <row r="9" spans="1:17" x14ac:dyDescent="0.2">
      <c r="O9" t="str">
        <f>name!E10</f>
        <v>Sales and customer service occupations</v>
      </c>
      <c r="P9" s="11">
        <f>'Occ T1'!H14</f>
        <v>0.4999672589032329</v>
      </c>
      <c r="Q9" s="11">
        <f>'Occ T1'!J14</f>
        <v>14.425376821869865</v>
      </c>
    </row>
    <row r="10" spans="1:17" x14ac:dyDescent="0.2">
      <c r="O10" t="str">
        <f>name!E9</f>
        <v>Caring, leisure and other service occupations</v>
      </c>
      <c r="P10" s="11">
        <f>'Occ T1'!H13</f>
        <v>5.5887334354606999</v>
      </c>
      <c r="Q10" s="11">
        <f>'Occ T1'!J13</f>
        <v>24.238193291604674</v>
      </c>
    </row>
    <row r="11" spans="1:17" x14ac:dyDescent="0.2">
      <c r="O11" t="str">
        <f>name!E8</f>
        <v>Skilled trades occupations</v>
      </c>
      <c r="P11" s="11">
        <f>'Occ T1'!H12</f>
        <v>0.37751718267698209</v>
      </c>
      <c r="Q11" s="11">
        <f>'Occ T1'!J12</f>
        <v>16.621088026838322</v>
      </c>
    </row>
    <row r="12" spans="1:17" x14ac:dyDescent="0.2">
      <c r="O12" t="str">
        <f>name!E7</f>
        <v>Administrative and secretarial occupations</v>
      </c>
      <c r="P12" s="11">
        <f>'Occ T1'!H11</f>
        <v>-1.2629159654348996</v>
      </c>
      <c r="Q12" s="11">
        <f>'Occ T1'!J11</f>
        <v>16.357130482600617</v>
      </c>
    </row>
    <row r="13" spans="1:17" x14ac:dyDescent="0.2">
      <c r="O13" t="str">
        <f>name!E6</f>
        <v>Associate professional occupations</v>
      </c>
      <c r="P13" s="11">
        <f>'Occ T1'!H10</f>
        <v>9.5385692989301916</v>
      </c>
      <c r="Q13" s="11">
        <f>'Occ T1'!J10</f>
        <v>33.29615696478227</v>
      </c>
    </row>
    <row r="14" spans="1:17" x14ac:dyDescent="0.2">
      <c r="O14" t="str">
        <f>name!E5</f>
        <v>Professional occupations</v>
      </c>
      <c r="P14" s="11">
        <f>'Occ T1'!H9</f>
        <v>19.191221969605763</v>
      </c>
      <c r="Q14" s="11">
        <f>'Occ T1'!J9</f>
        <v>59.475170308332558</v>
      </c>
    </row>
    <row r="15" spans="1:17" x14ac:dyDescent="0.2">
      <c r="O15" t="str">
        <f>name!E4</f>
        <v>Managers, directors and senior officials</v>
      </c>
      <c r="P15" s="11">
        <f>'Occ T1'!H8</f>
        <v>2.5019568432477683</v>
      </c>
      <c r="Q15" s="11">
        <f>'Occ T1'!J8</f>
        <v>23.958894176686854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Gloucestershire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-7.8377511496473318E-2</v>
      </c>
      <c r="Q37" s="11">
        <f>'Occ T2'!J8</f>
        <v>13.113123610280379</v>
      </c>
    </row>
    <row r="38" spans="1:17" x14ac:dyDescent="0.2">
      <c r="O38" s="10" t="str">
        <f>name!D5</f>
        <v>12 Other managers and proprietors</v>
      </c>
      <c r="P38" s="11">
        <f>'Occ T2'!H9</f>
        <v>2.5803343547442381</v>
      </c>
      <c r="Q38" s="11">
        <f>'Occ T2'!J9</f>
        <v>10.84577056640647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9.5223694778437427</v>
      </c>
      <c r="Q39" s="11">
        <f>'Occ T2'!J10</f>
        <v>20.169156400396389</v>
      </c>
    </row>
    <row r="40" spans="1:17" x14ac:dyDescent="0.2">
      <c r="O40" s="10" t="str">
        <f>name!D7</f>
        <v>22 Health professionals</v>
      </c>
      <c r="P40" s="11">
        <f>'Occ T2'!H11</f>
        <v>3.4557667827454388</v>
      </c>
      <c r="Q40" s="11">
        <f>'Occ T2'!J11</f>
        <v>12.413828775088813</v>
      </c>
    </row>
    <row r="41" spans="1:17" x14ac:dyDescent="0.2">
      <c r="O41" s="10" t="str">
        <f>name!D8</f>
        <v>23 Teaching and other educational professionals</v>
      </c>
      <c r="P41" s="11">
        <f>'Occ T2'!H12</f>
        <v>1.5740853855805526</v>
      </c>
      <c r="Q41" s="11">
        <f>'Occ T2'!J12</f>
        <v>10.134177980073312</v>
      </c>
    </row>
    <row r="42" spans="1:17" x14ac:dyDescent="0.2">
      <c r="O42" s="10" t="str">
        <f>name!D9</f>
        <v>24 Business, media and public service professionals</v>
      </c>
      <c r="P42" s="11">
        <f>'Occ T2'!H13</f>
        <v>4.6390003234360258</v>
      </c>
      <c r="Q42" s="11">
        <f>'Occ T2'!J13</f>
        <v>16.758007152774038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0.10801595906179173</v>
      </c>
      <c r="Q43" s="11">
        <f>'Occ T2'!J14</f>
        <v>2.9513721356857303</v>
      </c>
    </row>
    <row r="44" spans="1:17" x14ac:dyDescent="0.2">
      <c r="O44" s="10" t="str">
        <f>name!D11</f>
        <v>32 Health and social care associate professionals</v>
      </c>
      <c r="P44" s="11">
        <f>'Occ T2'!H15</f>
        <v>7.0414559355890125</v>
      </c>
      <c r="Q44" s="11">
        <f>'Occ T2'!J15</f>
        <v>13.587007408498817</v>
      </c>
    </row>
    <row r="45" spans="1:17" x14ac:dyDescent="0.2">
      <c r="O45" s="10" t="str">
        <f>name!D12</f>
        <v>33 Protective service occupations</v>
      </c>
      <c r="P45" s="11">
        <f>'Occ T2'!H16</f>
        <v>-0.24081069595834181</v>
      </c>
      <c r="Q45" s="11">
        <f>'Occ T2'!J16</f>
        <v>0.4604597585799558</v>
      </c>
    </row>
    <row r="46" spans="1:17" x14ac:dyDescent="0.2">
      <c r="O46" s="10" t="str">
        <f>name!D13</f>
        <v>34 Culture, media and sports occupations</v>
      </c>
      <c r="P46" s="11">
        <f>'Occ T2'!H17</f>
        <v>0.91167038055571936</v>
      </c>
      <c r="Q46" s="11">
        <f>'Occ T2'!J17</f>
        <v>4.5011567304351807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1.718237719682012</v>
      </c>
      <c r="Q47" s="11">
        <f>'Occ T2'!J18</f>
        <v>11.796160931582586</v>
      </c>
    </row>
    <row r="48" spans="1:17" x14ac:dyDescent="0.2">
      <c r="O48" s="10" t="str">
        <f>name!D15</f>
        <v>41 Administrative occupations</v>
      </c>
      <c r="P48" s="11">
        <f>'Occ T2'!H19</f>
        <v>0.13262958850983608</v>
      </c>
      <c r="Q48" s="11">
        <f>'Occ T2'!J19</f>
        <v>14.833468254649077</v>
      </c>
    </row>
    <row r="49" spans="15:17" x14ac:dyDescent="0.2">
      <c r="O49" s="10" t="str">
        <f>name!D16</f>
        <v>42 Secretarial and related occupations</v>
      </c>
      <c r="P49" s="11">
        <f>'Occ T2'!H20</f>
        <v>-1.3955455539447321</v>
      </c>
      <c r="Q49" s="11">
        <f>'Occ T2'!J20</f>
        <v>1.5236622279515455</v>
      </c>
    </row>
    <row r="50" spans="15:17" x14ac:dyDescent="0.2">
      <c r="O50" s="10" t="str">
        <f>name!D17</f>
        <v>51 Skilled agricultural and related trades</v>
      </c>
      <c r="P50" s="11">
        <f>'Occ T2'!H21</f>
        <v>0.31546095509037464</v>
      </c>
      <c r="Q50" s="11">
        <f>'Occ T2'!J21</f>
        <v>3.1245900277144858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-0.90320184888360799</v>
      </c>
      <c r="Q51" s="11">
        <f>'Occ T2'!J22</f>
        <v>4.2823216196252361</v>
      </c>
    </row>
    <row r="52" spans="15:17" x14ac:dyDescent="0.2">
      <c r="O52" s="10" t="str">
        <f>name!D19</f>
        <v>53 Skilled construction and building trades</v>
      </c>
      <c r="P52" s="11">
        <f>'Occ T2'!H23</f>
        <v>0.62323877570423036</v>
      </c>
      <c r="Q52" s="11">
        <f>'Occ T2'!J23</f>
        <v>5.8791849201574813</v>
      </c>
    </row>
    <row r="53" spans="15:17" x14ac:dyDescent="0.2">
      <c r="O53" s="10" t="str">
        <f>name!D20</f>
        <v>54 Textiles, printing and other skilled trades</v>
      </c>
      <c r="P53" s="11">
        <f>'Occ T2'!H24</f>
        <v>0.34201930076599041</v>
      </c>
      <c r="Q53" s="11">
        <f>'Occ T2'!J24</f>
        <v>3.3349914593411238</v>
      </c>
    </row>
    <row r="54" spans="15:17" x14ac:dyDescent="0.2">
      <c r="O54" s="10" t="str">
        <f>name!D21</f>
        <v>61 Caring personal service occupations</v>
      </c>
      <c r="P54" s="11">
        <f>'Occ T2'!H25</f>
        <v>4.9249548971289556</v>
      </c>
      <c r="Q54" s="11">
        <f>'Occ T2'!J25</f>
        <v>19.837521812572547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0.7468902664018664</v>
      </c>
      <c r="Q55" s="11">
        <f>'Occ T2'!J26</f>
        <v>4.3890296613725877</v>
      </c>
    </row>
    <row r="56" spans="15:17" x14ac:dyDescent="0.2">
      <c r="O56" s="10" t="str">
        <f>name!D23</f>
        <v>63 Community and civil enforcement occupations</v>
      </c>
      <c r="P56" s="11">
        <f>'Occ T2'!H27</f>
        <v>-8.3111728070120489E-2</v>
      </c>
      <c r="Q56" s="11">
        <f>'Occ T2'!J27</f>
        <v>1.1641817659543738E-2</v>
      </c>
    </row>
    <row r="57" spans="15:17" x14ac:dyDescent="0.2">
      <c r="O57" s="10" t="str">
        <f>name!D24</f>
        <v>71 Sales occupations</v>
      </c>
      <c r="P57" s="11">
        <f>'Occ T2'!H28</f>
        <v>-0.87539064394635346</v>
      </c>
      <c r="Q57" s="11">
        <f>'Occ T2'!J28</f>
        <v>10.028749538788519</v>
      </c>
    </row>
    <row r="58" spans="15:17" x14ac:dyDescent="0.2">
      <c r="O58" s="10" t="str">
        <f>name!D25</f>
        <v>72 Customer service occupations</v>
      </c>
      <c r="P58" s="11">
        <f>'Occ T2'!H29</f>
        <v>1.3753579028495864</v>
      </c>
      <c r="Q58" s="11">
        <f>'Occ T2'!J29</f>
        <v>4.3966272830813447</v>
      </c>
    </row>
    <row r="59" spans="15:17" x14ac:dyDescent="0.2">
      <c r="O59" s="10" t="str">
        <f>name!D26</f>
        <v>81 Process, plant and machine operatives</v>
      </c>
      <c r="P59" s="11">
        <f>'Occ T2'!H30</f>
        <v>-0.17804227681937768</v>
      </c>
      <c r="Q59" s="11">
        <f>'Occ T2'!J30</f>
        <v>3.0986775114402039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0.23672360399277892</v>
      </c>
      <c r="Q60" s="11">
        <f>'Occ T2'!J31</f>
        <v>5.1087572042375573</v>
      </c>
    </row>
    <row r="61" spans="15:17" x14ac:dyDescent="0.2">
      <c r="O61" s="10" t="str">
        <f>name!D28</f>
        <v>91 Elementary trades and related occupations</v>
      </c>
      <c r="P61" s="11">
        <f>'Occ T2'!H32</f>
        <v>6.2016354298199401</v>
      </c>
      <c r="Q61" s="11">
        <f>'Occ T2'!J32</f>
        <v>10.684719076711369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-3.9163667803828304</v>
      </c>
      <c r="Q62" s="11">
        <f>'Occ T2'!J33</f>
        <v>8.3947500668779274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38.77900000000011</v>
      </c>
      <c r="Q64" s="11">
        <f>'Occ T2'!J35</f>
        <v>215.65891393198226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Gloucestershire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347.3929999999998</v>
      </c>
      <c r="C8" s="305">
        <f>SUM(C9:C17)</f>
        <v>363.64399999999978</v>
      </c>
      <c r="D8" s="305">
        <f>SUM(D9:D17)</f>
        <v>386.17200000000003</v>
      </c>
      <c r="E8" s="304"/>
      <c r="F8" s="305">
        <f>SUM(F9:F17)</f>
        <v>5.499803360007296</v>
      </c>
      <c r="G8" s="305">
        <f>SUM(G9:G17)</f>
        <v>7.2744389479360043</v>
      </c>
      <c r="H8" s="305">
        <f>SUM(H9:H17)</f>
        <v>10.868278287578136</v>
      </c>
      <c r="I8" s="304"/>
      <c r="J8" s="305">
        <f>SUM(J9:J17)</f>
        <v>38.42914936192355</v>
      </c>
      <c r="K8" s="305">
        <f>SUM(K9:K17)</f>
        <v>50.471667650170282</v>
      </c>
      <c r="L8" s="305">
        <f>SUM(L9:L17)</f>
        <v>75.430225457166628</v>
      </c>
      <c r="M8" s="304"/>
      <c r="N8" s="305">
        <f>SUM(N9:N17)</f>
        <v>67.667898353041764</v>
      </c>
      <c r="O8" s="305">
        <f>SUM(O9:O17)</f>
        <v>76.203634887406196</v>
      </c>
      <c r="P8" s="305">
        <f>SUM(P9:P17)</f>
        <v>86.817233764748195</v>
      </c>
      <c r="Q8" s="306"/>
      <c r="R8" s="305">
        <f>SUM(R9:R17)</f>
        <v>18.668080574754178</v>
      </c>
      <c r="S8" s="305">
        <f>SUM(S9:S17)</f>
        <v>19.830090342517678</v>
      </c>
      <c r="T8" s="305">
        <f>SUM(T9:T17)</f>
        <v>22.089822432890784</v>
      </c>
      <c r="U8" s="306"/>
      <c r="V8" s="305">
        <f>SUM(V9:V17)</f>
        <v>19.471307649637815</v>
      </c>
      <c r="W8" s="305">
        <f>SUM(W9:W17)</f>
        <v>21.440778002379858</v>
      </c>
      <c r="X8" s="305">
        <f>SUM(X9:X17)</f>
        <v>24.202711382954369</v>
      </c>
      <c r="Y8" s="306"/>
      <c r="Z8" s="305">
        <f>SUM(Z9:Z17)</f>
        <v>76.539939344343892</v>
      </c>
      <c r="AA8" s="305">
        <f>SUM(AA9:AA17)</f>
        <v>79.454774652789951</v>
      </c>
      <c r="AB8" s="305">
        <f>SUM(AB9:AB17)</f>
        <v>83.271546806540798</v>
      </c>
      <c r="AC8" s="306"/>
      <c r="AD8" s="305">
        <f>SUM(AD9:AD17)</f>
        <v>65.544810614663064</v>
      </c>
      <c r="AE8" s="305">
        <f>SUM(AE9:AE17)</f>
        <v>60.390717674998392</v>
      </c>
      <c r="AF8" s="305">
        <f>SUM(AF9:AF17)</f>
        <v>48.038142208673221</v>
      </c>
      <c r="AG8" s="306"/>
      <c r="AH8" s="305">
        <f>SUM(AH9:AH17)</f>
        <v>43.377316453394826</v>
      </c>
      <c r="AI8" s="305">
        <f>SUM(AI9:AI17)</f>
        <v>39.4728745970381</v>
      </c>
      <c r="AJ8" s="305">
        <f>SUM(AJ9:AJ17)</f>
        <v>28.605877641173436</v>
      </c>
      <c r="AK8" s="306"/>
      <c r="AL8" s="305">
        <f>SUM(AL9:AL17)</f>
        <v>12.194694288233444</v>
      </c>
      <c r="AM8" s="305">
        <f>SUM(AM9:AM17)</f>
        <v>9.1050232447633253</v>
      </c>
      <c r="AN8" s="305">
        <f>SUM(AN9:AN17)</f>
        <v>6.8481620182744383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40.691754689746475</v>
      </c>
      <c r="C9" s="304">
        <f t="shared" ref="B9:D17" si="0">SUM(C21,C33,C51,C63,C75,C93)</f>
        <v>39.201132693713937</v>
      </c>
      <c r="D9" s="304">
        <f t="shared" si="0"/>
        <v>43.193711532994143</v>
      </c>
      <c r="E9" s="304"/>
      <c r="F9" s="304">
        <f t="shared" ref="F9:H17" si="1">SUM(F21,F33,F51,F63,F75,F93)</f>
        <v>0.58934968996910553</v>
      </c>
      <c r="G9" s="304">
        <f t="shared" si="1"/>
        <v>0.75507291938556942</v>
      </c>
      <c r="H9" s="304">
        <f t="shared" si="1"/>
        <v>1.1805808398267263</v>
      </c>
      <c r="I9" s="304"/>
      <c r="J9" s="304">
        <f t="shared" ref="J9:L17" si="2">SUM(J21,J33,J51,J63,J75,J93)</f>
        <v>4.885319128335901</v>
      </c>
      <c r="K9" s="304">
        <f t="shared" si="2"/>
        <v>5.991543469546583</v>
      </c>
      <c r="L9" s="304">
        <f t="shared" si="2"/>
        <v>9.2214660993485307</v>
      </c>
      <c r="M9" s="304"/>
      <c r="N9" s="304">
        <f t="shared" ref="N9:P17" si="3">SUM(N21,N33,N51,N63,N75,N93)</f>
        <v>10.387210694120064</v>
      </c>
      <c r="O9" s="304">
        <f t="shared" si="3"/>
        <v>10.67189010031464</v>
      </c>
      <c r="P9" s="304">
        <f t="shared" si="3"/>
        <v>12.102933934643708</v>
      </c>
      <c r="Q9" s="306"/>
      <c r="R9" s="304">
        <f t="shared" ref="R9:T9" si="4">SUM(R21,R33,R51,R63,R75,R93)</f>
        <v>2.3354838745468727</v>
      </c>
      <c r="S9" s="304">
        <f t="shared" si="4"/>
        <v>2.2983922154318837</v>
      </c>
      <c r="T9" s="304">
        <f t="shared" si="4"/>
        <v>2.6068181035343927</v>
      </c>
      <c r="U9" s="306"/>
      <c r="V9" s="304">
        <f t="shared" ref="V9:X9" si="5">SUM(V21,V33,V51,V63,V75,V93)</f>
        <v>3.0460033837315659</v>
      </c>
      <c r="W9" s="304">
        <f t="shared" si="5"/>
        <v>2.9689503597617266</v>
      </c>
      <c r="X9" s="304">
        <f t="shared" si="5"/>
        <v>3.1379457208254049</v>
      </c>
      <c r="Y9" s="306"/>
      <c r="Z9" s="304">
        <f t="shared" ref="Z9:AB9" si="6">SUM(Z21,Z33,Z51,Z63,Z75,Z93)</f>
        <v>7.8013597279582338</v>
      </c>
      <c r="AA9" s="304">
        <f t="shared" si="6"/>
        <v>6.81181234110079</v>
      </c>
      <c r="AB9" s="304">
        <f t="shared" si="6"/>
        <v>7.0255925387046565</v>
      </c>
      <c r="AC9" s="306"/>
      <c r="AD9" s="304">
        <f>SUM(AD21,AD33,AD51,AD63,AD75,AD93)</f>
        <v>6.2656503421387848</v>
      </c>
      <c r="AE9" s="304">
        <f t="shared" ref="AE9:AF9" si="7">SUM(AE21,AE33,AE51,AE63,AE75,AE93)</f>
        <v>5.0769073803304581</v>
      </c>
      <c r="AF9" s="304">
        <f t="shared" si="7"/>
        <v>3.9244376333390818</v>
      </c>
      <c r="AG9" s="306"/>
      <c r="AH9" s="304">
        <f t="shared" ref="AH9:AJ9" si="8">SUM(AH21,AH33,AH51,AH63,AH75,AH93)</f>
        <v>4.4747734208935457</v>
      </c>
      <c r="AI9" s="304">
        <f t="shared" si="8"/>
        <v>3.8849348606183751</v>
      </c>
      <c r="AJ9" s="304">
        <f t="shared" si="8"/>
        <v>3.322218225120448</v>
      </c>
      <c r="AK9" s="306"/>
      <c r="AL9" s="304">
        <f t="shared" ref="AL9:AN9" si="9">SUM(AL21,AL33,AL51,AL63,AL75,AL93)</f>
        <v>0.90660442805241204</v>
      </c>
      <c r="AM9" s="304">
        <f t="shared" si="9"/>
        <v>0.74162904722390899</v>
      </c>
      <c r="AN9" s="304">
        <f t="shared" si="9"/>
        <v>0.67171843765119099</v>
      </c>
    </row>
    <row r="10" spans="1:40" x14ac:dyDescent="0.2">
      <c r="A10" s="13" t="str">
        <f>name!E5</f>
        <v>Professional occupations</v>
      </c>
      <c r="B10" s="304">
        <f t="shared" si="0"/>
        <v>77.879518961781713</v>
      </c>
      <c r="C10" s="304">
        <f t="shared" si="0"/>
        <v>85.450733684992059</v>
      </c>
      <c r="D10" s="304">
        <f t="shared" si="0"/>
        <v>97.070740931387533</v>
      </c>
      <c r="E10" s="304"/>
      <c r="F10" s="304">
        <f t="shared" si="1"/>
        <v>3.9509609076149084</v>
      </c>
      <c r="G10" s="304">
        <f t="shared" si="1"/>
        <v>5.1813633989440362</v>
      </c>
      <c r="H10" s="304">
        <f t="shared" si="1"/>
        <v>7.491953891059107</v>
      </c>
      <c r="I10" s="304"/>
      <c r="J10" s="304">
        <f t="shared" si="2"/>
        <v>21.081482235702858</v>
      </c>
      <c r="K10" s="304">
        <f t="shared" si="2"/>
        <v>26.823318987416087</v>
      </c>
      <c r="L10" s="304">
        <f t="shared" si="2"/>
        <v>37.674465826460128</v>
      </c>
      <c r="M10" s="304"/>
      <c r="N10" s="304">
        <f t="shared" si="3"/>
        <v>25.130422153161113</v>
      </c>
      <c r="O10" s="304">
        <f t="shared" si="3"/>
        <v>26.563663712593758</v>
      </c>
      <c r="P10" s="304">
        <f t="shared" si="3"/>
        <v>26.918774712991407</v>
      </c>
      <c r="Q10" s="306"/>
      <c r="R10" s="304">
        <f t="shared" ref="R10:T10" si="10">SUM(R22,R34,R52,R64,R76,R94)</f>
        <v>3.705567321567397</v>
      </c>
      <c r="S10" s="304">
        <f t="shared" si="10"/>
        <v>2.9045669281255266</v>
      </c>
      <c r="T10" s="304">
        <f t="shared" si="10"/>
        <v>2.4375752126969275</v>
      </c>
      <c r="U10" s="306"/>
      <c r="V10" s="304">
        <f t="shared" ref="V10:X10" si="11">SUM(V22,V34,V52,V64,V76,V94)</f>
        <v>3.9617240277900181</v>
      </c>
      <c r="W10" s="304">
        <f t="shared" si="11"/>
        <v>4.2105522557910886</v>
      </c>
      <c r="X10" s="304">
        <f t="shared" si="11"/>
        <v>4.2090546957156514</v>
      </c>
      <c r="Y10" s="306"/>
      <c r="Z10" s="304">
        <f t="shared" ref="Z10:AB10" si="12">SUM(Z22,Z34,Z52,Z64,Z76,Z94)</f>
        <v>9.4533706155607344</v>
      </c>
      <c r="AA10" s="304">
        <f t="shared" si="12"/>
        <v>9.8727669204443718</v>
      </c>
      <c r="AB10" s="304">
        <f t="shared" si="12"/>
        <v>10.474471491180907</v>
      </c>
      <c r="AC10" s="306"/>
      <c r="AD10" s="304">
        <f t="shared" ref="AD10:AF10" si="13">SUM(AD22,AD34,AD52,AD64,AD76,AD94)</f>
        <v>6.0333293017166714</v>
      </c>
      <c r="AE10" s="304">
        <f t="shared" si="13"/>
        <v>5.5110042369795238</v>
      </c>
      <c r="AF10" s="304">
        <f t="shared" si="13"/>
        <v>4.374305585145148</v>
      </c>
      <c r="AG10" s="306"/>
      <c r="AH10" s="304">
        <f t="shared" ref="AH10:AJ10" si="14">SUM(AH22,AH34,AH52,AH64,AH76,AH94)</f>
        <v>3.8448386190457287</v>
      </c>
      <c r="AI10" s="304">
        <f t="shared" si="14"/>
        <v>3.6522682455210824</v>
      </c>
      <c r="AJ10" s="304">
        <f t="shared" si="14"/>
        <v>2.8148829176000119</v>
      </c>
      <c r="AK10" s="306"/>
      <c r="AL10" s="304">
        <f t="shared" ref="AL10:AN10" si="15">SUM(AL22,AL34,AL52,AL64,AL76,AL94)</f>
        <v>0.71782377962229038</v>
      </c>
      <c r="AM10" s="304">
        <f t="shared" si="15"/>
        <v>0.73122899917658957</v>
      </c>
      <c r="AN10" s="304">
        <f t="shared" si="15"/>
        <v>0.67525659853824838</v>
      </c>
    </row>
    <row r="11" spans="1:40" x14ac:dyDescent="0.2">
      <c r="A11" s="13" t="str">
        <f>name!E6</f>
        <v>Associate professional occupations</v>
      </c>
      <c r="B11" s="304">
        <f>SUM(B23,B35,B53,B65,B77,B95)</f>
        <v>44.814445468790908</v>
      </c>
      <c r="C11" s="304">
        <f t="shared" si="0"/>
        <v>48.542492241459982</v>
      </c>
      <c r="D11" s="304">
        <f>SUM(D23,D35,D53,D65,D77,D95)</f>
        <v>54.353014767721127</v>
      </c>
      <c r="E11" s="304"/>
      <c r="F11" s="304">
        <f t="shared" si="1"/>
        <v>0.5609093357203192</v>
      </c>
      <c r="G11" s="304">
        <f t="shared" si="1"/>
        <v>0.74655926629885594</v>
      </c>
      <c r="H11" s="304">
        <f t="shared" si="1"/>
        <v>1.1954770878973546</v>
      </c>
      <c r="I11" s="304"/>
      <c r="J11" s="304">
        <f t="shared" si="2"/>
        <v>6.1951741662611353</v>
      </c>
      <c r="K11" s="304">
        <f t="shared" si="2"/>
        <v>8.3673879268640299</v>
      </c>
      <c r="L11" s="304">
        <f t="shared" si="2"/>
        <v>12.98739642185345</v>
      </c>
      <c r="M11" s="304"/>
      <c r="N11" s="304">
        <f t="shared" si="3"/>
        <v>12.444774480815267</v>
      </c>
      <c r="O11" s="304">
        <f t="shared" si="3"/>
        <v>14.353000204183328</v>
      </c>
      <c r="P11" s="304">
        <f t="shared" si="3"/>
        <v>16.358349189576799</v>
      </c>
      <c r="Q11" s="306"/>
      <c r="R11" s="304">
        <f t="shared" ref="R11:T11" si="16">SUM(R23,R35,R53,R65,R77,R95)</f>
        <v>3.2839407559351494</v>
      </c>
      <c r="S11" s="304">
        <f t="shared" si="16"/>
        <v>3.6043761355265058</v>
      </c>
      <c r="T11" s="304">
        <f t="shared" si="16"/>
        <v>3.5985696420004816</v>
      </c>
      <c r="U11" s="306"/>
      <c r="V11" s="304">
        <f t="shared" ref="V11:X11" si="17">SUM(V23,V35,V53,V65,V77,V95)</f>
        <v>2.96390799926741</v>
      </c>
      <c r="W11" s="304">
        <f t="shared" si="17"/>
        <v>3.0926542257396363</v>
      </c>
      <c r="X11" s="304">
        <f t="shared" si="17"/>
        <v>3.3087283557703024</v>
      </c>
      <c r="Y11" s="306"/>
      <c r="Z11" s="304">
        <f t="shared" ref="Z11:AB11" si="18">SUM(Z23,Z35,Z53,Z65,Z77,Z95)</f>
        <v>8.7644324208199649</v>
      </c>
      <c r="AA11" s="304">
        <f t="shared" si="18"/>
        <v>9.019153681431753</v>
      </c>
      <c r="AB11" s="304">
        <f t="shared" si="18"/>
        <v>9.4567071783379859</v>
      </c>
      <c r="AC11" s="306"/>
      <c r="AD11" s="304">
        <f t="shared" ref="AD11:AF11" si="19">SUM(AD23,AD35,AD53,AD65,AD77,AD95)</f>
        <v>6.0682054535579155</v>
      </c>
      <c r="AE11" s="304">
        <f t="shared" si="19"/>
        <v>5.4422200944316748</v>
      </c>
      <c r="AF11" s="304">
        <f t="shared" si="19"/>
        <v>4.222547041102291</v>
      </c>
      <c r="AG11" s="306"/>
      <c r="AH11" s="304">
        <f t="shared" ref="AH11:AJ11" si="20">SUM(AH23,AH35,AH53,AH65,AH77,AH95)</f>
        <v>3.8397393356419616</v>
      </c>
      <c r="AI11" s="304">
        <f t="shared" si="20"/>
        <v>3.330743417197203</v>
      </c>
      <c r="AJ11" s="304">
        <f t="shared" si="20"/>
        <v>2.6910371665266624</v>
      </c>
      <c r="AK11" s="306"/>
      <c r="AL11" s="304">
        <f t="shared" ref="AL11:AN11" si="21">SUM(AL23,AL35,AL53,AL65,AL77,AL95)</f>
        <v>0.69336152077178637</v>
      </c>
      <c r="AM11" s="304">
        <f t="shared" si="21"/>
        <v>0.58639728978700223</v>
      </c>
      <c r="AN11" s="304">
        <f t="shared" si="21"/>
        <v>0.53420268465580611</v>
      </c>
    </row>
    <row r="12" spans="1:40" x14ac:dyDescent="0.2">
      <c r="A12" s="13" t="str">
        <f>name!E7</f>
        <v>Administrative and secretarial occupations</v>
      </c>
      <c r="B12" s="304">
        <f t="shared" si="0"/>
        <v>34.831416559526453</v>
      </c>
      <c r="C12" s="304">
        <f t="shared" si="0"/>
        <v>35.129331702191671</v>
      </c>
      <c r="D12" s="304">
        <f t="shared" si="0"/>
        <v>33.568500594091546</v>
      </c>
      <c r="E12" s="304"/>
      <c r="F12" s="304">
        <f t="shared" si="1"/>
        <v>0.16659974260732258</v>
      </c>
      <c r="G12" s="304">
        <f t="shared" si="1"/>
        <v>0.24746984522258342</v>
      </c>
      <c r="H12" s="304">
        <f t="shared" si="1"/>
        <v>0.44110584153923732</v>
      </c>
      <c r="I12" s="304"/>
      <c r="J12" s="304">
        <f t="shared" si="2"/>
        <v>2.227978331939469</v>
      </c>
      <c r="K12" s="304">
        <f t="shared" si="2"/>
        <v>3.2048355496403849</v>
      </c>
      <c r="L12" s="304">
        <f t="shared" si="2"/>
        <v>5.1301235102896792</v>
      </c>
      <c r="M12" s="304"/>
      <c r="N12" s="304">
        <f t="shared" si="3"/>
        <v>6.4904763838256345</v>
      </c>
      <c r="O12" s="304">
        <f t="shared" si="3"/>
        <v>8.0633398743349982</v>
      </c>
      <c r="P12" s="304">
        <f t="shared" si="3"/>
        <v>10.130776617870445</v>
      </c>
      <c r="Q12" s="306"/>
      <c r="R12" s="304">
        <f t="shared" ref="R12:T12" si="22">SUM(R24,R36,R54,R66,R78,R96)</f>
        <v>2.4546039085411353</v>
      </c>
      <c r="S12" s="304">
        <f t="shared" si="22"/>
        <v>2.8846556459521162</v>
      </c>
      <c r="T12" s="304">
        <f t="shared" si="22"/>
        <v>3.3538666136782709</v>
      </c>
      <c r="U12" s="306"/>
      <c r="V12" s="304">
        <f t="shared" ref="V12:X12" si="23">SUM(V24,V36,V54,V66,V78,V96)</f>
        <v>2.4182717673920315</v>
      </c>
      <c r="W12" s="304">
        <f t="shared" si="23"/>
        <v>2.7156253660354306</v>
      </c>
      <c r="X12" s="304">
        <f t="shared" si="23"/>
        <v>3.2393603486441931</v>
      </c>
      <c r="Y12" s="306"/>
      <c r="Z12" s="304">
        <f t="shared" ref="Z12:AA12" si="24">SUM(Z24,Z36,Z54,Z66,Z78,Z96)</f>
        <v>7.7633391855574398</v>
      </c>
      <c r="AA12" s="304">
        <f t="shared" si="24"/>
        <v>7.8460915852270823</v>
      </c>
      <c r="AB12" s="304">
        <f>SUM(AB24,AB36,AB54,AB66,AB78,AB96)</f>
        <v>6.4063994278659182</v>
      </c>
      <c r="AC12" s="306"/>
      <c r="AD12" s="304">
        <f t="shared" ref="AD12:AE12" si="25">SUM(AD24,AD36,AD54,AD66,AD78,AD96)</f>
        <v>7.758275171689939</v>
      </c>
      <c r="AE12" s="304">
        <f t="shared" si="25"/>
        <v>6.3929899192805983</v>
      </c>
      <c r="AF12" s="304">
        <f>SUM(AF24,AF36,AF54,AF66,AF78,AF96)</f>
        <v>3.5004932341883479</v>
      </c>
      <c r="AG12" s="306"/>
      <c r="AH12" s="304">
        <f t="shared" ref="AH12:AI12" si="26">SUM(AH24,AH36,AH54,AH66,AH78,AH96)</f>
        <v>4.7475907540250413</v>
      </c>
      <c r="AI12" s="304">
        <f t="shared" si="26"/>
        <v>3.2112854393828836</v>
      </c>
      <c r="AJ12" s="304">
        <f>SUM(AJ24,AJ36,AJ54,AJ66,AJ78,AJ96)</f>
        <v>1.1596936858144464</v>
      </c>
      <c r="AK12" s="306"/>
      <c r="AL12" s="304">
        <f t="shared" ref="AL12:AM12" si="27">SUM(AL24,AL36,AL54,AL66,AL78,AL96)</f>
        <v>0.80428131394843849</v>
      </c>
      <c r="AM12" s="304">
        <f t="shared" si="27"/>
        <v>0.56303847711559318</v>
      </c>
      <c r="AN12" s="304">
        <f>SUM(AN24,AN36,AN54,AN66,AN78,AN96)</f>
        <v>0.20668131420100377</v>
      </c>
    </row>
    <row r="13" spans="1:40" x14ac:dyDescent="0.2">
      <c r="A13" s="13" t="str">
        <f>name!E8</f>
        <v>Skilled trades occupations</v>
      </c>
      <c r="B13" s="304">
        <f t="shared" si="0"/>
        <v>37.5680240538845</v>
      </c>
      <c r="C13" s="304">
        <f t="shared" si="0"/>
        <v>38.337974693782868</v>
      </c>
      <c r="D13" s="304">
        <f t="shared" si="0"/>
        <v>37.945541236561468</v>
      </c>
      <c r="E13" s="304"/>
      <c r="F13" s="304">
        <f t="shared" si="1"/>
        <v>6.0566634440817932E-2</v>
      </c>
      <c r="G13" s="304">
        <f t="shared" si="1"/>
        <v>9.1863976357604876E-2</v>
      </c>
      <c r="H13" s="304">
        <f t="shared" si="1"/>
        <v>0.14978826430043751</v>
      </c>
      <c r="I13" s="304"/>
      <c r="J13" s="304">
        <f t="shared" si="2"/>
        <v>0.72850034586004353</v>
      </c>
      <c r="K13" s="304">
        <f t="shared" si="2"/>
        <v>1.1426284037755701</v>
      </c>
      <c r="L13" s="304">
        <f t="shared" si="2"/>
        <v>1.9371759583344161</v>
      </c>
      <c r="M13" s="304"/>
      <c r="N13" s="304">
        <f t="shared" si="3"/>
        <v>2.2856174949716168</v>
      </c>
      <c r="O13" s="304">
        <f t="shared" si="3"/>
        <v>2.9210639700369536</v>
      </c>
      <c r="P13" s="304">
        <f t="shared" si="3"/>
        <v>3.7464565535595704</v>
      </c>
      <c r="Q13" s="306"/>
      <c r="R13" s="304">
        <f t="shared" ref="R13:T13" si="28">SUM(R25,R37,R55,R67,R79,R97)</f>
        <v>1.0753712668653805</v>
      </c>
      <c r="S13" s="304">
        <f t="shared" si="28"/>
        <v>1.3574421946893023</v>
      </c>
      <c r="T13" s="304">
        <f t="shared" si="28"/>
        <v>1.7326420270431695</v>
      </c>
      <c r="U13" s="306"/>
      <c r="V13" s="304">
        <f t="shared" ref="V13:X13" si="29">SUM(V25,V37,V55,V67,V79,V97)</f>
        <v>2.1402504640552507</v>
      </c>
      <c r="W13" s="304">
        <f t="shared" si="29"/>
        <v>2.5377233995112909</v>
      </c>
      <c r="X13" s="304">
        <f t="shared" si="29"/>
        <v>2.9908890645210917</v>
      </c>
      <c r="Y13" s="306"/>
      <c r="Z13" s="304">
        <f t="shared" ref="Z13:AB13" si="30">SUM(Z25,Z37,Z55,Z67,Z79,Z97)</f>
        <v>12.983119193144127</v>
      </c>
      <c r="AA13" s="304">
        <f t="shared" si="30"/>
        <v>13.502757494625868</v>
      </c>
      <c r="AB13" s="304">
        <f t="shared" si="30"/>
        <v>13.562652758279659</v>
      </c>
      <c r="AC13" s="306"/>
      <c r="AD13" s="304">
        <f t="shared" ref="AD13:AF13" si="31">SUM(AD25,AD37,AD55,AD67,AD79,AD97)</f>
        <v>9.7774108618761879</v>
      </c>
      <c r="AE13" s="304">
        <f t="shared" si="31"/>
        <v>9.2581548750290459</v>
      </c>
      <c r="AF13" s="304">
        <f t="shared" si="31"/>
        <v>8.1417641866899704</v>
      </c>
      <c r="AG13" s="306"/>
      <c r="AH13" s="304">
        <f t="shared" ref="AH13:AJ13" si="32">SUM(AH25,AH37,AH55,AH67,AH79,AH97)</f>
        <v>5.945199295443639</v>
      </c>
      <c r="AI13" s="304">
        <f t="shared" si="32"/>
        <v>5.8345062406918933</v>
      </c>
      <c r="AJ13" s="304">
        <f t="shared" si="32"/>
        <v>4.9861083416607093</v>
      </c>
      <c r="AK13" s="306"/>
      <c r="AL13" s="304">
        <f t="shared" ref="AL13:AN13" si="33">SUM(AL25,AL37,AL55,AL67,AL79,AL97)</f>
        <v>2.5719884972274283</v>
      </c>
      <c r="AM13" s="304">
        <f t="shared" si="33"/>
        <v>1.6918341390653451</v>
      </c>
      <c r="AN13" s="304">
        <f t="shared" si="33"/>
        <v>0.69806408217243887</v>
      </c>
    </row>
    <row r="14" spans="1:40" x14ac:dyDescent="0.2">
      <c r="A14" s="13" t="str">
        <f>name!E9</f>
        <v>Caring, leisure and other service occupations</v>
      </c>
      <c r="B14" s="304">
        <f t="shared" si="0"/>
        <v>31.114651328410588</v>
      </c>
      <c r="C14" s="304">
        <f t="shared" si="0"/>
        <v>32.866275865818089</v>
      </c>
      <c r="D14" s="304">
        <f t="shared" si="0"/>
        <v>36.703384763871256</v>
      </c>
      <c r="E14" s="304"/>
      <c r="F14" s="304">
        <f t="shared" si="1"/>
        <v>3.8156004358585363E-2</v>
      </c>
      <c r="G14" s="304">
        <f t="shared" si="1"/>
        <v>5.3649236250175689E-2</v>
      </c>
      <c r="H14" s="304">
        <f t="shared" si="1"/>
        <v>8.8556052743525043E-2</v>
      </c>
      <c r="I14" s="304"/>
      <c r="J14" s="304">
        <f t="shared" si="2"/>
        <v>1.1591755300753386</v>
      </c>
      <c r="K14" s="304">
        <f t="shared" si="2"/>
        <v>1.6606329371435984</v>
      </c>
      <c r="L14" s="304">
        <f t="shared" si="2"/>
        <v>2.8416754986926449</v>
      </c>
      <c r="M14" s="304"/>
      <c r="N14" s="304">
        <f t="shared" si="3"/>
        <v>3.6667531873567332</v>
      </c>
      <c r="O14" s="304">
        <f t="shared" si="3"/>
        <v>4.4474895173136764</v>
      </c>
      <c r="P14" s="304">
        <f t="shared" si="3"/>
        <v>5.6218666284835832</v>
      </c>
      <c r="Q14" s="306"/>
      <c r="R14" s="304">
        <f>SUM(R26,R38,R56,R68,R80,R98)</f>
        <v>2.8418267840915856</v>
      </c>
      <c r="S14" s="304">
        <f t="shared" ref="S14:T14" si="34">SUM(S26,S38,S56,S68,S80,S98)</f>
        <v>3.0199190830345977</v>
      </c>
      <c r="T14" s="304">
        <f t="shared" si="34"/>
        <v>3.4080765748204711</v>
      </c>
      <c r="U14" s="306"/>
      <c r="V14" s="304">
        <f t="shared" ref="V14:X14" si="35">SUM(V26,V38,V56,V68,V80,V98)</f>
        <v>2.0071572349011726</v>
      </c>
      <c r="W14" s="304">
        <f t="shared" si="35"/>
        <v>2.2164631570605717</v>
      </c>
      <c r="X14" s="304">
        <f t="shared" si="35"/>
        <v>2.7117268662575222</v>
      </c>
      <c r="Y14" s="306"/>
      <c r="Z14" s="304">
        <f t="shared" ref="Z14:AB14" si="36">SUM(Z26,Z38,Z56,Z68,Z80,Z98)</f>
        <v>10.954862757098997</v>
      </c>
      <c r="AA14" s="304">
        <f t="shared" si="36"/>
        <v>12.002830375944836</v>
      </c>
      <c r="AB14" s="304">
        <f t="shared" si="36"/>
        <v>14.190297099891653</v>
      </c>
      <c r="AC14" s="306"/>
      <c r="AD14" s="304">
        <f t="shared" ref="AD14:AF14" si="37">SUM(AD26,AD38,AD56,AD68,AD80,AD98)</f>
        <v>7.5776341975056321</v>
      </c>
      <c r="AE14" s="304">
        <f t="shared" si="37"/>
        <v>6.9673376092805563</v>
      </c>
      <c r="AF14" s="304">
        <f t="shared" si="37"/>
        <v>5.4136064842426599</v>
      </c>
      <c r="AG14" s="306"/>
      <c r="AH14" s="304">
        <f t="shared" ref="AH14:AJ14" si="38">SUM(AH26,AH38,AH56,AH68,AH80,AH98)</f>
        <v>2.367885575415845</v>
      </c>
      <c r="AI14" s="304">
        <f t="shared" si="38"/>
        <v>2.1054286055893781</v>
      </c>
      <c r="AJ14" s="304">
        <f t="shared" si="38"/>
        <v>2.0669619593325135</v>
      </c>
      <c r="AK14" s="306"/>
      <c r="AL14" s="304">
        <f t="shared" ref="AL14:AN14" si="39">SUM(AL26,AL38,AL56,AL68,AL80,AL98)</f>
        <v>0.50120005760669917</v>
      </c>
      <c r="AM14" s="304">
        <f t="shared" si="39"/>
        <v>0.3925253442006999</v>
      </c>
      <c r="AN14" s="304">
        <f t="shared" si="39"/>
        <v>0.3606175994066812</v>
      </c>
    </row>
    <row r="15" spans="1:40" x14ac:dyDescent="0.2">
      <c r="A15" s="13" t="str">
        <f>name!E10</f>
        <v>Sales and customer service occupations</v>
      </c>
      <c r="B15" s="304">
        <f t="shared" si="0"/>
        <v>29.64722992326622</v>
      </c>
      <c r="C15" s="304">
        <f t="shared" si="0"/>
        <v>30.214567471744562</v>
      </c>
      <c r="D15" s="304">
        <f t="shared" si="0"/>
        <v>30.147197182169464</v>
      </c>
      <c r="E15" s="304"/>
      <c r="F15" s="304">
        <f t="shared" si="1"/>
        <v>7.5310561527926589E-2</v>
      </c>
      <c r="G15" s="304">
        <f t="shared" si="1"/>
        <v>0.10862274977468503</v>
      </c>
      <c r="H15" s="304">
        <f t="shared" si="1"/>
        <v>0.16694291930978292</v>
      </c>
      <c r="I15" s="304"/>
      <c r="J15" s="304">
        <f t="shared" si="2"/>
        <v>1.0453700892556053</v>
      </c>
      <c r="K15" s="304">
        <f t="shared" si="2"/>
        <v>1.5168421978348996</v>
      </c>
      <c r="L15" s="304">
        <f t="shared" si="2"/>
        <v>2.6286502455382803</v>
      </c>
      <c r="M15" s="304"/>
      <c r="N15" s="304">
        <f t="shared" si="3"/>
        <v>3.9511368827659501</v>
      </c>
      <c r="O15" s="304">
        <f t="shared" si="3"/>
        <v>4.75033084410095</v>
      </c>
      <c r="P15" s="304">
        <f t="shared" si="3"/>
        <v>6.0867912278284377</v>
      </c>
      <c r="Q15" s="306"/>
      <c r="R15" s="304">
        <f t="shared" ref="R15:T15" si="40">SUM(R27,R39,R57,R69,R81,R99)</f>
        <v>1.3751932929289252</v>
      </c>
      <c r="S15" s="304">
        <f t="shared" si="40"/>
        <v>1.5914161079289697</v>
      </c>
      <c r="T15" s="304">
        <f t="shared" si="40"/>
        <v>2.0253565393092807</v>
      </c>
      <c r="U15" s="306"/>
      <c r="V15" s="304">
        <f t="shared" ref="V15:X15" si="41">SUM(V27,V39,V57,V69,V81,V99)</f>
        <v>1.134275592476419</v>
      </c>
      <c r="W15" s="304">
        <f t="shared" si="41"/>
        <v>1.2834395476095348</v>
      </c>
      <c r="X15" s="304">
        <f t="shared" si="41"/>
        <v>1.5165439546632138</v>
      </c>
      <c r="Y15" s="306"/>
      <c r="Z15" s="304">
        <f t="shared" ref="Z15:AB15" si="42">SUM(Z27,Z39,Z57,Z69,Z81,Z99)</f>
        <v>8.1671756064619139</v>
      </c>
      <c r="AA15" s="304">
        <f t="shared" si="42"/>
        <v>8.5852173071328899</v>
      </c>
      <c r="AB15" s="304">
        <f t="shared" si="42"/>
        <v>9.3451431176649198</v>
      </c>
      <c r="AC15" s="306"/>
      <c r="AD15" s="304">
        <f t="shared" ref="AD15:AF15" si="43">SUM(AD27,AD39,AD57,AD69,AD81,AD99)</f>
        <v>7.3299444264467946</v>
      </c>
      <c r="AE15" s="304">
        <f t="shared" si="43"/>
        <v>6.8978814870684806</v>
      </c>
      <c r="AF15" s="304">
        <f t="shared" si="43"/>
        <v>5.5941314929435793</v>
      </c>
      <c r="AG15" s="306"/>
      <c r="AH15" s="304">
        <f t="shared" ref="AH15:AJ15" si="44">SUM(AH27,AH39,AH57,AH69,AH81,AH99)</f>
        <v>5.1073769912685165</v>
      </c>
      <c r="AI15" s="304">
        <f t="shared" si="44"/>
        <v>4.4585372508497008</v>
      </c>
      <c r="AJ15" s="304">
        <f t="shared" si="44"/>
        <v>1.9635919074900889</v>
      </c>
      <c r="AK15" s="306"/>
      <c r="AL15" s="304">
        <f t="shared" ref="AL15:AN15" si="45">SUM(AL27,AL39,AL57,AL69,AL81,AL99)</f>
        <v>1.4614464801341696</v>
      </c>
      <c r="AM15" s="304">
        <f t="shared" si="45"/>
        <v>1.0222799794444526</v>
      </c>
      <c r="AN15" s="304">
        <f t="shared" si="45"/>
        <v>0.82004577742188078</v>
      </c>
    </row>
    <row r="16" spans="1:40" x14ac:dyDescent="0.2">
      <c r="A16" s="13" t="str">
        <f>name!E11</f>
        <v>Process, plant and machine operatives</v>
      </c>
      <c r="B16" s="304">
        <f t="shared" si="0"/>
        <v>17.361701170125613</v>
      </c>
      <c r="C16" s="304">
        <f t="shared" si="0"/>
        <v>17.859311463054759</v>
      </c>
      <c r="D16" s="304">
        <f t="shared" si="0"/>
        <v>17.420382497299006</v>
      </c>
      <c r="E16" s="304"/>
      <c r="F16" s="304">
        <f t="shared" si="1"/>
        <v>3.4508371434637822E-2</v>
      </c>
      <c r="G16" s="304">
        <f t="shared" si="1"/>
        <v>5.7392049312301602E-2</v>
      </c>
      <c r="H16" s="304">
        <f t="shared" si="1"/>
        <v>0.10701059728465966</v>
      </c>
      <c r="I16" s="304"/>
      <c r="J16" s="304">
        <f t="shared" si="2"/>
        <v>0.30646771705052145</v>
      </c>
      <c r="K16" s="304">
        <f t="shared" si="2"/>
        <v>0.49517724898228588</v>
      </c>
      <c r="L16" s="304">
        <f t="shared" si="2"/>
        <v>0.84727084312112566</v>
      </c>
      <c r="M16" s="304"/>
      <c r="N16" s="304">
        <f t="shared" si="3"/>
        <v>0.77721912814606453</v>
      </c>
      <c r="O16" s="304">
        <f t="shared" si="3"/>
        <v>1.0880179790337252</v>
      </c>
      <c r="P16" s="304">
        <f t="shared" si="3"/>
        <v>1.622312418419636</v>
      </c>
      <c r="Q16" s="306"/>
      <c r="R16" s="304">
        <f t="shared" ref="R16:T16" si="46">SUM(R28,R40,R58,R70,R82,R100)</f>
        <v>0.35673636620749033</v>
      </c>
      <c r="S16" s="304">
        <f t="shared" si="46"/>
        <v>0.49018737866974788</v>
      </c>
      <c r="T16" s="304">
        <f t="shared" si="46"/>
        <v>0.70663501147033247</v>
      </c>
      <c r="U16" s="306"/>
      <c r="V16" s="304">
        <f t="shared" ref="V16:X16" si="47">SUM(V28,V40,V58,V70,V82,V100)</f>
        <v>0.62339061320869371</v>
      </c>
      <c r="W16" s="304">
        <f t="shared" si="47"/>
        <v>0.82251040666844255</v>
      </c>
      <c r="X16" s="304">
        <f t="shared" si="47"/>
        <v>1.0494281620506716</v>
      </c>
      <c r="Y16" s="306"/>
      <c r="Z16" s="304">
        <f t="shared" ref="Z16:AB16" si="48">SUM(Z28,Z40,Z58,Z70,Z82,Z100)</f>
        <v>4.1410635183356836</v>
      </c>
      <c r="AA16" s="304">
        <f t="shared" si="48"/>
        <v>4.7638324025103929</v>
      </c>
      <c r="AB16" s="304">
        <f t="shared" si="48"/>
        <v>5.3709718960755897</v>
      </c>
      <c r="AC16" s="306"/>
      <c r="AD16" s="304">
        <f t="shared" ref="AD16:AF16" si="49">SUM(AD28,AD40,AD58,AD70,AD82,AD100)</f>
        <v>5.2518079912303284</v>
      </c>
      <c r="AE16" s="304">
        <f t="shared" si="49"/>
        <v>5.2583674040123229</v>
      </c>
      <c r="AF16" s="304">
        <f t="shared" si="49"/>
        <v>4.743879777107141</v>
      </c>
      <c r="AG16" s="306"/>
      <c r="AH16" s="304">
        <f t="shared" ref="AH16:AJ16" si="50">SUM(AH28,AH40,AH58,AH70,AH82,AH100)</f>
        <v>4.1218122928888272</v>
      </c>
      <c r="AI16" s="304">
        <f t="shared" si="50"/>
        <v>3.788263871797517</v>
      </c>
      <c r="AJ16" s="304">
        <f t="shared" si="50"/>
        <v>2.2710158591666962</v>
      </c>
      <c r="AK16" s="306"/>
      <c r="AL16" s="304">
        <f t="shared" ref="AL16:AN16" si="51">SUM(AL28,AL40,AL58,AL70,AL82,AL100)</f>
        <v>1.7486951716233692</v>
      </c>
      <c r="AM16" s="304">
        <f t="shared" si="51"/>
        <v>1.0955627220680237</v>
      </c>
      <c r="AN16" s="304">
        <f t="shared" si="51"/>
        <v>0.7018579326031501</v>
      </c>
    </row>
    <row r="17" spans="1:40" x14ac:dyDescent="0.2">
      <c r="A17" s="13" t="str">
        <f>name!E12</f>
        <v>Elementary occupations</v>
      </c>
      <c r="B17" s="304">
        <f t="shared" si="0"/>
        <v>33.484257844467351</v>
      </c>
      <c r="C17" s="304">
        <f t="shared" si="0"/>
        <v>36.042180183241861</v>
      </c>
      <c r="D17" s="304">
        <f t="shared" si="0"/>
        <v>35.769526493904458</v>
      </c>
      <c r="E17" s="304"/>
      <c r="F17" s="304">
        <f t="shared" si="1"/>
        <v>2.344211233367198E-2</v>
      </c>
      <c r="G17" s="304">
        <f t="shared" si="1"/>
        <v>3.2445506390191503E-2</v>
      </c>
      <c r="H17" s="304">
        <f t="shared" si="1"/>
        <v>4.6862793617306872E-2</v>
      </c>
      <c r="I17" s="304"/>
      <c r="J17" s="304">
        <f t="shared" si="2"/>
        <v>0.79968181744268474</v>
      </c>
      <c r="K17" s="304">
        <f t="shared" si="2"/>
        <v>1.2693009289668526</v>
      </c>
      <c r="L17" s="304">
        <f t="shared" si="2"/>
        <v>2.1620010535283645</v>
      </c>
      <c r="M17" s="304"/>
      <c r="N17" s="304">
        <f t="shared" si="3"/>
        <v>2.5342879478793208</v>
      </c>
      <c r="O17" s="304">
        <f t="shared" si="3"/>
        <v>3.3448386854941861</v>
      </c>
      <c r="P17" s="304">
        <f t="shared" si="3"/>
        <v>4.2289724813745995</v>
      </c>
      <c r="Q17" s="306"/>
      <c r="R17" s="304">
        <f t="shared" ref="R17:T17" si="52">SUM(R29,R41,R59,R71,R83,R101)</f>
        <v>1.2393570040702446</v>
      </c>
      <c r="S17" s="304">
        <f t="shared" si="52"/>
        <v>1.6791346531590303</v>
      </c>
      <c r="T17" s="304">
        <f t="shared" si="52"/>
        <v>2.2202827083374581</v>
      </c>
      <c r="U17" s="306"/>
      <c r="V17" s="304">
        <f t="shared" ref="V17:X17" si="53">SUM(V29,V41,V59,V71,V83,V101)</f>
        <v>1.1763265668152478</v>
      </c>
      <c r="W17" s="304">
        <f t="shared" si="53"/>
        <v>1.592859284202135</v>
      </c>
      <c r="X17" s="304">
        <f t="shared" si="53"/>
        <v>2.0390342145063198</v>
      </c>
      <c r="Y17" s="306"/>
      <c r="Z17" s="304">
        <f t="shared" ref="Z17:AB17" si="54">SUM(Z29,Z41,Z59,Z71,Z83,Z101)</f>
        <v>6.5112163194067971</v>
      </c>
      <c r="AA17" s="304">
        <f t="shared" si="54"/>
        <v>7.0503125443719625</v>
      </c>
      <c r="AB17" s="304">
        <f t="shared" si="54"/>
        <v>7.4393112985395025</v>
      </c>
      <c r="AC17" s="306"/>
      <c r="AD17" s="304">
        <f t="shared" ref="AD17:AF17" si="55">SUM(AD29,AD41,AD59,AD71,AD83,AD101)</f>
        <v>9.4825528685008056</v>
      </c>
      <c r="AE17" s="304">
        <f t="shared" si="55"/>
        <v>9.5858546685857267</v>
      </c>
      <c r="AF17" s="304">
        <f t="shared" si="55"/>
        <v>8.1229767739150027</v>
      </c>
      <c r="AG17" s="306"/>
      <c r="AH17" s="304">
        <f t="shared" ref="AH17:AJ17" si="56">SUM(AH29,AH41,AH59,AH71,AH83,AH101)</f>
        <v>8.9281001687717207</v>
      </c>
      <c r="AI17" s="304">
        <f t="shared" si="56"/>
        <v>9.2069066653900684</v>
      </c>
      <c r="AJ17" s="304">
        <f t="shared" si="56"/>
        <v>7.3303675784618587</v>
      </c>
      <c r="AK17" s="306"/>
      <c r="AL17" s="304">
        <f t="shared" ref="AL17:AN17" si="57">SUM(AL29,AL41,AL59,AL71,AL83,AL101)</f>
        <v>2.7892930392468518</v>
      </c>
      <c r="AM17" s="304">
        <f t="shared" si="57"/>
        <v>2.280527246681709</v>
      </c>
      <c r="AN17" s="304">
        <f t="shared" si="57"/>
        <v>2.1797175916240374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12.982000000000015</v>
      </c>
      <c r="C20" s="305">
        <f>SUM(C21:C29)</f>
        <v>13.193999999999999</v>
      </c>
      <c r="D20" s="305">
        <f>SUM(D21:D29)</f>
        <v>13.503000000000002</v>
      </c>
      <c r="E20" s="304"/>
      <c r="F20" s="305">
        <f>SUM(F21:F29)</f>
        <v>0.13593310909693132</v>
      </c>
      <c r="G20" s="305">
        <f>SUM(G21:G29)</f>
        <v>0.1818021654879414</v>
      </c>
      <c r="H20" s="305">
        <f>SUM(H21:H29)</f>
        <v>0.26917192983671873</v>
      </c>
      <c r="I20" s="304"/>
      <c r="J20" s="305">
        <f>SUM(J21:J29)</f>
        <v>0.73190942919644542</v>
      </c>
      <c r="K20" s="305">
        <f>SUM(K21:K29)</f>
        <v>0.96206342430340563</v>
      </c>
      <c r="L20" s="305">
        <f>SUM(L21:L29)</f>
        <v>1.3998193902758311</v>
      </c>
      <c r="M20" s="304"/>
      <c r="N20" s="305">
        <f>SUM(N21:N29)</f>
        <v>2.0603860729954526</v>
      </c>
      <c r="O20" s="305">
        <f>SUM(O21:O29)</f>
        <v>2.3056498243979329</v>
      </c>
      <c r="P20" s="305">
        <f>SUM(P21:P29)</f>
        <v>2.6678291980035538</v>
      </c>
      <c r="Q20" s="306"/>
      <c r="R20" s="305">
        <f>SUM(R21:R29)</f>
        <v>0.56536020624476735</v>
      </c>
      <c r="S20" s="305">
        <f>SUM(S21:S29)</f>
        <v>0.65112873477902133</v>
      </c>
      <c r="T20" s="305">
        <f>SUM(T21:T29)</f>
        <v>0.78104662018237314</v>
      </c>
      <c r="U20" s="306"/>
      <c r="V20" s="305">
        <f>SUM(V21:V29)</f>
        <v>1.1289549769395644</v>
      </c>
      <c r="W20" s="305">
        <f>SUM(W21:W29)</f>
        <v>1.2539772627771042</v>
      </c>
      <c r="X20" s="305">
        <f>SUM(X21:X29)</f>
        <v>1.4322075721335166</v>
      </c>
      <c r="Y20" s="306"/>
      <c r="Z20" s="305">
        <f>SUM(Z21:Z29)</f>
        <v>2.7706857276591812</v>
      </c>
      <c r="AA20" s="305">
        <f>SUM(AA21:AA29)</f>
        <v>2.8359543100929638</v>
      </c>
      <c r="AB20" s="305">
        <f>SUM(AB21:AB29)</f>
        <v>2.9259008442858501</v>
      </c>
      <c r="AC20" s="306"/>
      <c r="AD20" s="305">
        <f>SUM(AD21:AD29)</f>
        <v>2.5916563955859413</v>
      </c>
      <c r="AE20" s="305">
        <f>SUM(AE21:AE29)</f>
        <v>2.3884169360242895</v>
      </c>
      <c r="AF20" s="305">
        <f>SUM(AF21:AF29)</f>
        <v>2.0171608596484281</v>
      </c>
      <c r="AG20" s="306"/>
      <c r="AH20" s="305">
        <f>SUM(AH21:AH29)</f>
        <v>1.7746836375668913</v>
      </c>
      <c r="AI20" s="305">
        <f>SUM(AI21:AI29)</f>
        <v>1.5566179954699138</v>
      </c>
      <c r="AJ20" s="305">
        <f>SUM(AJ21:AJ29)</f>
        <v>1.2911780492386411</v>
      </c>
      <c r="AK20" s="306"/>
      <c r="AL20" s="305">
        <f>SUM(AL21:AL29)</f>
        <v>1.2224304447148384</v>
      </c>
      <c r="AM20" s="305">
        <f>SUM(AM21:AM29)</f>
        <v>1.0583893466674255</v>
      </c>
      <c r="AN20" s="305">
        <f>SUM(AN21:AN29)</f>
        <v>0.7186855363950887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0.98733913405093565</v>
      </c>
      <c r="C21" s="304">
        <f t="shared" ref="C21:D21" si="59">SUM(G21,K21,O21,S21,W21,AA21,AE21,AI21,AM21)</f>
        <v>0.9637633033663815</v>
      </c>
      <c r="D21" s="304">
        <f t="shared" si="59"/>
        <v>1.0413028837609035</v>
      </c>
      <c r="E21" s="304"/>
      <c r="F21" s="304">
        <v>3.0705339373818533E-2</v>
      </c>
      <c r="G21" s="304">
        <v>4.0264807000641493E-2</v>
      </c>
      <c r="H21" s="304">
        <v>5.6028705500802925E-2</v>
      </c>
      <c r="I21" s="304"/>
      <c r="J21" s="304">
        <v>0.13476404685604834</v>
      </c>
      <c r="K21" s="304">
        <v>0.15422473327552419</v>
      </c>
      <c r="L21" s="304">
        <v>0.20593203611260297</v>
      </c>
      <c r="M21" s="304"/>
      <c r="N21" s="304">
        <v>0.20091403939274646</v>
      </c>
      <c r="O21" s="304">
        <v>0.19327773586020244</v>
      </c>
      <c r="P21" s="304">
        <v>0.21160604585734744</v>
      </c>
      <c r="Q21" s="306"/>
      <c r="R21" s="304">
        <v>5.6257716272910506E-2</v>
      </c>
      <c r="S21" s="304">
        <v>5.5951696373548784E-2</v>
      </c>
      <c r="T21" s="304">
        <v>6.0618026249912131E-2</v>
      </c>
      <c r="U21" s="306"/>
      <c r="V21" s="304">
        <v>6.8870434983342457E-2</v>
      </c>
      <c r="W21" s="304">
        <v>5.9213296398953619E-2</v>
      </c>
      <c r="X21" s="304">
        <v>5.5886977094784913E-2</v>
      </c>
      <c r="Y21" s="306"/>
      <c r="Z21" s="304">
        <v>0.20393180370116429</v>
      </c>
      <c r="AA21" s="304">
        <v>0.21673649826049196</v>
      </c>
      <c r="AB21" s="304">
        <v>0.26769864972423274</v>
      </c>
      <c r="AC21" s="306"/>
      <c r="AD21" s="304">
        <v>0.13452443023786106</v>
      </c>
      <c r="AE21" s="304">
        <v>0.11492205011212281</v>
      </c>
      <c r="AF21" s="304">
        <v>8.1937995281592027E-2</v>
      </c>
      <c r="AG21" s="306"/>
      <c r="AH21" s="304">
        <v>0.10594448120306799</v>
      </c>
      <c r="AI21" s="304">
        <v>8.7927258175611145E-2</v>
      </c>
      <c r="AJ21" s="304">
        <v>6.0289712901761397E-2</v>
      </c>
      <c r="AK21" s="306"/>
      <c r="AL21" s="304">
        <v>5.1426842029976001E-2</v>
      </c>
      <c r="AM21" s="304">
        <v>4.1245227909284948E-2</v>
      </c>
      <c r="AN21" s="304">
        <v>4.1304735037866865E-2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1.4874986436636821</v>
      </c>
      <c r="C22" s="304">
        <f t="shared" ref="C22:C29" si="61">SUM(G22,K22,O22,S22,W22,AA22,AE22,AI22,AM22)</f>
        <v>1.6349512516320268</v>
      </c>
      <c r="D22" s="304">
        <f t="shared" ref="D22:D29" si="62">SUM(H22,L22,P22,T22,X22,AB22,AF22,AJ22,AN22)</f>
        <v>1.7795685926181415</v>
      </c>
      <c r="E22" s="304"/>
      <c r="F22" s="304">
        <v>5.5866614052695621E-2</v>
      </c>
      <c r="G22" s="304">
        <v>7.8611251968631682E-2</v>
      </c>
      <c r="H22" s="304">
        <v>0.11810887947000494</v>
      </c>
      <c r="I22" s="304"/>
      <c r="J22" s="304">
        <v>0.27817437426932029</v>
      </c>
      <c r="K22" s="304">
        <v>0.38296092645856411</v>
      </c>
      <c r="L22" s="304">
        <v>0.55208351306227188</v>
      </c>
      <c r="M22" s="304"/>
      <c r="N22" s="304">
        <v>0.45482666018545564</v>
      </c>
      <c r="O22" s="304">
        <v>0.4725171270361927</v>
      </c>
      <c r="P22" s="304">
        <v>0.45665817094843408</v>
      </c>
      <c r="Q22" s="306"/>
      <c r="R22" s="304">
        <v>5.6599860776500303E-2</v>
      </c>
      <c r="S22" s="304">
        <v>6.2557370422586175E-2</v>
      </c>
      <c r="T22" s="304">
        <v>6.2133224669360623E-2</v>
      </c>
      <c r="U22" s="306"/>
      <c r="V22" s="304">
        <v>0.17060834441295619</v>
      </c>
      <c r="W22" s="304">
        <v>0.17673845633853838</v>
      </c>
      <c r="X22" s="304">
        <v>0.16969081977704673</v>
      </c>
      <c r="Y22" s="306"/>
      <c r="Z22" s="304">
        <v>0.18367472421877823</v>
      </c>
      <c r="AA22" s="304">
        <v>0.17185895883092223</v>
      </c>
      <c r="AB22" s="304">
        <v>0.14114777844718351</v>
      </c>
      <c r="AC22" s="306"/>
      <c r="AD22" s="304">
        <v>0.1381438479541898</v>
      </c>
      <c r="AE22" s="304">
        <v>0.12831896368832701</v>
      </c>
      <c r="AF22" s="304">
        <v>0.12392038228553576</v>
      </c>
      <c r="AG22" s="306"/>
      <c r="AH22" s="304">
        <v>0.10891660084926624</v>
      </c>
      <c r="AI22" s="304">
        <v>0.11573040786061251</v>
      </c>
      <c r="AJ22" s="304">
        <v>0.10419875409578225</v>
      </c>
      <c r="AK22" s="306"/>
      <c r="AL22" s="304">
        <v>4.0687616944519854E-2</v>
      </c>
      <c r="AM22" s="304">
        <v>4.5657789027651954E-2</v>
      </c>
      <c r="AN22" s="304">
        <v>5.1627069862521614E-2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1.06780644109629</v>
      </c>
      <c r="C23" s="304">
        <f t="shared" si="61"/>
        <v>0.97083042127539521</v>
      </c>
      <c r="D23" s="304">
        <f t="shared" si="62"/>
        <v>1.0103069424096978</v>
      </c>
      <c r="E23" s="304"/>
      <c r="F23" s="304">
        <v>2.2312496054334944E-2</v>
      </c>
      <c r="G23" s="304">
        <v>2.5859827926856493E-2</v>
      </c>
      <c r="H23" s="304">
        <v>3.6518534077344719E-2</v>
      </c>
      <c r="I23" s="304"/>
      <c r="J23" s="304">
        <v>9.6669752971021095E-2</v>
      </c>
      <c r="K23" s="304">
        <v>0.11137346075182572</v>
      </c>
      <c r="L23" s="304">
        <v>0.15395970746652257</v>
      </c>
      <c r="M23" s="304"/>
      <c r="N23" s="304">
        <v>0.24757467692479423</v>
      </c>
      <c r="O23" s="304">
        <v>0.23281863142538714</v>
      </c>
      <c r="P23" s="304">
        <v>0.23597512082620029</v>
      </c>
      <c r="Q23" s="306"/>
      <c r="R23" s="304">
        <v>3.4236862322723015E-2</v>
      </c>
      <c r="S23" s="304">
        <v>3.3523105405838638E-2</v>
      </c>
      <c r="T23" s="304">
        <v>3.7183415046982145E-2</v>
      </c>
      <c r="U23" s="306"/>
      <c r="V23" s="304">
        <v>0.12835144091360293</v>
      </c>
      <c r="W23" s="304">
        <v>0.12480274787607806</v>
      </c>
      <c r="X23" s="304">
        <v>0.1427167185675359</v>
      </c>
      <c r="Y23" s="306"/>
      <c r="Z23" s="304">
        <v>0.27205185863826203</v>
      </c>
      <c r="AA23" s="304">
        <v>0.22589187362343602</v>
      </c>
      <c r="AB23" s="304">
        <v>0.20895505236191816</v>
      </c>
      <c r="AC23" s="306"/>
      <c r="AD23" s="304">
        <v>0.11459063314336607</v>
      </c>
      <c r="AE23" s="304">
        <v>7.6734430309365831E-2</v>
      </c>
      <c r="AF23" s="304">
        <v>5.1420004229321123E-2</v>
      </c>
      <c r="AG23" s="306"/>
      <c r="AH23" s="304">
        <v>0.10474948624393238</v>
      </c>
      <c r="AI23" s="304">
        <v>9.4240571959529881E-2</v>
      </c>
      <c r="AJ23" s="304">
        <v>9.2439799062379466E-2</v>
      </c>
      <c r="AK23" s="306"/>
      <c r="AL23" s="304">
        <v>4.7269233884253276E-2</v>
      </c>
      <c r="AM23" s="304">
        <v>4.5585771997077439E-2</v>
      </c>
      <c r="AN23" s="304">
        <v>5.1138590771493429E-2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1.1490413977168401</v>
      </c>
      <c r="C24" s="304">
        <f t="shared" si="61"/>
        <v>1.0708041784827238</v>
      </c>
      <c r="D24" s="304">
        <f t="shared" si="62"/>
        <v>0.99001688009975497</v>
      </c>
      <c r="E24" s="304"/>
      <c r="F24" s="304">
        <v>3.9681703982544147E-3</v>
      </c>
      <c r="G24" s="304">
        <v>4.3860670063860406E-3</v>
      </c>
      <c r="H24" s="304">
        <v>8.8884568083158321E-3</v>
      </c>
      <c r="I24" s="304"/>
      <c r="J24" s="304">
        <v>4.8267315906518303E-2</v>
      </c>
      <c r="K24" s="304">
        <v>6.033204159480663E-2</v>
      </c>
      <c r="L24" s="304">
        <v>9.4297960851169871E-2</v>
      </c>
      <c r="M24" s="304"/>
      <c r="N24" s="304">
        <v>0.20013546546951422</v>
      </c>
      <c r="O24" s="304">
        <v>0.21112985319602043</v>
      </c>
      <c r="P24" s="304">
        <v>0.22010155603522072</v>
      </c>
      <c r="Q24" s="306"/>
      <c r="R24" s="304">
        <v>3.0752819309387038E-2</v>
      </c>
      <c r="S24" s="304">
        <v>2.4098408455518645E-2</v>
      </c>
      <c r="T24" s="304">
        <v>2.32834498422895E-2</v>
      </c>
      <c r="U24" s="306"/>
      <c r="V24" s="304">
        <v>0.12093943514120643</v>
      </c>
      <c r="W24" s="304">
        <v>0.12290787880051626</v>
      </c>
      <c r="X24" s="304">
        <v>0.12124289793571308</v>
      </c>
      <c r="Y24" s="306"/>
      <c r="Z24" s="304">
        <v>0.27171162443357738</v>
      </c>
      <c r="AA24" s="304">
        <v>0.25560999946395857</v>
      </c>
      <c r="AB24" s="304">
        <v>0.22819225729055065</v>
      </c>
      <c r="AC24" s="306"/>
      <c r="AD24" s="304">
        <v>0.30676586732219663</v>
      </c>
      <c r="AE24" s="304">
        <v>0.24576188483610861</v>
      </c>
      <c r="AF24" s="304">
        <v>0.18978519638297245</v>
      </c>
      <c r="AG24" s="306"/>
      <c r="AH24" s="304">
        <v>0.10432317002996512</v>
      </c>
      <c r="AI24" s="304">
        <v>8.8995509323714389E-2</v>
      </c>
      <c r="AJ24" s="304">
        <v>7.23718523676566E-2</v>
      </c>
      <c r="AK24" s="306"/>
      <c r="AL24" s="304">
        <v>6.2177529706220494E-2</v>
      </c>
      <c r="AM24" s="304">
        <v>5.7582535805694293E-2</v>
      </c>
      <c r="AN24" s="304">
        <v>3.1853252585866264E-2</v>
      </c>
    </row>
    <row r="25" spans="1:40" x14ac:dyDescent="0.2">
      <c r="A25" s="13" t="str">
        <f t="shared" si="58"/>
        <v>Skilled trades occupations</v>
      </c>
      <c r="B25" s="304">
        <f t="shared" si="60"/>
        <v>3.907738398771659</v>
      </c>
      <c r="C25" s="304">
        <f t="shared" si="61"/>
        <v>3.6500005632102437</v>
      </c>
      <c r="D25" s="304">
        <f t="shared" si="62"/>
        <v>3.5721556800416598</v>
      </c>
      <c r="E25" s="304"/>
      <c r="F25" s="304">
        <v>1.7267673116186225E-2</v>
      </c>
      <c r="G25" s="304">
        <v>2.3292583538447695E-2</v>
      </c>
      <c r="H25" s="304">
        <v>3.8224678662411068E-2</v>
      </c>
      <c r="I25" s="304"/>
      <c r="J25" s="304">
        <v>7.0036347896769519E-2</v>
      </c>
      <c r="K25" s="304">
        <v>9.5618147593149558E-2</v>
      </c>
      <c r="L25" s="304">
        <v>0.15874096820637532</v>
      </c>
      <c r="M25" s="304"/>
      <c r="N25" s="304">
        <v>0.4936132046390263</v>
      </c>
      <c r="O25" s="304">
        <v>0.58937960932153743</v>
      </c>
      <c r="P25" s="304">
        <v>0.82107803759892573</v>
      </c>
      <c r="Q25" s="306"/>
      <c r="R25" s="304">
        <v>0.17590491283843576</v>
      </c>
      <c r="S25" s="304">
        <v>0.1957279269996281</v>
      </c>
      <c r="T25" s="304">
        <v>0.25834342704826896</v>
      </c>
      <c r="U25" s="306"/>
      <c r="V25" s="304">
        <v>0.35047535289277604</v>
      </c>
      <c r="W25" s="304">
        <v>0.38782257613746779</v>
      </c>
      <c r="X25" s="304">
        <v>0.48946244645072373</v>
      </c>
      <c r="Y25" s="306"/>
      <c r="Z25" s="304">
        <v>0.77590522662303052</v>
      </c>
      <c r="AA25" s="304">
        <v>0.6768427277333523</v>
      </c>
      <c r="AB25" s="304">
        <v>0.60836755943911147</v>
      </c>
      <c r="AC25" s="306"/>
      <c r="AD25" s="304">
        <v>0.83432358150046992</v>
      </c>
      <c r="AE25" s="304">
        <v>0.73499525989341175</v>
      </c>
      <c r="AF25" s="304">
        <v>0.68877695792167193</v>
      </c>
      <c r="AG25" s="306"/>
      <c r="AH25" s="304">
        <v>0.6458565001390556</v>
      </c>
      <c r="AI25" s="304">
        <v>0.56027977035461896</v>
      </c>
      <c r="AJ25" s="304">
        <v>0.43200764161694</v>
      </c>
      <c r="AK25" s="306"/>
      <c r="AL25" s="304">
        <v>0.5443555991259087</v>
      </c>
      <c r="AM25" s="304">
        <v>0.38604196163863019</v>
      </c>
      <c r="AN25" s="304">
        <v>7.7153963097231312E-2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0.61608955652338526</v>
      </c>
      <c r="C26" s="304">
        <f t="shared" si="61"/>
        <v>0.5150405718574298</v>
      </c>
      <c r="D26" s="304">
        <f t="shared" si="62"/>
        <v>0.52817279740330725</v>
      </c>
      <c r="E26" s="304"/>
      <c r="F26" s="304">
        <v>1.9995432286925656E-3</v>
      </c>
      <c r="G26" s="304">
        <v>3.4736495881428058E-3</v>
      </c>
      <c r="H26" s="304">
        <v>2.5717642835187578E-3</v>
      </c>
      <c r="I26" s="304"/>
      <c r="J26" s="304">
        <v>1.4824114444728326E-2</v>
      </c>
      <c r="K26" s="304">
        <v>1.6979529213695509E-2</v>
      </c>
      <c r="L26" s="304">
        <v>2.2394182136344035E-2</v>
      </c>
      <c r="M26" s="304"/>
      <c r="N26" s="304">
        <v>0.11107255003404033</v>
      </c>
      <c r="O26" s="304">
        <v>0.11993930171700228</v>
      </c>
      <c r="P26" s="304">
        <v>0.12381301384412491</v>
      </c>
      <c r="Q26" s="306"/>
      <c r="R26" s="304">
        <v>2.8633380625186212E-2</v>
      </c>
      <c r="S26" s="304">
        <v>3.3633915757721441E-2</v>
      </c>
      <c r="T26" s="304">
        <v>4.1108007872146593E-2</v>
      </c>
      <c r="U26" s="306"/>
      <c r="V26" s="304">
        <v>0.11648346251419389</v>
      </c>
      <c r="W26" s="304">
        <v>0.11025377549069065</v>
      </c>
      <c r="X26" s="304">
        <v>0.1177939844609472</v>
      </c>
      <c r="Y26" s="306"/>
      <c r="Z26" s="304">
        <v>0.11102244375234536</v>
      </c>
      <c r="AA26" s="304">
        <v>6.2033022637783979E-2</v>
      </c>
      <c r="AB26" s="304">
        <v>5.6732914319173877E-2</v>
      </c>
      <c r="AC26" s="306"/>
      <c r="AD26" s="304">
        <v>0.1173764152019818</v>
      </c>
      <c r="AE26" s="304">
        <v>5.339599865780937E-2</v>
      </c>
      <c r="AF26" s="304">
        <v>3.7317022911327227E-2</v>
      </c>
      <c r="AG26" s="306"/>
      <c r="AH26" s="304">
        <v>7.8775961943157446E-2</v>
      </c>
      <c r="AI26" s="304">
        <v>7.5201421432687765E-2</v>
      </c>
      <c r="AJ26" s="304">
        <v>7.9052246189294476E-2</v>
      </c>
      <c r="AK26" s="306"/>
      <c r="AL26" s="304">
        <v>3.5901684779059181E-2</v>
      </c>
      <c r="AM26" s="304">
        <v>4.0129957361896021E-2</v>
      </c>
      <c r="AN26" s="304">
        <v>4.7389661386430144E-2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0.90042928440395409</v>
      </c>
      <c r="C27" s="304">
        <f t="shared" si="61"/>
        <v>0.90086446836722278</v>
      </c>
      <c r="D27" s="304">
        <f t="shared" si="62"/>
        <v>0.96455540654769145</v>
      </c>
      <c r="E27" s="304"/>
      <c r="F27" s="304">
        <v>3.6075283560219502E-3</v>
      </c>
      <c r="G27" s="304">
        <v>5.574483221048949E-3</v>
      </c>
      <c r="H27" s="304">
        <v>8.2588076444001044E-3</v>
      </c>
      <c r="I27" s="304"/>
      <c r="J27" s="304">
        <v>2.6538918862374444E-2</v>
      </c>
      <c r="K27" s="304">
        <v>3.57594410988697E-2</v>
      </c>
      <c r="L27" s="304">
        <v>5.1117464323407462E-2</v>
      </c>
      <c r="M27" s="304"/>
      <c r="N27" s="304">
        <v>0.1264572460266592</v>
      </c>
      <c r="O27" s="304">
        <v>0.13698068323037882</v>
      </c>
      <c r="P27" s="304">
        <v>0.16388908765944191</v>
      </c>
      <c r="Q27" s="306"/>
      <c r="R27" s="304">
        <v>9.906884398633066E-2</v>
      </c>
      <c r="S27" s="304">
        <v>0.1078398242008111</v>
      </c>
      <c r="T27" s="304">
        <v>0.13628857890083182</v>
      </c>
      <c r="U27" s="306"/>
      <c r="V27" s="304">
        <v>3.1562907566877581E-2</v>
      </c>
      <c r="W27" s="304">
        <v>2.8181825679497795E-2</v>
      </c>
      <c r="X27" s="304">
        <v>2.7139439545839764E-2</v>
      </c>
      <c r="Y27" s="306"/>
      <c r="Z27" s="304">
        <v>0.21238137479328387</v>
      </c>
      <c r="AA27" s="304">
        <v>0.22395304607344008</v>
      </c>
      <c r="AB27" s="304">
        <v>0.25435417504176977</v>
      </c>
      <c r="AC27" s="306"/>
      <c r="AD27" s="304">
        <v>0.18110768938393035</v>
      </c>
      <c r="AE27" s="304">
        <v>0.16758833403110091</v>
      </c>
      <c r="AF27" s="304">
        <v>0.15571839279981467</v>
      </c>
      <c r="AG27" s="306"/>
      <c r="AH27" s="304">
        <v>0.16415585044752914</v>
      </c>
      <c r="AI27" s="304">
        <v>0.14542084333666985</v>
      </c>
      <c r="AJ27" s="304">
        <v>0.12364391837072214</v>
      </c>
      <c r="AK27" s="306"/>
      <c r="AL27" s="304">
        <v>5.5548924980946927E-2</v>
      </c>
      <c r="AM27" s="304">
        <v>4.956598749540575E-2</v>
      </c>
      <c r="AN27" s="304">
        <v>4.4145542261463909E-2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1.1187586899007744</v>
      </c>
      <c r="C28" s="304">
        <f t="shared" si="61"/>
        <v>1.1642824332536632</v>
      </c>
      <c r="D28" s="304">
        <f t="shared" si="62"/>
        <v>1.2238346969726706</v>
      </c>
      <c r="E28" s="304"/>
      <c r="F28" s="304">
        <v>1.7447853124300149E-4</v>
      </c>
      <c r="G28" s="304">
        <v>3.0389425635191385E-4</v>
      </c>
      <c r="H28" s="304">
        <v>5.2751645799169807E-4</v>
      </c>
      <c r="I28" s="304"/>
      <c r="J28" s="304">
        <v>1.6033019894600473E-2</v>
      </c>
      <c r="K28" s="304">
        <v>2.4881266225118333E-2</v>
      </c>
      <c r="L28" s="304">
        <v>3.8354991868335242E-2</v>
      </c>
      <c r="M28" s="304"/>
      <c r="N28" s="304">
        <v>4.8899636459095328E-2</v>
      </c>
      <c r="O28" s="304">
        <v>6.3400835449535939E-2</v>
      </c>
      <c r="P28" s="304">
        <v>9.1260875611214293E-2</v>
      </c>
      <c r="Q28" s="306"/>
      <c r="R28" s="304">
        <v>1.8773845557394784E-2</v>
      </c>
      <c r="S28" s="304">
        <v>2.3015866429046718E-2</v>
      </c>
      <c r="T28" s="304">
        <v>3.1630499377181084E-2</v>
      </c>
      <c r="U28" s="306"/>
      <c r="V28" s="304">
        <v>3.9163527500253044E-2</v>
      </c>
      <c r="W28" s="304">
        <v>5.2425923302560469E-2</v>
      </c>
      <c r="X28" s="304">
        <v>8.8908236793131951E-2</v>
      </c>
      <c r="Y28" s="306"/>
      <c r="Z28" s="304">
        <v>0.30259534833937951</v>
      </c>
      <c r="AA28" s="304">
        <v>0.35067034778466438</v>
      </c>
      <c r="AB28" s="304">
        <v>0.44064767602848187</v>
      </c>
      <c r="AC28" s="306"/>
      <c r="AD28" s="304">
        <v>0.34610635464007034</v>
      </c>
      <c r="AE28" s="304">
        <v>0.3430718961916141</v>
      </c>
      <c r="AF28" s="304">
        <v>0.31049737991705967</v>
      </c>
      <c r="AG28" s="306"/>
      <c r="AH28" s="304">
        <v>0.17034572170558687</v>
      </c>
      <c r="AI28" s="304">
        <v>0.13425532870482804</v>
      </c>
      <c r="AJ28" s="304">
        <v>9.4960210297771602E-2</v>
      </c>
      <c r="AK28" s="306"/>
      <c r="AL28" s="304">
        <v>0.17666675727315118</v>
      </c>
      <c r="AM28" s="304">
        <v>0.17225707490994335</v>
      </c>
      <c r="AN28" s="304">
        <v>0.12704731062150301</v>
      </c>
    </row>
    <row r="29" spans="1:40" x14ac:dyDescent="0.2">
      <c r="A29" s="13" t="str">
        <f t="shared" si="58"/>
        <v>Elementary occupations</v>
      </c>
      <c r="B29" s="304">
        <f t="shared" si="60"/>
        <v>1.7472984538724941</v>
      </c>
      <c r="C29" s="304">
        <f t="shared" si="61"/>
        <v>2.3234628085549103</v>
      </c>
      <c r="D29" s="304">
        <f t="shared" si="62"/>
        <v>2.3930861201461742</v>
      </c>
      <c r="E29" s="304"/>
      <c r="F29" s="304">
        <v>3.1265985684082993E-5</v>
      </c>
      <c r="G29" s="304">
        <v>3.5600981434309925E-5</v>
      </c>
      <c r="H29" s="304">
        <v>4.4586931928700059E-5</v>
      </c>
      <c r="I29" s="304"/>
      <c r="J29" s="304">
        <v>4.6601538095064572E-2</v>
      </c>
      <c r="K29" s="304">
        <v>7.993387809185179E-2</v>
      </c>
      <c r="L29" s="304">
        <v>0.12293856624880189</v>
      </c>
      <c r="M29" s="304"/>
      <c r="N29" s="304">
        <v>0.1768925938641209</v>
      </c>
      <c r="O29" s="304">
        <v>0.28620604716167519</v>
      </c>
      <c r="P29" s="304">
        <v>0.34344728962264393</v>
      </c>
      <c r="Q29" s="306"/>
      <c r="R29" s="304">
        <v>6.5131964555899063E-2</v>
      </c>
      <c r="S29" s="304">
        <v>0.11478062073432173</v>
      </c>
      <c r="T29" s="304">
        <v>0.13045799117540022</v>
      </c>
      <c r="U29" s="306"/>
      <c r="V29" s="304">
        <v>0.10250007101435576</v>
      </c>
      <c r="W29" s="304">
        <v>0.19163078275280107</v>
      </c>
      <c r="X29" s="304">
        <v>0.21936605150779331</v>
      </c>
      <c r="Y29" s="306"/>
      <c r="Z29" s="304">
        <v>0.43741132315936082</v>
      </c>
      <c r="AA29" s="304">
        <v>0.65235783568491434</v>
      </c>
      <c r="AB29" s="304">
        <v>0.7198047816334282</v>
      </c>
      <c r="AC29" s="306"/>
      <c r="AD29" s="304">
        <v>0.41871757620187555</v>
      </c>
      <c r="AE29" s="304">
        <v>0.52362811830442912</v>
      </c>
      <c r="AF29" s="304">
        <v>0.37778752791913311</v>
      </c>
      <c r="AG29" s="306"/>
      <c r="AH29" s="304">
        <v>0.29161586500533071</v>
      </c>
      <c r="AI29" s="304">
        <v>0.25456688432164098</v>
      </c>
      <c r="AJ29" s="304">
        <v>0.23221391433633304</v>
      </c>
      <c r="AK29" s="306"/>
      <c r="AL29" s="304">
        <v>0.20839625599080269</v>
      </c>
      <c r="AM29" s="304">
        <v>0.2203230405218416</v>
      </c>
      <c r="AN29" s="304">
        <v>0.24702541077071216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37.871999999999971</v>
      </c>
      <c r="C32" s="305">
        <f>SUM(C33:C41)</f>
        <v>35.92</v>
      </c>
      <c r="D32" s="305">
        <f>SUM(D33:D41)</f>
        <v>32.996999999999971</v>
      </c>
      <c r="E32" s="304"/>
      <c r="F32" s="305">
        <f>SUM(F33:F41)</f>
        <v>0.45042059551804714</v>
      </c>
      <c r="G32" s="305">
        <f>SUM(G33:G41)</f>
        <v>0.56084595100021628</v>
      </c>
      <c r="H32" s="305">
        <f>SUM(H33:H41)</f>
        <v>0.77962585757152436</v>
      </c>
      <c r="I32" s="304"/>
      <c r="J32" s="305">
        <f>SUM(J33:J41)</f>
        <v>2.6511059135755541</v>
      </c>
      <c r="K32" s="305">
        <f>SUM(K33:K41)</f>
        <v>3.3349857959165976</v>
      </c>
      <c r="L32" s="305">
        <f>SUM(L33:L41)</f>
        <v>4.6049873993042363</v>
      </c>
      <c r="M32" s="304"/>
      <c r="N32" s="305">
        <f>SUM(N33:N41)</f>
        <v>5.8382732242233724</v>
      </c>
      <c r="O32" s="305">
        <f>SUM(O33:O41)</f>
        <v>6.0774109415336728</v>
      </c>
      <c r="P32" s="305">
        <f>SUM(P33:P41)</f>
        <v>6.1326034817319197</v>
      </c>
      <c r="Q32" s="306"/>
      <c r="R32" s="305">
        <f>SUM(R33:R41)</f>
        <v>1.4791968335592653</v>
      </c>
      <c r="S32" s="305">
        <f>SUM(S33:S41)</f>
        <v>1.5526394640802306</v>
      </c>
      <c r="T32" s="305">
        <f>SUM(T33:T41)</f>
        <v>1.583201166832175</v>
      </c>
      <c r="U32" s="306"/>
      <c r="V32" s="305">
        <f>SUM(V33:V41)</f>
        <v>3.1298820141395702</v>
      </c>
      <c r="W32" s="305">
        <f>SUM(W33:W41)</f>
        <v>3.2024196672075842</v>
      </c>
      <c r="X32" s="305">
        <f>SUM(X33:X41)</f>
        <v>3.1204765459002215</v>
      </c>
      <c r="Y32" s="306"/>
      <c r="Z32" s="305">
        <f>SUM(Z33:Z41)</f>
        <v>9.8720302280616572</v>
      </c>
      <c r="AA32" s="305">
        <f>SUM(AA33:AA41)</f>
        <v>9.4921433231963164</v>
      </c>
      <c r="AB32" s="305">
        <f>SUM(AB33:AB41)</f>
        <v>8.846261917508718</v>
      </c>
      <c r="AC32" s="306"/>
      <c r="AD32" s="305">
        <f>SUM(AD33:AD41)</f>
        <v>7.7590911311142143</v>
      </c>
      <c r="AE32" s="305">
        <f>SUM(AE33:AE41)</f>
        <v>6.5703195705000716</v>
      </c>
      <c r="AF32" s="305">
        <f>SUM(AF33:AF41)</f>
        <v>4.7293399533964511</v>
      </c>
      <c r="AG32" s="306"/>
      <c r="AH32" s="305">
        <f>SUM(AH33:AH41)</f>
        <v>5.2599274713005464</v>
      </c>
      <c r="AI32" s="305">
        <f>SUM(AI33:AI41)</f>
        <v>4.3290360606295666</v>
      </c>
      <c r="AJ32" s="305">
        <f>SUM(AJ33:AJ41)</f>
        <v>2.6093135127610747</v>
      </c>
      <c r="AK32" s="306"/>
      <c r="AL32" s="305">
        <f>SUM(AL33:AL41)</f>
        <v>1.4320725885077432</v>
      </c>
      <c r="AM32" s="305">
        <f>SUM(AM33:AM41)</f>
        <v>0.8001992259357511</v>
      </c>
      <c r="AN32" s="305">
        <f>SUM(AN33:AN41)</f>
        <v>0.59119016499364918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5.4148002754382443</v>
      </c>
      <c r="C33" s="304">
        <f t="shared" ref="C33:C41" si="64">SUM(G33,K33,O33,S33,W33,AA33,AE33,AI33,AM33)</f>
        <v>4.6241487764775533</v>
      </c>
      <c r="D33" s="304">
        <f t="shared" ref="D33:D40" si="65">SUM(H33,L33,P33,T33,X33,AB33,AF33,AJ33,AN33)</f>
        <v>4.4032992114091147</v>
      </c>
      <c r="E33" s="304"/>
      <c r="F33" s="304">
        <v>7.2489411925782232E-2</v>
      </c>
      <c r="G33" s="304">
        <v>7.1437870435698922E-2</v>
      </c>
      <c r="H33" s="304">
        <v>8.6985948353940135E-2</v>
      </c>
      <c r="I33" s="304"/>
      <c r="J33" s="304">
        <v>0.56785319886555385</v>
      </c>
      <c r="K33" s="304">
        <v>0.61533750709411894</v>
      </c>
      <c r="L33" s="304">
        <v>0.79082338755142689</v>
      </c>
      <c r="M33" s="304"/>
      <c r="N33" s="304">
        <v>1.3770720143647253</v>
      </c>
      <c r="O33" s="304">
        <v>1.2554009408227536</v>
      </c>
      <c r="P33" s="304">
        <v>1.2258796336679629</v>
      </c>
      <c r="Q33" s="306"/>
      <c r="R33" s="304">
        <v>0.31742651194220856</v>
      </c>
      <c r="S33" s="304">
        <v>0.2778091132711859</v>
      </c>
      <c r="T33" s="304">
        <v>0.27020476727670983</v>
      </c>
      <c r="U33" s="306"/>
      <c r="V33" s="304">
        <v>0.66343630859811675</v>
      </c>
      <c r="W33" s="304">
        <v>0.58671970803470863</v>
      </c>
      <c r="X33" s="304">
        <v>0.56628304827779596</v>
      </c>
      <c r="Y33" s="306"/>
      <c r="Z33" s="304">
        <v>1.0670443261417981</v>
      </c>
      <c r="AA33" s="304">
        <v>0.84456545863357868</v>
      </c>
      <c r="AB33" s="304">
        <v>0.74735895252664353</v>
      </c>
      <c r="AC33" s="306"/>
      <c r="AD33" s="304">
        <v>0.79453257392927634</v>
      </c>
      <c r="AE33" s="304">
        <v>0.55796313130151443</v>
      </c>
      <c r="AF33" s="304">
        <v>0.39959716058548472</v>
      </c>
      <c r="AG33" s="306"/>
      <c r="AH33" s="304">
        <v>0.45048758793594917</v>
      </c>
      <c r="AI33" s="304">
        <v>0.32575203685203452</v>
      </c>
      <c r="AJ33" s="304">
        <v>0.23151318925125783</v>
      </c>
      <c r="AK33" s="306"/>
      <c r="AL33" s="304">
        <v>0.10445834173483332</v>
      </c>
      <c r="AM33" s="304">
        <v>8.9163010031959394E-2</v>
      </c>
      <c r="AN33" s="304">
        <v>8.4653123917892745E-2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6.9639340687080171</v>
      </c>
      <c r="C34" s="304">
        <f t="shared" si="64"/>
        <v>7.4318395468880523</v>
      </c>
      <c r="D34" s="304">
        <f t="shared" si="65"/>
        <v>7.5094475324591627</v>
      </c>
      <c r="E34" s="304"/>
      <c r="F34" s="304">
        <v>0.27027881523206654</v>
      </c>
      <c r="G34" s="304">
        <v>0.358493587638957</v>
      </c>
      <c r="H34" s="304">
        <v>0.507802230008634</v>
      </c>
      <c r="I34" s="304"/>
      <c r="J34" s="304">
        <v>1.0529834412526193</v>
      </c>
      <c r="K34" s="304">
        <v>1.3857746123643029</v>
      </c>
      <c r="L34" s="304">
        <v>1.9203907823200976</v>
      </c>
      <c r="M34" s="304"/>
      <c r="N34" s="304">
        <v>1.838577669156068</v>
      </c>
      <c r="O34" s="304">
        <v>1.9328636004424131</v>
      </c>
      <c r="P34" s="304">
        <v>1.8198373713905631</v>
      </c>
      <c r="Q34" s="306"/>
      <c r="R34" s="304">
        <v>0.20989417331548565</v>
      </c>
      <c r="S34" s="304">
        <v>0.22280592825933088</v>
      </c>
      <c r="T34" s="304">
        <v>0.21887803863942282</v>
      </c>
      <c r="U34" s="306"/>
      <c r="V34" s="304">
        <v>0.8346543755084076</v>
      </c>
      <c r="W34" s="304">
        <v>0.90604329311738963</v>
      </c>
      <c r="X34" s="304">
        <v>0.86306329981009811</v>
      </c>
      <c r="Y34" s="306"/>
      <c r="Z34" s="304">
        <v>1.4633159509923632</v>
      </c>
      <c r="AA34" s="304">
        <v>1.4674288479861306</v>
      </c>
      <c r="AB34" s="304">
        <v>1.2771697713081211</v>
      </c>
      <c r="AC34" s="306"/>
      <c r="AD34" s="304">
        <v>0.72071368592283802</v>
      </c>
      <c r="AE34" s="304">
        <v>0.61045960047571401</v>
      </c>
      <c r="AF34" s="304">
        <v>0.40194899443256532</v>
      </c>
      <c r="AG34" s="306"/>
      <c r="AH34" s="304">
        <v>0.47148917006221763</v>
      </c>
      <c r="AI34" s="304">
        <v>0.4442715476201845</v>
      </c>
      <c r="AJ34" s="304">
        <v>0.40309551753954675</v>
      </c>
      <c r="AK34" s="306"/>
      <c r="AL34" s="304">
        <v>0.10202678726594945</v>
      </c>
      <c r="AM34" s="304">
        <v>0.10369852898362912</v>
      </c>
      <c r="AN34" s="304">
        <v>9.726152701011434E-2</v>
      </c>
    </row>
    <row r="35" spans="1:40" x14ac:dyDescent="0.2">
      <c r="A35" s="13" t="str">
        <f t="shared" si="63"/>
        <v>Associate professional occupations</v>
      </c>
      <c r="B35" s="304">
        <f t="shared" si="66"/>
        <v>4.7334882768958515</v>
      </c>
      <c r="C35" s="304">
        <f t="shared" si="64"/>
        <v>4.3115777753831779</v>
      </c>
      <c r="D35" s="304">
        <f t="shared" si="65"/>
        <v>4.056438547126012</v>
      </c>
      <c r="E35" s="304"/>
      <c r="F35" s="304">
        <v>5.6473970426672043E-2</v>
      </c>
      <c r="G35" s="304">
        <v>6.6325721020753195E-2</v>
      </c>
      <c r="H35" s="304">
        <v>8.6765811588651418E-2</v>
      </c>
      <c r="I35" s="304"/>
      <c r="J35" s="304">
        <v>0.4682048461247531</v>
      </c>
      <c r="K35" s="304">
        <v>0.52672906754349491</v>
      </c>
      <c r="L35" s="304">
        <v>0.67105228517042181</v>
      </c>
      <c r="M35" s="304"/>
      <c r="N35" s="304">
        <v>1.0873667083766012</v>
      </c>
      <c r="O35" s="304">
        <v>1.0699480422291803</v>
      </c>
      <c r="P35" s="304">
        <v>1.0156170410793486</v>
      </c>
      <c r="Q35" s="306"/>
      <c r="R35" s="304">
        <v>0.32218060607844601</v>
      </c>
      <c r="S35" s="304">
        <v>0.32451053933885921</v>
      </c>
      <c r="T35" s="304">
        <v>0.32732699941584403</v>
      </c>
      <c r="U35" s="306"/>
      <c r="V35" s="304">
        <v>0.4495042449236113</v>
      </c>
      <c r="W35" s="304">
        <v>0.4140747449167918</v>
      </c>
      <c r="X35" s="304">
        <v>0.38290179961302906</v>
      </c>
      <c r="Y35" s="306"/>
      <c r="Z35" s="304">
        <v>1.1876807564138012</v>
      </c>
      <c r="AA35" s="304">
        <v>1.0472341819209567</v>
      </c>
      <c r="AB35" s="304">
        <v>0.93890117205536727</v>
      </c>
      <c r="AC35" s="306"/>
      <c r="AD35" s="304">
        <v>0.72820900481938933</v>
      </c>
      <c r="AE35" s="304">
        <v>0.54735326688409558</v>
      </c>
      <c r="AF35" s="304">
        <v>0.39653716948581869</v>
      </c>
      <c r="AG35" s="306"/>
      <c r="AH35" s="304">
        <v>0.37951861274478838</v>
      </c>
      <c r="AI35" s="304">
        <v>0.26432504927923989</v>
      </c>
      <c r="AJ35" s="304">
        <v>0.19409456156665136</v>
      </c>
      <c r="AK35" s="306"/>
      <c r="AL35" s="304">
        <v>5.4349526987789769E-2</v>
      </c>
      <c r="AM35" s="304">
        <v>5.1077162249807004E-2</v>
      </c>
      <c r="AN35" s="304">
        <v>4.3241707150879986E-2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3.367318333286407</v>
      </c>
      <c r="C36" s="304">
        <f t="shared" si="64"/>
        <v>3.1775689539963219</v>
      </c>
      <c r="D36" s="304">
        <f t="shared" si="65"/>
        <v>2.926355031988026</v>
      </c>
      <c r="E36" s="304"/>
      <c r="F36" s="304">
        <v>1.0955061785692504E-2</v>
      </c>
      <c r="G36" s="304">
        <v>1.4923260839426156E-2</v>
      </c>
      <c r="H36" s="304">
        <v>2.4904552610019191E-2</v>
      </c>
      <c r="I36" s="304"/>
      <c r="J36" s="304">
        <v>0.15292001636433811</v>
      </c>
      <c r="K36" s="304">
        <v>0.20686637311987968</v>
      </c>
      <c r="L36" s="304">
        <v>0.30184157904354469</v>
      </c>
      <c r="M36" s="304"/>
      <c r="N36" s="304">
        <v>0.56242471263313754</v>
      </c>
      <c r="O36" s="304">
        <v>0.64365595326519176</v>
      </c>
      <c r="P36" s="304">
        <v>0.71922819871862431</v>
      </c>
      <c r="Q36" s="306"/>
      <c r="R36" s="304">
        <v>0.19570333472755078</v>
      </c>
      <c r="S36" s="304">
        <v>0.21844002248508934</v>
      </c>
      <c r="T36" s="304">
        <v>0.22944906467833873</v>
      </c>
      <c r="U36" s="306"/>
      <c r="V36" s="304">
        <v>0.26017419037342926</v>
      </c>
      <c r="W36" s="304">
        <v>0.27881713863409241</v>
      </c>
      <c r="X36" s="304">
        <v>0.27964168606991052</v>
      </c>
      <c r="Y36" s="306"/>
      <c r="Z36" s="304">
        <v>0.83173950069541214</v>
      </c>
      <c r="AA36" s="304">
        <v>0.83138635641681569</v>
      </c>
      <c r="AB36" s="304">
        <v>0.80602007147369292</v>
      </c>
      <c r="AC36" s="306"/>
      <c r="AD36" s="304">
        <v>0.8910785954707795</v>
      </c>
      <c r="AE36" s="304">
        <v>0.7141942279430209</v>
      </c>
      <c r="AF36" s="304">
        <v>0.49716539284236511</v>
      </c>
      <c r="AG36" s="306"/>
      <c r="AH36" s="304">
        <v>0.41098614359323904</v>
      </c>
      <c r="AI36" s="304">
        <v>0.23201333389783232</v>
      </c>
      <c r="AJ36" s="304">
        <v>4.9370475425657673E-2</v>
      </c>
      <c r="AK36" s="306"/>
      <c r="AL36" s="304">
        <v>5.1336777642828429E-2</v>
      </c>
      <c r="AM36" s="304">
        <v>3.7272287394973506E-2</v>
      </c>
      <c r="AN36" s="304">
        <v>1.8734011125872956E-2</v>
      </c>
    </row>
    <row r="37" spans="1:40" x14ac:dyDescent="0.2">
      <c r="A37" s="13" t="str">
        <f t="shared" si="63"/>
        <v>Skilled trades occupations</v>
      </c>
      <c r="B37" s="304">
        <f t="shared" si="66"/>
        <v>8.2955175091687021</v>
      </c>
      <c r="C37" s="304">
        <f t="shared" si="64"/>
        <v>7.4667663749782722</v>
      </c>
      <c r="D37" s="304">
        <f t="shared" si="65"/>
        <v>6.3623512286322175</v>
      </c>
      <c r="E37" s="304"/>
      <c r="F37" s="304">
        <v>9.4865210832276638E-3</v>
      </c>
      <c r="G37" s="304">
        <v>1.3913059739391533E-2</v>
      </c>
      <c r="H37" s="304">
        <v>2.2049576952690313E-2</v>
      </c>
      <c r="I37" s="304"/>
      <c r="J37" s="304">
        <v>0.19446405729814298</v>
      </c>
      <c r="K37" s="304">
        <v>0.29106024341014486</v>
      </c>
      <c r="L37" s="304">
        <v>0.47411501319507432</v>
      </c>
      <c r="M37" s="304"/>
      <c r="N37" s="304">
        <v>0.41303442245225841</v>
      </c>
      <c r="O37" s="304">
        <v>0.47603137096754805</v>
      </c>
      <c r="P37" s="304">
        <v>0.55399780179090286</v>
      </c>
      <c r="Q37" s="306"/>
      <c r="R37" s="304">
        <v>0.18897374898361879</v>
      </c>
      <c r="S37" s="304">
        <v>0.22024816900048511</v>
      </c>
      <c r="T37" s="304">
        <v>0.21779754631842663</v>
      </c>
      <c r="U37" s="306"/>
      <c r="V37" s="304">
        <v>0.5769560855443191</v>
      </c>
      <c r="W37" s="304">
        <v>0.58721990678129077</v>
      </c>
      <c r="X37" s="304">
        <v>0.56837770833543988</v>
      </c>
      <c r="Y37" s="306"/>
      <c r="Z37" s="304">
        <v>3.3398286363262857</v>
      </c>
      <c r="AA37" s="304">
        <v>3.1717614888741834</v>
      </c>
      <c r="AB37" s="304">
        <v>2.9689892185894973</v>
      </c>
      <c r="AC37" s="306"/>
      <c r="AD37" s="304">
        <v>1.9681900059872304</v>
      </c>
      <c r="AE37" s="304">
        <v>1.5680634294928759</v>
      </c>
      <c r="AF37" s="304">
        <v>0.96916446746145457</v>
      </c>
      <c r="AG37" s="306"/>
      <c r="AH37" s="304">
        <v>1.2556616936855935</v>
      </c>
      <c r="AI37" s="304">
        <v>0.99452536014567894</v>
      </c>
      <c r="AJ37" s="304">
        <v>0.50769859769018322</v>
      </c>
      <c r="AK37" s="306"/>
      <c r="AL37" s="304">
        <v>0.34892233780802545</v>
      </c>
      <c r="AM37" s="304">
        <v>0.14394334656667326</v>
      </c>
      <c r="AN37" s="304">
        <v>8.0161298298547998E-2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0.4978852832257526</v>
      </c>
      <c r="C38" s="304">
        <f t="shared" si="64"/>
        <v>0.47937258797946863</v>
      </c>
      <c r="D38" s="304">
        <f t="shared" si="65"/>
        <v>0.46376873849490274</v>
      </c>
      <c r="E38" s="304"/>
      <c r="F38" s="304">
        <v>1.4728227331904943E-2</v>
      </c>
      <c r="G38" s="304">
        <v>1.8076972953332122E-2</v>
      </c>
      <c r="H38" s="304">
        <v>2.8099905379733153E-2</v>
      </c>
      <c r="I38" s="304"/>
      <c r="J38" s="304">
        <v>8.7200421382295275E-3</v>
      </c>
      <c r="K38" s="304">
        <v>9.4556304868284018E-3</v>
      </c>
      <c r="L38" s="304">
        <v>1.0460891218560831E-2</v>
      </c>
      <c r="M38" s="304"/>
      <c r="N38" s="304">
        <v>6.1296974653643255E-2</v>
      </c>
      <c r="O38" s="304">
        <v>6.1155676554149947E-2</v>
      </c>
      <c r="P38" s="304">
        <v>5.9281210076343682E-2</v>
      </c>
      <c r="Q38" s="306"/>
      <c r="R38" s="304">
        <v>1.4016570911319318E-2</v>
      </c>
      <c r="S38" s="304">
        <v>1.2504799120697119E-2</v>
      </c>
      <c r="T38" s="304">
        <v>1.1536266228903727E-2</v>
      </c>
      <c r="U38" s="306"/>
      <c r="V38" s="304">
        <v>3.1240887005535775E-2</v>
      </c>
      <c r="W38" s="304">
        <v>3.2198397512036916E-2</v>
      </c>
      <c r="X38" s="304">
        <v>3.3160733050762337E-2</v>
      </c>
      <c r="Y38" s="306"/>
      <c r="Z38" s="304">
        <v>7.3991553639267321E-2</v>
      </c>
      <c r="AA38" s="304">
        <v>5.5582444090881769E-2</v>
      </c>
      <c r="AB38" s="304">
        <v>4.7694714158977011E-2</v>
      </c>
      <c r="AC38" s="306"/>
      <c r="AD38" s="304">
        <v>0.11060506008606809</v>
      </c>
      <c r="AE38" s="304">
        <v>8.8858822072138036E-2</v>
      </c>
      <c r="AF38" s="304">
        <v>6.7272601691769338E-2</v>
      </c>
      <c r="AG38" s="306"/>
      <c r="AH38" s="304">
        <v>0.15648963601059712</v>
      </c>
      <c r="AI38" s="304">
        <v>0.1607595271204473</v>
      </c>
      <c r="AJ38" s="304">
        <v>0.15917832429361148</v>
      </c>
      <c r="AK38" s="306"/>
      <c r="AL38" s="304">
        <v>2.6796331449187256E-2</v>
      </c>
      <c r="AM38" s="304">
        <v>4.0780318068957058E-2</v>
      </c>
      <c r="AN38" s="304">
        <v>4.7084092396241138E-2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1.3767405212702157</v>
      </c>
      <c r="C39" s="304">
        <f t="shared" si="64"/>
        <v>1.3109446166596272</v>
      </c>
      <c r="D39" s="304">
        <f t="shared" si="65"/>
        <v>1.2245493889208678</v>
      </c>
      <c r="E39" s="304"/>
      <c r="F39" s="304">
        <v>7.6302776388371832E-3</v>
      </c>
      <c r="G39" s="304">
        <v>8.3195819094286794E-3</v>
      </c>
      <c r="H39" s="304">
        <v>1.0054967118759852E-2</v>
      </c>
      <c r="I39" s="304"/>
      <c r="J39" s="304">
        <v>8.5691406370956041E-2</v>
      </c>
      <c r="K39" s="304">
        <v>0.11297552722441596</v>
      </c>
      <c r="L39" s="304">
        <v>0.14589022216476227</v>
      </c>
      <c r="M39" s="304"/>
      <c r="N39" s="304">
        <v>0.224701673628074</v>
      </c>
      <c r="O39" s="304">
        <v>0.24646014374844838</v>
      </c>
      <c r="P39" s="304">
        <v>0.26606612046661737</v>
      </c>
      <c r="Q39" s="306"/>
      <c r="R39" s="304">
        <v>7.5860997770636346E-2</v>
      </c>
      <c r="S39" s="304">
        <v>8.1454055901940117E-2</v>
      </c>
      <c r="T39" s="304">
        <v>8.6673837643172699E-2</v>
      </c>
      <c r="U39" s="306"/>
      <c r="V39" s="304">
        <v>8.8071073803668812E-2</v>
      </c>
      <c r="W39" s="304">
        <v>9.3724498353580404E-2</v>
      </c>
      <c r="X39" s="304">
        <v>9.4461526062373596E-2</v>
      </c>
      <c r="Y39" s="306"/>
      <c r="Z39" s="304">
        <v>0.30774074104676175</v>
      </c>
      <c r="AA39" s="304">
        <v>0.26660050731702684</v>
      </c>
      <c r="AB39" s="304">
        <v>0.22414252314619978</v>
      </c>
      <c r="AC39" s="306"/>
      <c r="AD39" s="304">
        <v>0.33933658593366239</v>
      </c>
      <c r="AE39" s="304">
        <v>0.30715272904108293</v>
      </c>
      <c r="AF39" s="304">
        <v>0.26611727171948335</v>
      </c>
      <c r="AG39" s="306"/>
      <c r="AH39" s="304">
        <v>0.17569192513457912</v>
      </c>
      <c r="AI39" s="304">
        <v>0.13075008464419174</v>
      </c>
      <c r="AJ39" s="304">
        <v>7.388000308431629E-2</v>
      </c>
      <c r="AK39" s="306"/>
      <c r="AL39" s="304">
        <v>7.2015839943040172E-2</v>
      </c>
      <c r="AM39" s="304">
        <v>6.350748851951217E-2</v>
      </c>
      <c r="AN39" s="304">
        <v>5.7262917515182622E-2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5.1761136521857019</v>
      </c>
      <c r="C40" s="304">
        <f t="shared" si="64"/>
        <v>4.7797468073863447</v>
      </c>
      <c r="D40" s="304">
        <f t="shared" si="65"/>
        <v>3.9563603090416661</v>
      </c>
      <c r="E40" s="304"/>
      <c r="F40" s="304">
        <v>1.2116485511648705E-3</v>
      </c>
      <c r="G40" s="304">
        <v>1.5202228119285072E-3</v>
      </c>
      <c r="H40" s="304">
        <v>1.9735879862685228E-3</v>
      </c>
      <c r="I40" s="304"/>
      <c r="J40" s="304">
        <v>8.5675568956009016E-2</v>
      </c>
      <c r="K40" s="304">
        <v>0.13757000610365822</v>
      </c>
      <c r="L40" s="304">
        <v>0.22583270415966922</v>
      </c>
      <c r="M40" s="304"/>
      <c r="N40" s="304">
        <v>0.18865743309139343</v>
      </c>
      <c r="O40" s="304">
        <v>0.23860904673175493</v>
      </c>
      <c r="P40" s="304">
        <v>0.2894788146306882</v>
      </c>
      <c r="Q40" s="306"/>
      <c r="R40" s="305">
        <v>0.10106221170808287</v>
      </c>
      <c r="S40" s="305">
        <v>0.11832890121611639</v>
      </c>
      <c r="T40" s="305">
        <v>0.13465981380913281</v>
      </c>
      <c r="U40" s="306"/>
      <c r="V40" s="305">
        <v>0.18550591627288665</v>
      </c>
      <c r="W40" s="305">
        <v>0.23713479314700653</v>
      </c>
      <c r="X40" s="305">
        <v>0.25828318077569157</v>
      </c>
      <c r="Y40" s="306"/>
      <c r="Z40" s="305">
        <v>1.2775072345504559</v>
      </c>
      <c r="AA40" s="305">
        <v>1.3866845102432517</v>
      </c>
      <c r="AB40" s="305">
        <v>1.4257707467782685</v>
      </c>
      <c r="AC40" s="306"/>
      <c r="AD40" s="305">
        <v>1.6622264734460319</v>
      </c>
      <c r="AE40" s="305">
        <v>1.5524828555258463</v>
      </c>
      <c r="AF40" s="305">
        <v>1.2509539798773865</v>
      </c>
      <c r="AG40" s="306"/>
      <c r="AH40" s="305">
        <v>1.2115076934918414</v>
      </c>
      <c r="AI40" s="305">
        <v>0.96059712332102631</v>
      </c>
      <c r="AJ40" s="305">
        <v>0.26824247266557016</v>
      </c>
      <c r="AK40" s="306"/>
      <c r="AL40" s="305">
        <v>0.46275947211783669</v>
      </c>
      <c r="AM40" s="305">
        <v>0.14681934828575646</v>
      </c>
      <c r="AN40" s="305">
        <v>0.10116500835899017</v>
      </c>
    </row>
    <row r="41" spans="1:40" x14ac:dyDescent="0.2">
      <c r="A41" s="39" t="str">
        <f t="shared" si="63"/>
        <v>Elementary occupations</v>
      </c>
      <c r="B41" s="307">
        <f t="shared" si="66"/>
        <v>2.0462020798210769</v>
      </c>
      <c r="C41" s="307">
        <f t="shared" si="64"/>
        <v>2.3380345602511898</v>
      </c>
      <c r="D41" s="307">
        <f>SUM(H41,L41,P41,T41,X41,AB41,AF41,AJ41,AN41)</f>
        <v>2.0944300119280017</v>
      </c>
      <c r="E41" s="307"/>
      <c r="F41" s="307">
        <v>7.1666615426992028E-3</v>
      </c>
      <c r="G41" s="307">
        <v>7.835673651300128E-3</v>
      </c>
      <c r="H41" s="307">
        <v>1.0989277572827744E-2</v>
      </c>
      <c r="I41" s="307"/>
      <c r="J41" s="307">
        <v>3.4593336204951558E-2</v>
      </c>
      <c r="K41" s="307">
        <v>4.9216828569753721E-2</v>
      </c>
      <c r="L41" s="307">
        <v>6.4580534480678742E-2</v>
      </c>
      <c r="M41" s="307"/>
      <c r="N41" s="307">
        <v>8.5141615867472042E-2</v>
      </c>
      <c r="O41" s="307">
        <v>0.15328616677223258</v>
      </c>
      <c r="P41" s="307">
        <v>0.18321728991086916</v>
      </c>
      <c r="Q41" s="308"/>
      <c r="R41" s="307">
        <v>5.4078678121917176E-2</v>
      </c>
      <c r="S41" s="307">
        <v>7.6537935486526598E-2</v>
      </c>
      <c r="T41" s="307">
        <v>8.6674832822224074E-2</v>
      </c>
      <c r="U41" s="308"/>
      <c r="V41" s="307">
        <v>4.03389321095955E-2</v>
      </c>
      <c r="W41" s="307">
        <v>6.6487186710687346E-2</v>
      </c>
      <c r="X41" s="307">
        <v>7.4303563905119926E-2</v>
      </c>
      <c r="Y41" s="308"/>
      <c r="Z41" s="307">
        <v>0.32318152825551161</v>
      </c>
      <c r="AA41" s="307">
        <v>0.42089952771349076</v>
      </c>
      <c r="AB41" s="307">
        <v>0.41021474747195147</v>
      </c>
      <c r="AC41" s="308"/>
      <c r="AD41" s="307">
        <v>0.54419914551893678</v>
      </c>
      <c r="AE41" s="307">
        <v>0.62379150776378378</v>
      </c>
      <c r="AF41" s="307">
        <v>0.48058291530012365</v>
      </c>
      <c r="AG41" s="308"/>
      <c r="AH41" s="307">
        <v>0.74809500864174039</v>
      </c>
      <c r="AI41" s="307">
        <v>0.8160419977489316</v>
      </c>
      <c r="AJ41" s="307">
        <v>0.72224037124427953</v>
      </c>
      <c r="AK41" s="308"/>
      <c r="AL41" s="307">
        <v>0.20940717355825267</v>
      </c>
      <c r="AM41" s="307">
        <v>0.12393773583448313</v>
      </c>
      <c r="AN41" s="307">
        <v>6.1626479219927276E-2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Gloucestershire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28.149999999999977</v>
      </c>
      <c r="C50" s="305">
        <f>SUM(C51:C59)</f>
        <v>30.857999999999951</v>
      </c>
      <c r="D50" s="305">
        <f>SUM(D51:D59)</f>
        <v>34.622000000000014</v>
      </c>
      <c r="E50" s="304"/>
      <c r="F50" s="305">
        <f>SUM(F51:F59)</f>
        <v>8.9154940977977257E-2</v>
      </c>
      <c r="G50" s="305">
        <f>SUM(G51:G59)</f>
        <v>0.13701910576895721</v>
      </c>
      <c r="H50" s="305">
        <f>SUM(H51:H59)</f>
        <v>0.23942120046685897</v>
      </c>
      <c r="I50" s="304"/>
      <c r="J50" s="305">
        <f>SUM(J51:J59)</f>
        <v>1.4097392802368189</v>
      </c>
      <c r="K50" s="305">
        <f>SUM(K51:K59)</f>
        <v>2.1540091864732394</v>
      </c>
      <c r="L50" s="305">
        <f>SUM(L51:L59)</f>
        <v>3.6767439824213151</v>
      </c>
      <c r="M50" s="304"/>
      <c r="N50" s="305">
        <f>SUM(N51:N59)</f>
        <v>2.4926317809207359</v>
      </c>
      <c r="O50" s="305">
        <f>SUM(O51:O59)</f>
        <v>3.0150753431614246</v>
      </c>
      <c r="P50" s="305">
        <f>SUM(P51:P59)</f>
        <v>3.7238271056159058</v>
      </c>
      <c r="Q50" s="304"/>
      <c r="R50" s="305">
        <f>SUM(R51:R59)</f>
        <v>0.82908592964502525</v>
      </c>
      <c r="S50" s="305">
        <f>SUM(S51:S59)</f>
        <v>1.0063573938486681</v>
      </c>
      <c r="T50" s="305">
        <f>SUM(T51:T59)</f>
        <v>1.3004970051781477</v>
      </c>
      <c r="U50" s="304"/>
      <c r="V50" s="305">
        <f>SUM(V51:V59)</f>
        <v>1.7619895217258874</v>
      </c>
      <c r="W50" s="305">
        <f>SUM(W51:W59)</f>
        <v>2.0812246656630866</v>
      </c>
      <c r="X50" s="305">
        <f>SUM(X51:X59)</f>
        <v>2.5251061920539364</v>
      </c>
      <c r="Y50" s="304"/>
      <c r="Z50" s="305">
        <f>SUM(Z51:Z59)</f>
        <v>9.0003404315571256</v>
      </c>
      <c r="AA50" s="305">
        <f>SUM(AA51:AA59)</f>
        <v>10.075878324643751</v>
      </c>
      <c r="AB50" s="305">
        <f>SUM(AB51:AB59)</f>
        <v>11.554307903478266</v>
      </c>
      <c r="AC50" s="304"/>
      <c r="AD50" s="305">
        <f>SUM(AD51:AD59)</f>
        <v>6.9033305029910288</v>
      </c>
      <c r="AE50" s="305">
        <f>SUM(AE51:AE59)</f>
        <v>7.0509796050299638</v>
      </c>
      <c r="AF50" s="305">
        <f>SUM(AF51:AF59)</f>
        <v>6.9907888745397724</v>
      </c>
      <c r="AG50" s="304"/>
      <c r="AH50" s="305">
        <f>SUM(AH51:AH59)</f>
        <v>4.2691506890071667</v>
      </c>
      <c r="AI50" s="305">
        <f>SUM(AI51:AI59)</f>
        <v>4.4598492377536498</v>
      </c>
      <c r="AJ50" s="305">
        <f>SUM(AJ51:AJ59)</f>
        <v>4.2640935112020948</v>
      </c>
      <c r="AK50" s="304"/>
      <c r="AL50" s="305">
        <f>SUM(AL51:AL59)</f>
        <v>1.3945769229382161</v>
      </c>
      <c r="AM50" s="305">
        <f>SUM(AM51:AM59)</f>
        <v>0.87760713765721787</v>
      </c>
      <c r="AN50" s="305">
        <f>SUM(AN51:AN59)</f>
        <v>0.34721422504372357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3.3456540148429226</v>
      </c>
      <c r="C51" s="304">
        <f t="shared" ref="C51:D51" si="68">SUM(G51,K51,O51,S51,W51,AA51,AE51,AI51,AM51)</f>
        <v>3.2628070228266735</v>
      </c>
      <c r="D51" s="304">
        <f t="shared" si="68"/>
        <v>3.9386979788924621</v>
      </c>
      <c r="E51" s="304"/>
      <c r="F51" s="304">
        <v>1.5309995961287818E-2</v>
      </c>
      <c r="G51" s="304">
        <v>2.3189639529137537E-2</v>
      </c>
      <c r="H51" s="304">
        <v>4.1424657172876862E-2</v>
      </c>
      <c r="I51" s="304"/>
      <c r="J51" s="304">
        <v>0.33374220876998928</v>
      </c>
      <c r="K51" s="304">
        <v>0.43942074352866128</v>
      </c>
      <c r="L51" s="304">
        <v>0.78369554533755237</v>
      </c>
      <c r="M51" s="304"/>
      <c r="N51" s="304">
        <v>0.60805256095669735</v>
      </c>
      <c r="O51" s="304">
        <v>0.65070592681263084</v>
      </c>
      <c r="P51" s="304">
        <v>0.7900214832183462</v>
      </c>
      <c r="Q51" s="304"/>
      <c r="R51" s="304">
        <v>0.14704655904057237</v>
      </c>
      <c r="S51" s="304">
        <v>0.13986387059126756</v>
      </c>
      <c r="T51" s="304">
        <v>0.14506351406543391</v>
      </c>
      <c r="U51" s="304"/>
      <c r="V51" s="304">
        <v>0.33085700387183964</v>
      </c>
      <c r="W51" s="304">
        <v>0.32862306587808005</v>
      </c>
      <c r="X51" s="304">
        <v>0.39123040875225007</v>
      </c>
      <c r="Y51" s="304"/>
      <c r="Z51" s="304">
        <v>0.9095974495214707</v>
      </c>
      <c r="AA51" s="304">
        <v>0.83819307907960927</v>
      </c>
      <c r="AB51" s="304">
        <v>1.0145863258273973</v>
      </c>
      <c r="AC51" s="304"/>
      <c r="AD51" s="304">
        <v>0.55151330170296531</v>
      </c>
      <c r="AE51" s="304">
        <v>0.44357640172327706</v>
      </c>
      <c r="AF51" s="304">
        <v>0.40477484590484492</v>
      </c>
      <c r="AG51" s="304"/>
      <c r="AH51" s="304">
        <v>0.34674967051331107</v>
      </c>
      <c r="AI51" s="304">
        <v>0.30317032851558134</v>
      </c>
      <c r="AJ51" s="304">
        <v>0.28701441240921427</v>
      </c>
      <c r="AK51" s="304"/>
      <c r="AL51" s="304">
        <v>0.10278526450478906</v>
      </c>
      <c r="AM51" s="304">
        <v>9.6063967168427883E-2</v>
      </c>
      <c r="AN51" s="304">
        <v>8.0886786204545549E-2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4.0392701754944804</v>
      </c>
      <c r="C52" s="304">
        <f t="shared" ref="C52:C59" si="70">SUM(G52,K52,O52,S52,W52,AA52,AE52,AI52,AM52)</f>
        <v>4.9582316036668184</v>
      </c>
      <c r="D52" s="304">
        <f t="shared" ref="D52:D59" si="71">SUM(H52,L52,P52,T52,X52,AB52,AF52,AJ52,AN52)</f>
        <v>6.2849070635275561</v>
      </c>
      <c r="E52" s="304"/>
      <c r="F52" s="304">
        <v>4.2110685571600699E-2</v>
      </c>
      <c r="G52" s="304">
        <v>6.5031501103882255E-2</v>
      </c>
      <c r="H52" s="304">
        <v>0.10456929716988883</v>
      </c>
      <c r="I52" s="304"/>
      <c r="J52" s="304">
        <v>0.63888855123407229</v>
      </c>
      <c r="K52" s="304">
        <v>1.0156595256539178</v>
      </c>
      <c r="L52" s="304">
        <v>1.7112596022292041</v>
      </c>
      <c r="M52" s="304"/>
      <c r="N52" s="304">
        <v>0.80820852781911834</v>
      </c>
      <c r="O52" s="304">
        <v>0.94291631055347558</v>
      </c>
      <c r="P52" s="304">
        <v>1.0456725966764864</v>
      </c>
      <c r="Q52" s="304"/>
      <c r="R52" s="304">
        <v>9.69963223649489E-2</v>
      </c>
      <c r="S52" s="304">
        <v>8.8090172526726157E-2</v>
      </c>
      <c r="T52" s="304">
        <v>0.10528536817719926</v>
      </c>
      <c r="U52" s="304"/>
      <c r="V52" s="304">
        <v>0.30731947802781889</v>
      </c>
      <c r="W52" s="304">
        <v>0.30945249310702722</v>
      </c>
      <c r="X52" s="304">
        <v>0.23141792579646187</v>
      </c>
      <c r="Y52" s="304"/>
      <c r="Z52" s="304">
        <v>1.166441357661157</v>
      </c>
      <c r="AA52" s="304">
        <v>1.477443833557601</v>
      </c>
      <c r="AB52" s="304">
        <v>2.013551931450706</v>
      </c>
      <c r="AC52" s="304"/>
      <c r="AD52" s="304">
        <v>0.62742694129337839</v>
      </c>
      <c r="AE52" s="304">
        <v>0.7023356856795443</v>
      </c>
      <c r="AF52" s="304">
        <v>0.77028516950248904</v>
      </c>
      <c r="AG52" s="304"/>
      <c r="AH52" s="304">
        <v>0.26652102446466619</v>
      </c>
      <c r="AI52" s="304">
        <v>0.27515461083111759</v>
      </c>
      <c r="AJ52" s="304">
        <v>0.24612946072119832</v>
      </c>
      <c r="AK52" s="304"/>
      <c r="AL52" s="304">
        <v>8.535728705771925E-2</v>
      </c>
      <c r="AM52" s="304">
        <v>8.2147470653527149E-2</v>
      </c>
      <c r="AN52" s="304">
        <v>5.6735711803923165E-2</v>
      </c>
    </row>
    <row r="53" spans="1:40" x14ac:dyDescent="0.2">
      <c r="A53" s="13" t="str">
        <f t="shared" si="67"/>
        <v>Associate professional occupations</v>
      </c>
      <c r="B53" s="304">
        <f t="shared" si="69"/>
        <v>2.1178708595382325</v>
      </c>
      <c r="C53" s="304">
        <f t="shared" si="70"/>
        <v>2.2414033647107381</v>
      </c>
      <c r="D53" s="304">
        <f t="shared" si="71"/>
        <v>2.7006612987593503</v>
      </c>
      <c r="E53" s="304"/>
      <c r="F53" s="304">
        <v>4.0410399386040406E-3</v>
      </c>
      <c r="G53" s="304">
        <v>6.0108850354226853E-3</v>
      </c>
      <c r="H53" s="304">
        <v>1.1441631194740193E-2</v>
      </c>
      <c r="I53" s="304"/>
      <c r="J53" s="304">
        <v>0.18099278918011139</v>
      </c>
      <c r="K53" s="304">
        <v>0.27534991202719605</v>
      </c>
      <c r="L53" s="304">
        <v>0.48119196290657418</v>
      </c>
      <c r="M53" s="304"/>
      <c r="N53" s="304">
        <v>0.3225870378227953</v>
      </c>
      <c r="O53" s="304">
        <v>0.37064765761968671</v>
      </c>
      <c r="P53" s="304">
        <v>0.44362744664456721</v>
      </c>
      <c r="Q53" s="304"/>
      <c r="R53" s="304">
        <v>0.14159660246651762</v>
      </c>
      <c r="S53" s="304">
        <v>0.17457900600446793</v>
      </c>
      <c r="T53" s="304">
        <v>0.23143421117404137</v>
      </c>
      <c r="U53" s="304"/>
      <c r="V53" s="304">
        <v>0.26837269227491983</v>
      </c>
      <c r="W53" s="304">
        <v>0.28141636702040529</v>
      </c>
      <c r="X53" s="304">
        <v>0.32441831840802654</v>
      </c>
      <c r="Y53" s="304"/>
      <c r="Z53" s="304">
        <v>0.46548675522060989</v>
      </c>
      <c r="AA53" s="304">
        <v>0.42302201515837123</v>
      </c>
      <c r="AB53" s="304">
        <v>0.4363964334395834</v>
      </c>
      <c r="AC53" s="304"/>
      <c r="AD53" s="304">
        <v>0.4044310858102706</v>
      </c>
      <c r="AE53" s="304">
        <v>0.37946739692418507</v>
      </c>
      <c r="AF53" s="304">
        <v>0.40454208026819743</v>
      </c>
      <c r="AG53" s="304"/>
      <c r="AH53" s="304">
        <v>0.29205155343580202</v>
      </c>
      <c r="AI53" s="304">
        <v>0.30521679501619781</v>
      </c>
      <c r="AJ53" s="304">
        <v>0.34155896753140197</v>
      </c>
      <c r="AK53" s="304"/>
      <c r="AL53" s="304">
        <v>3.8311303388601524E-2</v>
      </c>
      <c r="AM53" s="304">
        <v>2.5693329904805131E-2</v>
      </c>
      <c r="AN53" s="304">
        <v>2.6050247192218046E-2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2.114092382421604</v>
      </c>
      <c r="C54" s="304">
        <f t="shared" si="70"/>
        <v>2.197986509421936</v>
      </c>
      <c r="D54" s="304">
        <f t="shared" si="71"/>
        <v>2.1511032331115167</v>
      </c>
      <c r="E54" s="304"/>
      <c r="F54" s="304">
        <v>1.7952734564949609E-2</v>
      </c>
      <c r="G54" s="304">
        <v>2.5788427942594026E-2</v>
      </c>
      <c r="H54" s="304">
        <v>5.1522044313806706E-2</v>
      </c>
      <c r="I54" s="304"/>
      <c r="J54" s="304">
        <v>9.4518183983956963E-2</v>
      </c>
      <c r="K54" s="304">
        <v>0.14900684209087045</v>
      </c>
      <c r="L54" s="304">
        <v>0.2367813256993847</v>
      </c>
      <c r="M54" s="304"/>
      <c r="N54" s="304">
        <v>0.27517785652909471</v>
      </c>
      <c r="O54" s="304">
        <v>0.36727411706289048</v>
      </c>
      <c r="P54" s="304">
        <v>0.50598409791524424</v>
      </c>
      <c r="Q54" s="304"/>
      <c r="R54" s="304">
        <v>0.16943997286940829</v>
      </c>
      <c r="S54" s="304">
        <v>0.20028555097680864</v>
      </c>
      <c r="T54" s="304">
        <v>0.25686049387818899</v>
      </c>
      <c r="U54" s="304"/>
      <c r="V54" s="304">
        <v>0.14075870444525429</v>
      </c>
      <c r="W54" s="304">
        <v>0.16511832557164879</v>
      </c>
      <c r="X54" s="304">
        <v>0.23541835154169521</v>
      </c>
      <c r="Y54" s="304"/>
      <c r="Z54" s="304">
        <v>0.41551322028318938</v>
      </c>
      <c r="AA54" s="304">
        <v>0.4028096902863556</v>
      </c>
      <c r="AB54" s="304">
        <v>0.30892697007824815</v>
      </c>
      <c r="AC54" s="304"/>
      <c r="AD54" s="304">
        <v>0.36274702643967127</v>
      </c>
      <c r="AE54" s="304">
        <v>0.26751271117463804</v>
      </c>
      <c r="AF54" s="304">
        <v>8.538536600859449E-2</v>
      </c>
      <c r="AG54" s="304"/>
      <c r="AH54" s="304">
        <v>0.54191482046161299</v>
      </c>
      <c r="AI54" s="304">
        <v>0.58611450222861616</v>
      </c>
      <c r="AJ54" s="304">
        <v>0.46728088884983948</v>
      </c>
      <c r="AK54" s="304"/>
      <c r="AL54" s="304">
        <v>9.6069862844466447E-2</v>
      </c>
      <c r="AM54" s="304">
        <v>3.4076342087513707E-2</v>
      </c>
      <c r="AN54" s="304">
        <v>2.9436948265146815E-3</v>
      </c>
    </row>
    <row r="55" spans="1:40" x14ac:dyDescent="0.2">
      <c r="A55" s="13" t="str">
        <f t="shared" si="67"/>
        <v>Skilled trades occupations</v>
      </c>
      <c r="B55" s="304">
        <f t="shared" si="69"/>
        <v>12.282351921881986</v>
      </c>
      <c r="C55" s="304">
        <f t="shared" si="70"/>
        <v>13.367896950725768</v>
      </c>
      <c r="D55" s="304">
        <f t="shared" si="71"/>
        <v>14.23622674791045</v>
      </c>
      <c r="E55" s="304"/>
      <c r="F55" s="304">
        <v>1.808623155577779E-3</v>
      </c>
      <c r="G55" s="304">
        <v>3.0634100192107735E-3</v>
      </c>
      <c r="H55" s="304">
        <v>4.8951148937193649E-3</v>
      </c>
      <c r="I55" s="304"/>
      <c r="J55" s="304">
        <v>9.1765807750391962E-2</v>
      </c>
      <c r="K55" s="304">
        <v>0.16323241314848447</v>
      </c>
      <c r="L55" s="304">
        <v>0.27094371807526729</v>
      </c>
      <c r="M55" s="304"/>
      <c r="N55" s="304">
        <v>0.32499142280150034</v>
      </c>
      <c r="O55" s="304">
        <v>0.46906495699426692</v>
      </c>
      <c r="P55" s="304">
        <v>0.64334248990268517</v>
      </c>
      <c r="Q55" s="304"/>
      <c r="R55" s="304">
        <v>0.20835810903522575</v>
      </c>
      <c r="S55" s="304">
        <v>0.30659248733922428</v>
      </c>
      <c r="T55" s="304">
        <v>0.42053406059696069</v>
      </c>
      <c r="U55" s="304"/>
      <c r="V55" s="304">
        <v>0.54518574939848574</v>
      </c>
      <c r="W55" s="304">
        <v>0.75310458658206458</v>
      </c>
      <c r="X55" s="304">
        <v>1.0206816850364004</v>
      </c>
      <c r="Y55" s="304"/>
      <c r="Z55" s="304">
        <v>4.7944774085399926</v>
      </c>
      <c r="AA55" s="304">
        <v>5.305831259686399</v>
      </c>
      <c r="AB55" s="304">
        <v>5.5692210279310501</v>
      </c>
      <c r="AC55" s="304"/>
      <c r="AD55" s="304">
        <v>3.7367046425550203</v>
      </c>
      <c r="AE55" s="304">
        <v>3.9204315188597079</v>
      </c>
      <c r="AF55" s="304">
        <v>3.9657609864821137</v>
      </c>
      <c r="AG55" s="304"/>
      <c r="AH55" s="304">
        <v>1.815068045906046</v>
      </c>
      <c r="AI55" s="304">
        <v>1.985406209264041</v>
      </c>
      <c r="AJ55" s="304">
        <v>2.2653368879520586</v>
      </c>
      <c r="AK55" s="304"/>
      <c r="AL55" s="304">
        <v>0.76399211273974721</v>
      </c>
      <c r="AM55" s="304">
        <v>0.46117010883237025</v>
      </c>
      <c r="AN55" s="304">
        <v>7.5510777040196125E-2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7.6779576894310281E-2</v>
      </c>
      <c r="C56" s="304">
        <f t="shared" si="70"/>
        <v>7.754441741983148E-2</v>
      </c>
      <c r="D56" s="304">
        <f t="shared" si="71"/>
        <v>9.3257424532032035E-2</v>
      </c>
      <c r="E56" s="304"/>
      <c r="F56" s="304">
        <v>5.3695498491128408E-5</v>
      </c>
      <c r="G56" s="304">
        <v>6.1205825152840513E-5</v>
      </c>
      <c r="H56" s="304">
        <v>8.6398667321896277E-5</v>
      </c>
      <c r="I56" s="304"/>
      <c r="J56" s="304">
        <v>2.8286947408727812E-3</v>
      </c>
      <c r="K56" s="304">
        <v>3.3814236053671563E-3</v>
      </c>
      <c r="L56" s="304">
        <v>4.7281485995350125E-3</v>
      </c>
      <c r="M56" s="304"/>
      <c r="N56" s="304">
        <v>3.6866604266247603E-3</v>
      </c>
      <c r="O56" s="304">
        <v>4.0685221054347952E-3</v>
      </c>
      <c r="P56" s="304">
        <v>5.1812949011905678E-3</v>
      </c>
      <c r="Q56" s="304"/>
      <c r="R56" s="304">
        <v>6.6017372648643016E-4</v>
      </c>
      <c r="S56" s="304">
        <v>6.8223894198619461E-4</v>
      </c>
      <c r="T56" s="304">
        <v>7.7669584107568294E-4</v>
      </c>
      <c r="U56" s="304"/>
      <c r="V56" s="304">
        <v>1.8780956610973216E-3</v>
      </c>
      <c r="W56" s="304">
        <v>1.9572709994039083E-3</v>
      </c>
      <c r="X56" s="304">
        <v>2.2458906025647281E-3</v>
      </c>
      <c r="Y56" s="304"/>
      <c r="Z56" s="304">
        <v>2.7240608983456142E-2</v>
      </c>
      <c r="AA56" s="304">
        <v>3.395169805338849E-2</v>
      </c>
      <c r="AB56" s="304">
        <v>4.7737962517092475E-2</v>
      </c>
      <c r="AC56" s="304"/>
      <c r="AD56" s="304">
        <v>6.4895427891395732E-3</v>
      </c>
      <c r="AE56" s="304">
        <v>6.3720492495568928E-3</v>
      </c>
      <c r="AF56" s="304">
        <v>7.0558261155618191E-3</v>
      </c>
      <c r="AG56" s="304"/>
      <c r="AH56" s="304">
        <v>1.9629938912900199E-2</v>
      </c>
      <c r="AI56" s="304">
        <v>1.6438398832541536E-2</v>
      </c>
      <c r="AJ56" s="304">
        <v>1.6854148117078544E-2</v>
      </c>
      <c r="AK56" s="304"/>
      <c r="AL56" s="304">
        <v>1.431216615524194E-2</v>
      </c>
      <c r="AM56" s="304">
        <v>1.0631609806999669E-2</v>
      </c>
      <c r="AN56" s="304">
        <v>8.5910591706113166E-3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0.55156454609368011</v>
      </c>
      <c r="C57" s="304">
        <f t="shared" si="70"/>
        <v>0.61555023700439271</v>
      </c>
      <c r="D57" s="304">
        <f t="shared" si="71"/>
        <v>0.69882142467025354</v>
      </c>
      <c r="E57" s="304"/>
      <c r="F57" s="304">
        <v>1.2771428633348361E-3</v>
      </c>
      <c r="G57" s="304">
        <v>1.9960976573655071E-3</v>
      </c>
      <c r="H57" s="304">
        <v>3.8690335663545418E-3</v>
      </c>
      <c r="I57" s="304"/>
      <c r="J57" s="304">
        <v>3.4286382720741831E-2</v>
      </c>
      <c r="K57" s="304">
        <v>4.5625067044488599E-2</v>
      </c>
      <c r="L57" s="304">
        <v>6.4782916006510982E-2</v>
      </c>
      <c r="M57" s="304"/>
      <c r="N57" s="304">
        <v>8.841904225562465E-2</v>
      </c>
      <c r="O57" s="304">
        <v>0.11210103147848927</v>
      </c>
      <c r="P57" s="304">
        <v>0.14624784169315433</v>
      </c>
      <c r="Q57" s="304"/>
      <c r="R57" s="304">
        <v>2.6489730682379423E-2</v>
      </c>
      <c r="S57" s="304">
        <v>3.5112385830256429E-2</v>
      </c>
      <c r="T57" s="304">
        <v>4.6053059654370058E-2</v>
      </c>
      <c r="U57" s="304"/>
      <c r="V57" s="304">
        <v>2.4725016328300684E-2</v>
      </c>
      <c r="W57" s="304">
        <v>3.0374141199145863E-2</v>
      </c>
      <c r="X57" s="304">
        <v>3.6482018139792967E-2</v>
      </c>
      <c r="Y57" s="304"/>
      <c r="Z57" s="304">
        <v>0.22380300268822145</v>
      </c>
      <c r="AA57" s="304">
        <v>0.25775052397210024</v>
      </c>
      <c r="AB57" s="304">
        <v>0.32892481794445222</v>
      </c>
      <c r="AC57" s="304"/>
      <c r="AD57" s="304">
        <v>3.9634411229411248E-2</v>
      </c>
      <c r="AE57" s="304">
        <v>2.9455849227520925E-2</v>
      </c>
      <c r="AF57" s="304">
        <v>9.2131853702175533E-3</v>
      </c>
      <c r="AG57" s="304"/>
      <c r="AH57" s="304">
        <v>5.7981605721969115E-2</v>
      </c>
      <c r="AI57" s="304">
        <v>5.2383055299268365E-2</v>
      </c>
      <c r="AJ57" s="304">
        <v>1.4139870909051489E-2</v>
      </c>
      <c r="AK57" s="304"/>
      <c r="AL57" s="304">
        <v>5.4948211603696936E-2</v>
      </c>
      <c r="AM57" s="304">
        <v>5.0752085295757629E-2</v>
      </c>
      <c r="AN57" s="304">
        <v>4.9108681386349544E-2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2.2159059481011392</v>
      </c>
      <c r="C58" s="304">
        <f t="shared" si="70"/>
        <v>2.4458331248610454</v>
      </c>
      <c r="D58" s="304">
        <f t="shared" si="71"/>
        <v>2.5800821994575234</v>
      </c>
      <c r="E58" s="304"/>
      <c r="F58" s="304">
        <v>6.4643682871613354E-3</v>
      </c>
      <c r="G58" s="304">
        <v>1.1702071932975093E-2</v>
      </c>
      <c r="H58" s="304">
        <v>2.132975910519265E-2</v>
      </c>
      <c r="I58" s="304"/>
      <c r="J58" s="304">
        <v>2.0411607171073452E-2</v>
      </c>
      <c r="K58" s="304">
        <v>3.8479946682606E-2</v>
      </c>
      <c r="L58" s="304">
        <v>7.8014783835133938E-2</v>
      </c>
      <c r="M58" s="304"/>
      <c r="N58" s="304">
        <v>2.9214050648540935E-2</v>
      </c>
      <c r="O58" s="304">
        <v>4.4558991475174024E-2</v>
      </c>
      <c r="P58" s="304">
        <v>7.4500081538314528E-2</v>
      </c>
      <c r="Q58" s="304"/>
      <c r="R58" s="304">
        <v>3.1201069979151591E-2</v>
      </c>
      <c r="S58" s="304">
        <v>5.0203054093137113E-2</v>
      </c>
      <c r="T58" s="304">
        <v>8.1696785782619033E-2</v>
      </c>
      <c r="U58" s="304"/>
      <c r="V58" s="304">
        <v>8.8372797898089744E-2</v>
      </c>
      <c r="W58" s="304">
        <v>0.12281948124393392</v>
      </c>
      <c r="X58" s="304">
        <v>0.16252351554657843</v>
      </c>
      <c r="Y58" s="304"/>
      <c r="Z58" s="304">
        <v>0.63251943981987613</v>
      </c>
      <c r="AA58" s="304">
        <v>0.79786255651427129</v>
      </c>
      <c r="AB58" s="304">
        <v>1.0234203097886079</v>
      </c>
      <c r="AC58" s="304"/>
      <c r="AD58" s="304">
        <v>0.77091069695468517</v>
      </c>
      <c r="AE58" s="304">
        <v>0.83662480355754865</v>
      </c>
      <c r="AF58" s="304">
        <v>0.85104835204603813</v>
      </c>
      <c r="AG58" s="304"/>
      <c r="AH58" s="304">
        <v>0.51799498798132315</v>
      </c>
      <c r="AI58" s="304">
        <v>0.47983853591399805</v>
      </c>
      <c r="AJ58" s="304">
        <v>0.27566138034434257</v>
      </c>
      <c r="AK58" s="304"/>
      <c r="AL58" s="304">
        <v>0.11881692936123761</v>
      </c>
      <c r="AM58" s="304">
        <v>6.3743683447401639E-2</v>
      </c>
      <c r="AN58" s="304">
        <v>1.1887231470696341E-2</v>
      </c>
    </row>
    <row r="59" spans="1:40" x14ac:dyDescent="0.2">
      <c r="A59" s="13" t="str">
        <f t="shared" si="67"/>
        <v>Elementary occupations</v>
      </c>
      <c r="B59" s="304">
        <f t="shared" si="69"/>
        <v>1.4065105747316244</v>
      </c>
      <c r="C59" s="304">
        <f t="shared" si="70"/>
        <v>1.6907467693627503</v>
      </c>
      <c r="D59" s="304">
        <f t="shared" si="71"/>
        <v>1.9382426291388732</v>
      </c>
      <c r="E59" s="304"/>
      <c r="F59" s="304">
        <v>1.3665513697000759E-4</v>
      </c>
      <c r="G59" s="304">
        <v>1.7586672321648166E-4</v>
      </c>
      <c r="H59" s="304">
        <v>2.8326438295792013E-4</v>
      </c>
      <c r="I59" s="304"/>
      <c r="J59" s="304">
        <v>1.2305054685609027E-2</v>
      </c>
      <c r="K59" s="304">
        <v>2.3853312691647796E-2</v>
      </c>
      <c r="L59" s="304">
        <v>4.5345979732152424E-2</v>
      </c>
      <c r="M59" s="304"/>
      <c r="N59" s="304">
        <v>3.2294621660739625E-2</v>
      </c>
      <c r="O59" s="304">
        <v>5.3737829059376692E-2</v>
      </c>
      <c r="P59" s="304">
        <v>6.9249773125917222E-2</v>
      </c>
      <c r="Q59" s="304"/>
      <c r="R59" s="304">
        <v>7.2973894803347646E-3</v>
      </c>
      <c r="S59" s="304">
        <v>1.0948627544793818E-2</v>
      </c>
      <c r="T59" s="304">
        <v>1.2792816008258739E-2</v>
      </c>
      <c r="U59" s="304"/>
      <c r="V59" s="304">
        <v>5.4519983820081337E-2</v>
      </c>
      <c r="W59" s="304">
        <v>8.8358934061376945E-2</v>
      </c>
      <c r="X59" s="304">
        <v>0.12068807823016602</v>
      </c>
      <c r="Y59" s="304"/>
      <c r="Z59" s="304">
        <v>0.36526118883915082</v>
      </c>
      <c r="AA59" s="304">
        <v>0.53901366833565212</v>
      </c>
      <c r="AB59" s="304">
        <v>0.81154212450112795</v>
      </c>
      <c r="AC59" s="304"/>
      <c r="AD59" s="304">
        <v>0.40347285421648721</v>
      </c>
      <c r="AE59" s="304">
        <v>0.46520318863398424</v>
      </c>
      <c r="AF59" s="304">
        <v>0.49272306284171519</v>
      </c>
      <c r="AG59" s="304"/>
      <c r="AH59" s="304">
        <v>0.41123904160953556</v>
      </c>
      <c r="AI59" s="304">
        <v>0.45612680185228727</v>
      </c>
      <c r="AJ59" s="304">
        <v>0.35011749436790912</v>
      </c>
      <c r="AK59" s="304"/>
      <c r="AL59" s="304">
        <v>0.11998378528271604</v>
      </c>
      <c r="AM59" s="304">
        <v>5.3328540460414936E-2</v>
      </c>
      <c r="AN59" s="304">
        <v>3.5500035948668768E-2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87.188999999999893</v>
      </c>
      <c r="C62" s="305">
        <f>SUM(C63:C71)</f>
        <v>89.887999999999948</v>
      </c>
      <c r="D62" s="305">
        <f>SUM(D63:D71)</f>
        <v>93.79899999999995</v>
      </c>
      <c r="E62" s="304"/>
      <c r="F62" s="305">
        <f>SUM(F63:F71)</f>
        <v>0.27634524345132405</v>
      </c>
      <c r="G62" s="305">
        <f>SUM(G63:G71)</f>
        <v>0.42103882853155106</v>
      </c>
      <c r="H62" s="305">
        <f>SUM(H63:H71)</f>
        <v>0.75290657813851847</v>
      </c>
      <c r="I62" s="304"/>
      <c r="J62" s="305">
        <f>SUM(J63:J71)</f>
        <v>3.3762279109964188</v>
      </c>
      <c r="K62" s="305">
        <f>SUM(K63:K71)</f>
        <v>4.9436564923946662</v>
      </c>
      <c r="L62" s="305">
        <f>SUM(L63:L71)</f>
        <v>8.8480764493529769</v>
      </c>
      <c r="M62" s="304"/>
      <c r="N62" s="305">
        <f>SUM(N63:N71)</f>
        <v>11.574055081300173</v>
      </c>
      <c r="O62" s="305">
        <f>SUM(O63:O71)</f>
        <v>14.220690944168318</v>
      </c>
      <c r="P62" s="305">
        <f>SUM(P63:P71)</f>
        <v>19.027595308685836</v>
      </c>
      <c r="Q62" s="304"/>
      <c r="R62" s="305">
        <f>SUM(R63:R71)</f>
        <v>3.5952499729793903</v>
      </c>
      <c r="S62" s="305">
        <f>SUM(S63:S71)</f>
        <v>4.279818401987157</v>
      </c>
      <c r="T62" s="305">
        <f>SUM(T63:T71)</f>
        <v>5.6939935337329635</v>
      </c>
      <c r="U62" s="304"/>
      <c r="V62" s="305">
        <f>SUM(V63:V71)</f>
        <v>3.9812478792286803</v>
      </c>
      <c r="W62" s="305">
        <f>SUM(W63:W71)</f>
        <v>4.6454445044740238</v>
      </c>
      <c r="X62" s="305">
        <f>SUM(X63:X71)</f>
        <v>5.9104961175453763</v>
      </c>
      <c r="Y62" s="304"/>
      <c r="Z62" s="305">
        <f>SUM(Z63:Z71)</f>
        <v>21.880621831940736</v>
      </c>
      <c r="AA62" s="305">
        <f>SUM(AA63:AA71)</f>
        <v>22.8242477796543</v>
      </c>
      <c r="AB62" s="305">
        <f>SUM(AB63:AB71)</f>
        <v>24.95556318056984</v>
      </c>
      <c r="AC62" s="304"/>
      <c r="AD62" s="305">
        <f>SUM(AD63:AD71)</f>
        <v>21.838472929302029</v>
      </c>
      <c r="AE62" s="305">
        <f>SUM(AE63:AE71)</f>
        <v>20.416675377664951</v>
      </c>
      <c r="AF62" s="305">
        <f>SUM(AF63:AF71)</f>
        <v>16.864160806268252</v>
      </c>
      <c r="AG62" s="304"/>
      <c r="AH62" s="305">
        <f>SUM(AH63:AH71)</f>
        <v>15.943155379855824</v>
      </c>
      <c r="AI62" s="305">
        <f>SUM(AI63:AI71)</f>
        <v>14.558356376369609</v>
      </c>
      <c r="AJ62" s="305">
        <f>SUM(AJ63:AJ71)</f>
        <v>8.5710552878526549</v>
      </c>
      <c r="AK62" s="304"/>
      <c r="AL62" s="305">
        <f>SUM(AL63:AL71)</f>
        <v>4.7236237709453084</v>
      </c>
      <c r="AM62" s="305">
        <f>SUM(AM63:AM71)</f>
        <v>3.5780712947553686</v>
      </c>
      <c r="AN62" s="305">
        <f>SUM(AN63:AN71)</f>
        <v>3.1751527378535198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13.05464158191014</v>
      </c>
      <c r="C63" s="304">
        <f t="shared" ref="C63:C71" si="73">SUM(G63,K63,O63,S63,W63,AA63,AE63,AI63,AM63)</f>
        <v>12.854779846316202</v>
      </c>
      <c r="D63" s="304">
        <f t="shared" ref="D63:D71" si="74">SUM(H63,L63,P63,T63,X63,AB63,AF63,AJ63,AN63)</f>
        <v>14.24640074581351</v>
      </c>
      <c r="E63" s="304"/>
      <c r="F63" s="304">
        <v>6.8446851589584898E-2</v>
      </c>
      <c r="G63" s="304">
        <v>0.10558088234464845</v>
      </c>
      <c r="H63" s="304">
        <v>0.19569072540260679</v>
      </c>
      <c r="I63" s="304"/>
      <c r="J63" s="304">
        <v>0.85314529103818026</v>
      </c>
      <c r="K63" s="304">
        <v>1.1783091276659066</v>
      </c>
      <c r="L63" s="304">
        <v>2.0983069251738424</v>
      </c>
      <c r="M63" s="304"/>
      <c r="N63" s="304">
        <v>2.7565535402725909</v>
      </c>
      <c r="O63" s="304">
        <v>3.1382750103905246</v>
      </c>
      <c r="P63" s="304">
        <v>3.9170226950705325</v>
      </c>
      <c r="Q63" s="304"/>
      <c r="R63" s="304">
        <v>0.62717334354650245</v>
      </c>
      <c r="S63" s="304">
        <v>0.66323689286625565</v>
      </c>
      <c r="T63" s="304">
        <v>0.84173949743536169</v>
      </c>
      <c r="U63" s="304"/>
      <c r="V63" s="304">
        <v>0.793271363437411</v>
      </c>
      <c r="W63" s="304">
        <v>0.8293141966706804</v>
      </c>
      <c r="X63" s="304">
        <v>0.85962849098988359</v>
      </c>
      <c r="Y63" s="304"/>
      <c r="Z63" s="304">
        <v>2.6563562296705245</v>
      </c>
      <c r="AA63" s="304">
        <v>2.4150766374352344</v>
      </c>
      <c r="AB63" s="304">
        <v>2.7049085375049371</v>
      </c>
      <c r="AC63" s="304"/>
      <c r="AD63" s="304">
        <v>2.769962533633485</v>
      </c>
      <c r="AE63" s="304">
        <v>2.3405485549701539</v>
      </c>
      <c r="AF63" s="304">
        <v>1.8066877182891699</v>
      </c>
      <c r="AG63" s="304"/>
      <c r="AH63" s="304">
        <v>2.2323241852058846</v>
      </c>
      <c r="AI63" s="304">
        <v>1.9517479206517026</v>
      </c>
      <c r="AJ63" s="304">
        <v>1.5948821475181185</v>
      </c>
      <c r="AK63" s="304"/>
      <c r="AL63" s="304">
        <v>0.29740824351597633</v>
      </c>
      <c r="AM63" s="304">
        <v>0.23269062332109428</v>
      </c>
      <c r="AN63" s="304">
        <v>0.22753400842905722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6.7037343724730354</v>
      </c>
      <c r="C64" s="304">
        <f t="shared" si="73"/>
        <v>7.4224801723231471</v>
      </c>
      <c r="D64" s="304">
        <f t="shared" si="74"/>
        <v>8.5324739838514656</v>
      </c>
      <c r="E64" s="304"/>
      <c r="F64" s="304">
        <v>0.10119885720211449</v>
      </c>
      <c r="G64" s="304">
        <v>0.15236865276155917</v>
      </c>
      <c r="H64" s="304">
        <v>0.26535043314325191</v>
      </c>
      <c r="I64" s="304"/>
      <c r="J64" s="304">
        <v>0.70738703655313795</v>
      </c>
      <c r="K64" s="304">
        <v>1.014489559785444</v>
      </c>
      <c r="L64" s="304">
        <v>1.6911520982369939</v>
      </c>
      <c r="M64" s="304"/>
      <c r="N64" s="304">
        <v>1.5409233570867098</v>
      </c>
      <c r="O64" s="304">
        <v>1.8659721064425907</v>
      </c>
      <c r="P64" s="304">
        <v>2.3063416386582967</v>
      </c>
      <c r="Q64" s="304"/>
      <c r="R64" s="304">
        <v>0.26287391540049188</v>
      </c>
      <c r="S64" s="304">
        <v>0.27652092363933506</v>
      </c>
      <c r="T64" s="304">
        <v>0.29956634203344551</v>
      </c>
      <c r="U64" s="304"/>
      <c r="V64" s="304">
        <v>0.3601178265465661</v>
      </c>
      <c r="W64" s="304">
        <v>0.40432060529293601</v>
      </c>
      <c r="X64" s="304">
        <v>0.45786028128332873</v>
      </c>
      <c r="Y64" s="304"/>
      <c r="Z64" s="304">
        <v>1.6455693269267919</v>
      </c>
      <c r="AA64" s="304">
        <v>1.8107179371925568</v>
      </c>
      <c r="AB64" s="304">
        <v>2.0821604436230929</v>
      </c>
      <c r="AC64" s="304"/>
      <c r="AD64" s="304">
        <v>1.1547642763096082</v>
      </c>
      <c r="AE64" s="304">
        <v>1.0334512162734908</v>
      </c>
      <c r="AF64" s="304">
        <v>0.78103056484541322</v>
      </c>
      <c r="AG64" s="304"/>
      <c r="AH64" s="304">
        <v>0.7981788457240806</v>
      </c>
      <c r="AI64" s="304">
        <v>0.75354055253809904</v>
      </c>
      <c r="AJ64" s="304">
        <v>0.52946012957363386</v>
      </c>
      <c r="AK64" s="304"/>
      <c r="AL64" s="304">
        <v>0.1327209307235335</v>
      </c>
      <c r="AM64" s="304">
        <v>0.11109861839713618</v>
      </c>
      <c r="AN64" s="304">
        <v>0.11955205245400963</v>
      </c>
    </row>
    <row r="65" spans="1:40" x14ac:dyDescent="0.2">
      <c r="A65" s="13" t="str">
        <f t="shared" si="72"/>
        <v>Associate professional occupations</v>
      </c>
      <c r="B65" s="304">
        <f t="shared" si="75"/>
        <v>6.320338146585069</v>
      </c>
      <c r="C65" s="304">
        <f t="shared" si="73"/>
        <v>6.4766398166011729</v>
      </c>
      <c r="D65" s="304">
        <f t="shared" si="74"/>
        <v>7.1692950862401794</v>
      </c>
      <c r="E65" s="304"/>
      <c r="F65" s="304">
        <v>3.7491981469352391E-2</v>
      </c>
      <c r="G65" s="304">
        <v>5.3716253223210553E-2</v>
      </c>
      <c r="H65" s="304">
        <v>9.0294323700692736E-2</v>
      </c>
      <c r="I65" s="304"/>
      <c r="J65" s="304">
        <v>0.33138996233901896</v>
      </c>
      <c r="K65" s="304">
        <v>0.45260777823012177</v>
      </c>
      <c r="L65" s="304">
        <v>0.74372782089569989</v>
      </c>
      <c r="M65" s="304"/>
      <c r="N65" s="304">
        <v>1.1843259213840449</v>
      </c>
      <c r="O65" s="304">
        <v>1.351679528205413</v>
      </c>
      <c r="P65" s="304">
        <v>1.6605583064345308</v>
      </c>
      <c r="Q65" s="304"/>
      <c r="R65" s="304">
        <v>0.27528845538546853</v>
      </c>
      <c r="S65" s="304">
        <v>0.30500944343854547</v>
      </c>
      <c r="T65" s="304">
        <v>0.38470135458311416</v>
      </c>
      <c r="U65" s="304"/>
      <c r="V65" s="304">
        <v>0.34201427197142692</v>
      </c>
      <c r="W65" s="304">
        <v>0.39217868743016032</v>
      </c>
      <c r="X65" s="304">
        <v>0.47919695932869344</v>
      </c>
      <c r="Y65" s="304"/>
      <c r="Z65" s="304">
        <v>1.6868230917280753</v>
      </c>
      <c r="AA65" s="304">
        <v>1.7557130899078286</v>
      </c>
      <c r="AB65" s="304">
        <v>2.0304288303028688</v>
      </c>
      <c r="AC65" s="304"/>
      <c r="AD65" s="304">
        <v>1.3709196407572826</v>
      </c>
      <c r="AE65" s="304">
        <v>1.2753588097855022</v>
      </c>
      <c r="AF65" s="304">
        <v>1.1681786467240911</v>
      </c>
      <c r="AG65" s="304"/>
      <c r="AH65" s="304">
        <v>0.87745030392242485</v>
      </c>
      <c r="AI65" s="304">
        <v>0.74677877152562644</v>
      </c>
      <c r="AJ65" s="304">
        <v>0.46580610441160969</v>
      </c>
      <c r="AK65" s="304"/>
      <c r="AL65" s="304">
        <v>0.21463451762797472</v>
      </c>
      <c r="AM65" s="304">
        <v>0.14359745485476427</v>
      </c>
      <c r="AN65" s="304">
        <v>0.14640273985887839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7.4746406513496888</v>
      </c>
      <c r="C66" s="304">
        <f t="shared" si="73"/>
        <v>8.2038227454589396</v>
      </c>
      <c r="D66" s="304">
        <f t="shared" si="74"/>
        <v>9.4757950054720936</v>
      </c>
      <c r="E66" s="304"/>
      <c r="F66" s="304">
        <v>1.9515258379284646E-2</v>
      </c>
      <c r="G66" s="304">
        <v>3.1444604781857115E-2</v>
      </c>
      <c r="H66" s="304">
        <v>6.0637662684073668E-2</v>
      </c>
      <c r="I66" s="304"/>
      <c r="J66" s="304">
        <v>0.28790073248419756</v>
      </c>
      <c r="K66" s="304">
        <v>0.44944045239397556</v>
      </c>
      <c r="L66" s="304">
        <v>0.856554256387278</v>
      </c>
      <c r="M66" s="304"/>
      <c r="N66" s="304">
        <v>1.1815707965666598</v>
      </c>
      <c r="O66" s="304">
        <v>1.6244027365444555</v>
      </c>
      <c r="P66" s="304">
        <v>2.656132791533794</v>
      </c>
      <c r="Q66" s="304"/>
      <c r="R66" s="304">
        <v>0.3786967796632148</v>
      </c>
      <c r="S66" s="304">
        <v>0.47349891910141456</v>
      </c>
      <c r="T66" s="304">
        <v>0.61941615639466918</v>
      </c>
      <c r="U66" s="304"/>
      <c r="V66" s="304">
        <v>0.3538384804974411</v>
      </c>
      <c r="W66" s="304">
        <v>0.41524406887608323</v>
      </c>
      <c r="X66" s="304">
        <v>0.75689692431984135</v>
      </c>
      <c r="Y66" s="304"/>
      <c r="Z66" s="304">
        <v>1.9331827002939679</v>
      </c>
      <c r="AA66" s="304">
        <v>2.2260888241339498</v>
      </c>
      <c r="AB66" s="304">
        <v>2.4790251886437011</v>
      </c>
      <c r="AC66" s="304"/>
      <c r="AD66" s="304">
        <v>2.0853758598224355</v>
      </c>
      <c r="AE66" s="304">
        <v>2.0905855707689507</v>
      </c>
      <c r="AF66" s="304">
        <v>1.709478817702754</v>
      </c>
      <c r="AG66" s="304"/>
      <c r="AH66" s="304">
        <v>1.073812134499585</v>
      </c>
      <c r="AI66" s="304">
        <v>0.79133274493852623</v>
      </c>
      <c r="AJ66" s="304">
        <v>0.26510616477729998</v>
      </c>
      <c r="AK66" s="304"/>
      <c r="AL66" s="304">
        <v>0.16074790914290321</v>
      </c>
      <c r="AM66" s="304">
        <v>0.10178482391972768</v>
      </c>
      <c r="AN66" s="304">
        <v>7.2547043028680383E-2</v>
      </c>
    </row>
    <row r="67" spans="1:40" x14ac:dyDescent="0.2">
      <c r="A67" s="13" t="str">
        <f t="shared" si="72"/>
        <v>Skilled trades occupations</v>
      </c>
      <c r="B67" s="304">
        <f t="shared" si="75"/>
        <v>8.0701583945924238</v>
      </c>
      <c r="C67" s="304">
        <f t="shared" si="73"/>
        <v>8.386061229892773</v>
      </c>
      <c r="D67" s="304">
        <f t="shared" si="74"/>
        <v>8.1623869089583483</v>
      </c>
      <c r="E67" s="304"/>
      <c r="F67" s="304">
        <v>4.6712118616727243E-3</v>
      </c>
      <c r="G67" s="304">
        <v>7.992174520990273E-3</v>
      </c>
      <c r="H67" s="304">
        <v>1.5355188023095455E-2</v>
      </c>
      <c r="I67" s="304"/>
      <c r="J67" s="304">
        <v>0.1299900927856362</v>
      </c>
      <c r="K67" s="304">
        <v>0.21705664389568063</v>
      </c>
      <c r="L67" s="304">
        <v>0.41859015939881361</v>
      </c>
      <c r="M67" s="304"/>
      <c r="N67" s="304">
        <v>0.43162914388701151</v>
      </c>
      <c r="O67" s="304">
        <v>0.59053557479440111</v>
      </c>
      <c r="P67" s="304">
        <v>0.75403915136622857</v>
      </c>
      <c r="Q67" s="304"/>
      <c r="R67" s="304">
        <v>0.25263698401482848</v>
      </c>
      <c r="S67" s="304">
        <v>0.3138857610795423</v>
      </c>
      <c r="T67" s="304">
        <v>0.41866426110165278</v>
      </c>
      <c r="U67" s="304"/>
      <c r="V67" s="304">
        <v>0.37502815921393245</v>
      </c>
      <c r="W67" s="304">
        <v>0.46070558351497837</v>
      </c>
      <c r="X67" s="304">
        <v>0.50171507798694315</v>
      </c>
      <c r="Y67" s="304"/>
      <c r="Z67" s="304">
        <v>2.7661953891426436</v>
      </c>
      <c r="AA67" s="304">
        <v>2.9943843792581748</v>
      </c>
      <c r="AB67" s="304">
        <v>3.1463135843539529</v>
      </c>
      <c r="AC67" s="304"/>
      <c r="AD67" s="304">
        <v>2.0335065144245008</v>
      </c>
      <c r="AE67" s="304">
        <v>1.885234579576702</v>
      </c>
      <c r="AF67" s="304">
        <v>1.6116927978804809</v>
      </c>
      <c r="AG67" s="304"/>
      <c r="AH67" s="304">
        <v>1.4991450634931935</v>
      </c>
      <c r="AI67" s="304">
        <v>1.5549942330107362</v>
      </c>
      <c r="AJ67" s="304">
        <v>1.098517199503326</v>
      </c>
      <c r="AK67" s="304"/>
      <c r="AL67" s="304">
        <v>0.57735583576900462</v>
      </c>
      <c r="AM67" s="304">
        <v>0.36127230024156859</v>
      </c>
      <c r="AN67" s="304">
        <v>0.19749948934385314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2.1936208466973897</v>
      </c>
      <c r="C68" s="304">
        <f t="shared" si="73"/>
        <v>2.2213828472281256</v>
      </c>
      <c r="D68" s="304">
        <f t="shared" si="74"/>
        <v>2.6229204331295799</v>
      </c>
      <c r="E68" s="304"/>
      <c r="F68" s="304">
        <v>3.7973046712439871E-3</v>
      </c>
      <c r="G68" s="304">
        <v>6.2756046884901526E-3</v>
      </c>
      <c r="H68" s="304">
        <v>1.1732700066576963E-2</v>
      </c>
      <c r="I68" s="304"/>
      <c r="J68" s="304">
        <v>5.2316731450719918E-2</v>
      </c>
      <c r="K68" s="304">
        <v>7.4085475123672404E-2</v>
      </c>
      <c r="L68" s="304">
        <v>0.15308022024095144</v>
      </c>
      <c r="M68" s="304"/>
      <c r="N68" s="304">
        <v>0.23618375032184841</v>
      </c>
      <c r="O68" s="304">
        <v>0.27767690634361031</v>
      </c>
      <c r="P68" s="304">
        <v>0.36908210700615213</v>
      </c>
      <c r="Q68" s="304"/>
      <c r="R68" s="304">
        <v>0.19505640369437738</v>
      </c>
      <c r="S68" s="304">
        <v>0.22937631740333925</v>
      </c>
      <c r="T68" s="304">
        <v>0.34600041881060328</v>
      </c>
      <c r="U68" s="304"/>
      <c r="V68" s="304">
        <v>0.19328643416578381</v>
      </c>
      <c r="W68" s="304">
        <v>0.22082932438155395</v>
      </c>
      <c r="X68" s="304">
        <v>0.33336080473362428</v>
      </c>
      <c r="Y68" s="304"/>
      <c r="Z68" s="304">
        <v>0.39550277643485388</v>
      </c>
      <c r="AA68" s="304">
        <v>0.38376455631592765</v>
      </c>
      <c r="AB68" s="304">
        <v>0.44096556544091453</v>
      </c>
      <c r="AC68" s="304"/>
      <c r="AD68" s="304">
        <v>0.59528782907135847</v>
      </c>
      <c r="AE68" s="304">
        <v>0.56622159080227175</v>
      </c>
      <c r="AF68" s="304">
        <v>0.57221621573476222</v>
      </c>
      <c r="AG68" s="304"/>
      <c r="AH68" s="304">
        <v>0.4048083193324597</v>
      </c>
      <c r="AI68" s="304">
        <v>0.40414445821074224</v>
      </c>
      <c r="AJ68" s="304">
        <v>0.35631444973277754</v>
      </c>
      <c r="AK68" s="304"/>
      <c r="AL68" s="304">
        <v>0.11738129755474391</v>
      </c>
      <c r="AM68" s="304">
        <v>5.9008613958517801E-2</v>
      </c>
      <c r="AN68" s="304">
        <v>4.0167951363217554E-2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21.052016235556508</v>
      </c>
      <c r="C69" s="304">
        <f t="shared" si="73"/>
        <v>21.15275412107874</v>
      </c>
      <c r="D69" s="304">
        <f t="shared" si="74"/>
        <v>20.794367709572914</v>
      </c>
      <c r="E69" s="304"/>
      <c r="F69" s="304">
        <v>2.3239450397586899E-2</v>
      </c>
      <c r="G69" s="304">
        <v>3.4992811198111193E-2</v>
      </c>
      <c r="H69" s="304">
        <v>5.4686554672753705E-2</v>
      </c>
      <c r="I69" s="304"/>
      <c r="J69" s="304">
        <v>0.50487767277927864</v>
      </c>
      <c r="K69" s="304">
        <v>0.76400571336730816</v>
      </c>
      <c r="L69" s="304">
        <v>1.4640486968039352</v>
      </c>
      <c r="M69" s="304"/>
      <c r="N69" s="304">
        <v>2.3747165355843673</v>
      </c>
      <c r="O69" s="304">
        <v>2.9232195745875482</v>
      </c>
      <c r="P69" s="304">
        <v>3.9852718869477859</v>
      </c>
      <c r="Q69" s="304"/>
      <c r="R69" s="304">
        <v>0.79640628195436514</v>
      </c>
      <c r="S69" s="304">
        <v>0.92696265137302347</v>
      </c>
      <c r="T69" s="304">
        <v>1.2360615147380858</v>
      </c>
      <c r="U69" s="304"/>
      <c r="V69" s="304">
        <v>0.62931652892507894</v>
      </c>
      <c r="W69" s="304">
        <v>0.68701645296706615</v>
      </c>
      <c r="X69" s="304">
        <v>0.84456243716618185</v>
      </c>
      <c r="Y69" s="304"/>
      <c r="Z69" s="304">
        <v>6.1143983029716873</v>
      </c>
      <c r="AA69" s="304">
        <v>6.47344095735808</v>
      </c>
      <c r="AB69" s="304">
        <v>7.25340225903616</v>
      </c>
      <c r="AC69" s="304"/>
      <c r="AD69" s="304">
        <v>5.4760639936743107</v>
      </c>
      <c r="AE69" s="304">
        <v>5.1403783128453755</v>
      </c>
      <c r="AF69" s="304">
        <v>4.2011137830771128</v>
      </c>
      <c r="AG69" s="304"/>
      <c r="AH69" s="304">
        <v>4.034532514421044</v>
      </c>
      <c r="AI69" s="304">
        <v>3.5202820395689303</v>
      </c>
      <c r="AJ69" s="304">
        <v>1.2336068127884456</v>
      </c>
      <c r="AK69" s="304"/>
      <c r="AL69" s="304">
        <v>1.0984649548487917</v>
      </c>
      <c r="AM69" s="304">
        <v>0.68245560781329762</v>
      </c>
      <c r="AN69" s="304">
        <v>0.5216137643424551</v>
      </c>
    </row>
    <row r="70" spans="1:40" x14ac:dyDescent="0.2">
      <c r="A70" s="13" t="str">
        <f t="shared" si="72"/>
        <v>Process, plant and machine operatives</v>
      </c>
      <c r="B70" s="304">
        <f t="shared" si="75"/>
        <v>6.007095488679683</v>
      </c>
      <c r="C70" s="304">
        <f t="shared" si="73"/>
        <v>6.2475285686646975</v>
      </c>
      <c r="D70" s="304">
        <f t="shared" si="74"/>
        <v>6.3992522670272667</v>
      </c>
      <c r="E70" s="304"/>
      <c r="F70" s="304">
        <v>1.4930747406956371E-2</v>
      </c>
      <c r="G70" s="304">
        <v>2.4475446474195191E-2</v>
      </c>
      <c r="H70" s="304">
        <v>5.2707512439981015E-2</v>
      </c>
      <c r="I70" s="304"/>
      <c r="J70" s="304">
        <v>8.0124153487641334E-2</v>
      </c>
      <c r="K70" s="304">
        <v>0.13294486809745665</v>
      </c>
      <c r="L70" s="304">
        <v>0.25068995757838747</v>
      </c>
      <c r="M70" s="304"/>
      <c r="N70" s="304">
        <v>0.31100153451840801</v>
      </c>
      <c r="O70" s="304">
        <v>0.47231012568514763</v>
      </c>
      <c r="P70" s="304">
        <v>0.83413943076219066</v>
      </c>
      <c r="Q70" s="304"/>
      <c r="R70" s="304">
        <v>0.11994905089377532</v>
      </c>
      <c r="S70" s="304">
        <v>0.1771934149020071</v>
      </c>
      <c r="T70" s="304">
        <v>0.29096457928630731</v>
      </c>
      <c r="U70" s="304"/>
      <c r="V70" s="304">
        <v>0.18585814613637358</v>
      </c>
      <c r="W70" s="304">
        <v>0.24500387267412999</v>
      </c>
      <c r="X70" s="304">
        <v>0.33930757580670995</v>
      </c>
      <c r="Y70" s="304"/>
      <c r="Z70" s="304">
        <v>1.177554793081214</v>
      </c>
      <c r="AA70" s="304">
        <v>1.3360943610956684</v>
      </c>
      <c r="AB70" s="304">
        <v>1.4357013560812897</v>
      </c>
      <c r="AC70" s="304"/>
      <c r="AD70" s="304">
        <v>1.8463334573630956</v>
      </c>
      <c r="AE70" s="304">
        <v>1.8562755170463943</v>
      </c>
      <c r="AF70" s="304">
        <v>1.7382944850557929</v>
      </c>
      <c r="AG70" s="304"/>
      <c r="AH70" s="304">
        <v>1.6032844128993762</v>
      </c>
      <c r="AI70" s="304">
        <v>1.5592213744378072</v>
      </c>
      <c r="AJ70" s="304">
        <v>1.1417668372555381</v>
      </c>
      <c r="AK70" s="304"/>
      <c r="AL70" s="304">
        <v>0.6680591928928421</v>
      </c>
      <c r="AM70" s="304">
        <v>0.44400958825189102</v>
      </c>
      <c r="AN70" s="304">
        <v>0.31568053276106955</v>
      </c>
    </row>
    <row r="71" spans="1:40" x14ac:dyDescent="0.2">
      <c r="A71" s="13" t="str">
        <f t="shared" si="72"/>
        <v>Elementary occupations</v>
      </c>
      <c r="B71" s="304">
        <f t="shared" si="75"/>
        <v>16.312754282155947</v>
      </c>
      <c r="C71" s="304">
        <f t="shared" si="73"/>
        <v>16.922550652436147</v>
      </c>
      <c r="D71" s="304">
        <f t="shared" si="74"/>
        <v>16.396107859934581</v>
      </c>
      <c r="E71" s="304"/>
      <c r="F71" s="304">
        <v>3.0535804735276539E-3</v>
      </c>
      <c r="G71" s="304">
        <v>4.1923985384889765E-3</v>
      </c>
      <c r="H71" s="304">
        <v>6.4514780054861038E-3</v>
      </c>
      <c r="I71" s="304"/>
      <c r="J71" s="304">
        <v>0.42909623807860797</v>
      </c>
      <c r="K71" s="304">
        <v>0.66071687383510058</v>
      </c>
      <c r="L71" s="304">
        <v>1.171926314637074</v>
      </c>
      <c r="M71" s="304"/>
      <c r="N71" s="304">
        <v>1.5571505016785325</v>
      </c>
      <c r="O71" s="304">
        <v>1.9766193811746278</v>
      </c>
      <c r="P71" s="304">
        <v>2.5450073009063252</v>
      </c>
      <c r="Q71" s="304"/>
      <c r="R71" s="304">
        <v>0.6871687584263666</v>
      </c>
      <c r="S71" s="304">
        <v>0.9141340781836943</v>
      </c>
      <c r="T71" s="304">
        <v>1.2568794093497235</v>
      </c>
      <c r="U71" s="304"/>
      <c r="V71" s="304">
        <v>0.74851666833466568</v>
      </c>
      <c r="W71" s="304">
        <v>0.99083171266643499</v>
      </c>
      <c r="X71" s="304">
        <v>1.3379675659301706</v>
      </c>
      <c r="Y71" s="304"/>
      <c r="Z71" s="304">
        <v>3.5050392216909794</v>
      </c>
      <c r="AA71" s="304">
        <v>3.4289670369568794</v>
      </c>
      <c r="AB71" s="304">
        <v>3.3826574155829219</v>
      </c>
      <c r="AC71" s="304"/>
      <c r="AD71" s="304">
        <v>4.5062588242459496</v>
      </c>
      <c r="AE71" s="304">
        <v>4.228621225596112</v>
      </c>
      <c r="AF71" s="304">
        <v>3.2754677769586755</v>
      </c>
      <c r="AG71" s="304"/>
      <c r="AH71" s="304">
        <v>3.4196196003577759</v>
      </c>
      <c r="AI71" s="304">
        <v>3.2763142814874389</v>
      </c>
      <c r="AJ71" s="304">
        <v>1.8855954422919046</v>
      </c>
      <c r="AK71" s="304"/>
      <c r="AL71" s="304">
        <v>1.4568508888695386</v>
      </c>
      <c r="AM71" s="304">
        <v>1.4421536639973711</v>
      </c>
      <c r="AN71" s="304">
        <v>1.5341551562722988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100.63399999999999</v>
      </c>
      <c r="C74" s="305">
        <f>SUM(C75:C83)</f>
        <v>106.94699999999995</v>
      </c>
      <c r="D74" s="305">
        <f>SUM(D75:D83)</f>
        <v>114.20300000000002</v>
      </c>
      <c r="E74" s="304"/>
      <c r="F74" s="305">
        <f>SUM(F75:F83)</f>
        <v>1.7935714746559397</v>
      </c>
      <c r="G74" s="305">
        <f>SUM(G75:G83)</f>
        <v>2.399029514825874</v>
      </c>
      <c r="H74" s="305">
        <f>SUM(H75:H83)</f>
        <v>3.5563719040907129</v>
      </c>
      <c r="I74" s="304"/>
      <c r="J74" s="305">
        <f>SUM(J75:J83)</f>
        <v>14.966045953387708</v>
      </c>
      <c r="K74" s="305">
        <f>SUM(K75:K83)</f>
        <v>19.942295047954929</v>
      </c>
      <c r="L74" s="305">
        <f>SUM(L75:L83)</f>
        <v>29.817243611334302</v>
      </c>
      <c r="M74" s="304"/>
      <c r="N74" s="305">
        <f>SUM(N75:N83)</f>
        <v>26.501041451972959</v>
      </c>
      <c r="O74" s="305">
        <f>SUM(O75:O83)</f>
        <v>29.004244644031001</v>
      </c>
      <c r="P74" s="305">
        <f>SUM(P75:P83)</f>
        <v>30.866706741204656</v>
      </c>
      <c r="Q74" s="304"/>
      <c r="R74" s="305">
        <f>SUM(R75:R83)</f>
        <v>4.920303565277294</v>
      </c>
      <c r="S74" s="305">
        <f>SUM(S75:S83)</f>
        <v>5.6193217001794347</v>
      </c>
      <c r="T74" s="305">
        <f>SUM(T75:T83)</f>
        <v>6.5143746085633376</v>
      </c>
      <c r="U74" s="304"/>
      <c r="V74" s="305">
        <f>SUM(V75:V83)</f>
        <v>5.9874935082511707</v>
      </c>
      <c r="W74" s="305">
        <f>SUM(W75:W83)</f>
        <v>6.4859779464900678</v>
      </c>
      <c r="X74" s="305">
        <f>SUM(X75:X83)</f>
        <v>7.058292083519194</v>
      </c>
      <c r="Y74" s="304"/>
      <c r="Z74" s="305">
        <f>SUM(Z75:Z83)</f>
        <v>16.508045104621484</v>
      </c>
      <c r="AA74" s="305">
        <f>SUM(AA75:AA83)</f>
        <v>15.996798918103801</v>
      </c>
      <c r="AB74" s="305">
        <f>SUM(AB75:AB83)</f>
        <v>14.805558106408299</v>
      </c>
      <c r="AC74" s="304"/>
      <c r="AD74" s="305">
        <f>SUM(AD75:AD83)</f>
        <v>15.310667521990212</v>
      </c>
      <c r="AE74" s="305">
        <f>SUM(AE75:AE83)</f>
        <v>13.894821558201514</v>
      </c>
      <c r="AF74" s="305">
        <f>SUM(AF75:AF83)</f>
        <v>10.407901703755808</v>
      </c>
      <c r="AG74" s="304"/>
      <c r="AH74" s="305">
        <f>SUM(AH75:AH83)</f>
        <v>11.842603112524005</v>
      </c>
      <c r="AI74" s="305">
        <f>SUM(AI75:AI83)</f>
        <v>11.320200170754214</v>
      </c>
      <c r="AJ74" s="305">
        <f>SUM(AJ75:AJ83)</f>
        <v>9.5797041253606299</v>
      </c>
      <c r="AK74" s="304"/>
      <c r="AL74" s="305">
        <f>SUM(AL75:AL83)</f>
        <v>2.8042283073192307</v>
      </c>
      <c r="AM74" s="305">
        <f>SUM(AM75:AM83)</f>
        <v>2.2843104994591164</v>
      </c>
      <c r="AN74" s="305">
        <f>SUM(AN75:AN83)</f>
        <v>1.5968471157630677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13.912034492988479</v>
      </c>
      <c r="C75" s="305">
        <f t="shared" ref="C75:C83" si="77">SUM(G75,K75,O75,S75,W75,AA75,AE75,AI75,AM75)</f>
        <v>13.456970323855431</v>
      </c>
      <c r="D75" s="305">
        <f t="shared" ref="D75:D83" si="78">SUM(H75,L75,P75,T75,X75,AB75,AF75,AJ75,AN75)</f>
        <v>14.787692613415231</v>
      </c>
      <c r="E75" s="304"/>
      <c r="F75" s="304">
        <v>0.31738879515400314</v>
      </c>
      <c r="G75" s="304">
        <v>0.40144359950013553</v>
      </c>
      <c r="H75" s="304">
        <v>0.60882341242642246</v>
      </c>
      <c r="I75" s="304"/>
      <c r="J75" s="304">
        <v>2.2052293373857146</v>
      </c>
      <c r="K75" s="304">
        <v>2.6548787099352067</v>
      </c>
      <c r="L75" s="304">
        <v>3.9640908014792857</v>
      </c>
      <c r="M75" s="304"/>
      <c r="N75" s="304">
        <v>4.2831572476357955</v>
      </c>
      <c r="O75" s="304">
        <v>4.2333694588374957</v>
      </c>
      <c r="P75" s="304">
        <v>4.5595937922391796</v>
      </c>
      <c r="Q75" s="304"/>
      <c r="R75" s="304">
        <v>0.53031916373950272</v>
      </c>
      <c r="S75" s="304">
        <v>0.50241823003411457</v>
      </c>
      <c r="T75" s="304">
        <v>0.52519205924833112</v>
      </c>
      <c r="U75" s="304"/>
      <c r="V75" s="304">
        <v>1.0269621207587978</v>
      </c>
      <c r="W75" s="304">
        <v>1.0167288677344286</v>
      </c>
      <c r="X75" s="304">
        <v>1.1112272986959355</v>
      </c>
      <c r="Y75" s="304"/>
      <c r="Z75" s="304">
        <v>2.284283464840883</v>
      </c>
      <c r="AA75" s="304">
        <v>1.880540522050254</v>
      </c>
      <c r="AB75" s="304">
        <v>1.6789050659433018</v>
      </c>
      <c r="AC75" s="304"/>
      <c r="AD75" s="304">
        <v>1.7347420352400678</v>
      </c>
      <c r="AE75" s="304">
        <v>1.4029062632717733</v>
      </c>
      <c r="AF75" s="304">
        <v>1.0610226636206348</v>
      </c>
      <c r="AG75" s="304"/>
      <c r="AH75" s="304">
        <v>1.2321412752000558</v>
      </c>
      <c r="AI75" s="304">
        <v>1.1328349762359708</v>
      </c>
      <c r="AJ75" s="304">
        <v>1.0847009348968391</v>
      </c>
      <c r="AK75" s="304"/>
      <c r="AL75" s="304">
        <v>0.29781105303366023</v>
      </c>
      <c r="AM75" s="304">
        <v>0.23184969625605262</v>
      </c>
      <c r="AN75" s="304">
        <v>0.19413658486530105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26.283861074313858</v>
      </c>
      <c r="C76" s="305">
        <f t="shared" si="77"/>
        <v>29.53723122683563</v>
      </c>
      <c r="D76" s="305">
        <f>SUM(H76,L76,P76,T76,X76,AB76,AF76,AJ76,AN76)</f>
        <v>32.857195999574273</v>
      </c>
      <c r="E76" s="304"/>
      <c r="F76" s="304">
        <v>0.99648675888884175</v>
      </c>
      <c r="G76" s="304">
        <v>1.3438751831444453</v>
      </c>
      <c r="H76" s="304">
        <v>1.906691309720745</v>
      </c>
      <c r="I76" s="304"/>
      <c r="J76" s="304">
        <v>6.8005755167573723</v>
      </c>
      <c r="K76" s="304">
        <v>9.1735072847597046</v>
      </c>
      <c r="L76" s="304">
        <v>13.170621189955938</v>
      </c>
      <c r="M76" s="304"/>
      <c r="N76" s="304">
        <v>9.6388954069840267</v>
      </c>
      <c r="O76" s="304">
        <v>10.361726650145219</v>
      </c>
      <c r="P76" s="304">
        <v>9.9869461025850264</v>
      </c>
      <c r="Q76" s="304"/>
      <c r="R76" s="304">
        <v>0.90317776558676655</v>
      </c>
      <c r="S76" s="304">
        <v>1.0121060934325179</v>
      </c>
      <c r="T76" s="304">
        <v>1.1027517578012243</v>
      </c>
      <c r="U76" s="304"/>
      <c r="V76" s="304">
        <v>1.5660837572385478</v>
      </c>
      <c r="W76" s="304">
        <v>1.6463879007016047</v>
      </c>
      <c r="X76" s="304">
        <v>1.6680321669032645</v>
      </c>
      <c r="Y76" s="304"/>
      <c r="Z76" s="304">
        <v>2.7478218955108415</v>
      </c>
      <c r="AA76" s="304">
        <v>2.599487036581686</v>
      </c>
      <c r="AB76" s="304">
        <v>2.3764822424843337</v>
      </c>
      <c r="AC76" s="304"/>
      <c r="AD76" s="304">
        <v>2.0652154871506498</v>
      </c>
      <c r="AE76" s="304">
        <v>1.8764670410058486</v>
      </c>
      <c r="AF76" s="304">
        <v>1.4866939679913489</v>
      </c>
      <c r="AG76" s="304"/>
      <c r="AH76" s="304">
        <v>1.3040086210018382</v>
      </c>
      <c r="AI76" s="304">
        <v>1.2301777901126438</v>
      </c>
      <c r="AJ76" s="304">
        <v>0.87520865076233023</v>
      </c>
      <c r="AK76" s="304"/>
      <c r="AL76" s="304">
        <v>0.26159586519497746</v>
      </c>
      <c r="AM76" s="304">
        <v>0.29349624695195609</v>
      </c>
      <c r="AN76" s="304">
        <v>0.28376861137006348</v>
      </c>
    </row>
    <row r="77" spans="1:40" x14ac:dyDescent="0.2">
      <c r="A77" s="13" t="str">
        <f t="shared" si="76"/>
        <v>Associate professional occupations</v>
      </c>
      <c r="B77" s="305">
        <f t="shared" si="79"/>
        <v>19.308291831780281</v>
      </c>
      <c r="C77" s="305">
        <f t="shared" si="77"/>
        <v>19.893370380715194</v>
      </c>
      <c r="D77" s="305">
        <f t="shared" si="78"/>
        <v>21.877350772442455</v>
      </c>
      <c r="E77" s="304"/>
      <c r="F77" s="304">
        <v>0.33218568158988993</v>
      </c>
      <c r="G77" s="304">
        <v>0.42952877569866887</v>
      </c>
      <c r="H77" s="304">
        <v>0.66973559189834142</v>
      </c>
      <c r="I77" s="304"/>
      <c r="J77" s="304">
        <v>3.6107642562131179</v>
      </c>
      <c r="K77" s="304">
        <v>4.6563369975325601</v>
      </c>
      <c r="L77" s="304">
        <v>6.998392578595702</v>
      </c>
      <c r="M77" s="304"/>
      <c r="N77" s="304">
        <v>6.4188537312445106</v>
      </c>
      <c r="O77" s="304">
        <v>6.7293973890627701</v>
      </c>
      <c r="P77" s="304">
        <v>7.0260183049088676</v>
      </c>
      <c r="Q77" s="304"/>
      <c r="R77" s="304">
        <v>1.0991456000073758</v>
      </c>
      <c r="S77" s="304">
        <v>1.2042927994428843</v>
      </c>
      <c r="T77" s="304">
        <v>1.4045442571761491</v>
      </c>
      <c r="U77" s="304"/>
      <c r="V77" s="304">
        <v>1.1590606342634273</v>
      </c>
      <c r="W77" s="304">
        <v>1.1697888923386865</v>
      </c>
      <c r="X77" s="304">
        <v>1.1555310226098376</v>
      </c>
      <c r="Y77" s="304"/>
      <c r="Z77" s="304">
        <v>2.884598843903563</v>
      </c>
      <c r="AA77" s="304">
        <v>2.577612809871388</v>
      </c>
      <c r="AB77" s="304">
        <v>2.2925480759479777</v>
      </c>
      <c r="AC77" s="304"/>
      <c r="AD77" s="304">
        <v>2.0186577139832118</v>
      </c>
      <c r="AE77" s="304">
        <v>1.5941723357848046</v>
      </c>
      <c r="AF77" s="304">
        <v>1.0422396522207502</v>
      </c>
      <c r="AG77" s="304"/>
      <c r="AH77" s="304">
        <v>1.5104242200749902</v>
      </c>
      <c r="AI77" s="304">
        <v>1.2726905163979561</v>
      </c>
      <c r="AJ77" s="304">
        <v>1.0683037645664653</v>
      </c>
      <c r="AK77" s="304"/>
      <c r="AL77" s="304">
        <v>0.27460115050019201</v>
      </c>
      <c r="AM77" s="304">
        <v>0.25954986458547696</v>
      </c>
      <c r="AN77" s="304">
        <v>0.2200375245183657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13.797264832893998</v>
      </c>
      <c r="C78" s="305">
        <f t="shared" si="77"/>
        <v>13.880373107738766</v>
      </c>
      <c r="D78" s="305">
        <f t="shared" si="78"/>
        <v>12.84735123256236</v>
      </c>
      <c r="E78" s="304"/>
      <c r="F78" s="304">
        <v>7.013063533807494E-2</v>
      </c>
      <c r="G78" s="304">
        <v>0.10582651068435367</v>
      </c>
      <c r="H78" s="304">
        <v>0.18642759737811132</v>
      </c>
      <c r="I78" s="304"/>
      <c r="J78" s="304">
        <v>1.1534162695449368</v>
      </c>
      <c r="K78" s="304">
        <v>1.6504207234619568</v>
      </c>
      <c r="L78" s="304">
        <v>2.7303169797437419</v>
      </c>
      <c r="M78" s="304"/>
      <c r="N78" s="304">
        <v>3.0094348225422252</v>
      </c>
      <c r="O78" s="304">
        <v>3.7010996523079029</v>
      </c>
      <c r="P78" s="304">
        <v>4.3899229901060783</v>
      </c>
      <c r="Q78" s="304"/>
      <c r="R78" s="304">
        <v>0.91121921562285613</v>
      </c>
      <c r="S78" s="304">
        <v>1.0532760707645543</v>
      </c>
      <c r="T78" s="304">
        <v>1.2208865657110402</v>
      </c>
      <c r="U78" s="304"/>
      <c r="V78" s="304">
        <v>1.0704806214181239</v>
      </c>
      <c r="W78" s="304">
        <v>1.2330838623857729</v>
      </c>
      <c r="X78" s="304">
        <v>1.3950686639931129</v>
      </c>
      <c r="Y78" s="304"/>
      <c r="Z78" s="304">
        <v>2.6868980442087991</v>
      </c>
      <c r="AA78" s="304">
        <v>2.4772118874764075</v>
      </c>
      <c r="AB78" s="304">
        <v>1.6688118611971177</v>
      </c>
      <c r="AC78" s="304"/>
      <c r="AD78" s="304">
        <v>2.7708103424857797</v>
      </c>
      <c r="AE78" s="304">
        <v>2.2059226265871876</v>
      </c>
      <c r="AF78" s="304">
        <v>0.89465666629420915</v>
      </c>
      <c r="AG78" s="304"/>
      <c r="AH78" s="304">
        <v>1.757725153235022</v>
      </c>
      <c r="AI78" s="304">
        <v>1.1411918589258963</v>
      </c>
      <c r="AJ78" s="304">
        <v>0.28804795166944203</v>
      </c>
      <c r="AK78" s="304"/>
      <c r="AL78" s="304">
        <v>0.36714972849817984</v>
      </c>
      <c r="AM78" s="304">
        <v>0.31233991514473242</v>
      </c>
      <c r="AN78" s="304">
        <v>7.3211956469507455E-2</v>
      </c>
    </row>
    <row r="79" spans="1:40" x14ac:dyDescent="0.2">
      <c r="A79" s="13" t="str">
        <f t="shared" si="76"/>
        <v>Skilled trades occupations</v>
      </c>
      <c r="B79" s="305">
        <f t="shared" si="79"/>
        <v>4.0911661066874423</v>
      </c>
      <c r="C79" s="305">
        <f t="shared" si="77"/>
        <v>4.5387754125840036</v>
      </c>
      <c r="D79" s="305">
        <f t="shared" si="78"/>
        <v>4.7328542086506467</v>
      </c>
      <c r="E79" s="304"/>
      <c r="F79" s="304">
        <v>2.008243034202823E-2</v>
      </c>
      <c r="G79" s="304">
        <v>3.2759060411861059E-2</v>
      </c>
      <c r="H79" s="304">
        <v>5.0865399252219695E-2</v>
      </c>
      <c r="I79" s="304"/>
      <c r="J79" s="304">
        <v>0.21775512073153522</v>
      </c>
      <c r="K79" s="304">
        <v>0.33647762394477143</v>
      </c>
      <c r="L79" s="304">
        <v>0.54990365504997485</v>
      </c>
      <c r="M79" s="304"/>
      <c r="N79" s="304">
        <v>0.51731998853551087</v>
      </c>
      <c r="O79" s="304">
        <v>0.66035736292667147</v>
      </c>
      <c r="P79" s="304">
        <v>0.80983213346718896</v>
      </c>
      <c r="Q79" s="304"/>
      <c r="R79" s="304">
        <v>0.20653126923168252</v>
      </c>
      <c r="S79" s="304">
        <v>0.27033550626681585</v>
      </c>
      <c r="T79" s="304">
        <v>0.35365684646264872</v>
      </c>
      <c r="U79" s="304"/>
      <c r="V79" s="304">
        <v>0.25133608684200054</v>
      </c>
      <c r="W79" s="304">
        <v>0.3004735164383992</v>
      </c>
      <c r="X79" s="304">
        <v>0.35175249698176286</v>
      </c>
      <c r="Y79" s="304"/>
      <c r="Z79" s="304">
        <v>1.0843934389285033</v>
      </c>
      <c r="AA79" s="304">
        <v>1.1440646940518369</v>
      </c>
      <c r="AB79" s="304">
        <v>1.1005458970130837</v>
      </c>
      <c r="AC79" s="304"/>
      <c r="AD79" s="304">
        <v>0.93412612985769861</v>
      </c>
      <c r="AE79" s="304">
        <v>0.91345228064638073</v>
      </c>
      <c r="AF79" s="304">
        <v>0.75400824165148406</v>
      </c>
      <c r="AG79" s="304"/>
      <c r="AH79" s="304">
        <v>0.55910037703340087</v>
      </c>
      <c r="AI79" s="304">
        <v>0.57694912015067301</v>
      </c>
      <c r="AJ79" s="304">
        <v>0.52045095114664564</v>
      </c>
      <c r="AK79" s="304"/>
      <c r="AL79" s="304">
        <v>0.30052126518508215</v>
      </c>
      <c r="AM79" s="304">
        <v>0.30390624774659447</v>
      </c>
      <c r="AN79" s="304">
        <v>0.2418385876256382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6.9279162097371252</v>
      </c>
      <c r="C80" s="305">
        <f t="shared" si="77"/>
        <v>7.4479016358653354</v>
      </c>
      <c r="D80" s="305">
        <f t="shared" si="78"/>
        <v>8.0812815252321357</v>
      </c>
      <c r="E80" s="304"/>
      <c r="F80" s="304">
        <v>6.0141777656673272E-3</v>
      </c>
      <c r="G80" s="304">
        <v>8.5812024336097241E-3</v>
      </c>
      <c r="H80" s="304">
        <v>1.5189969181973295E-2</v>
      </c>
      <c r="I80" s="304"/>
      <c r="J80" s="304">
        <v>0.34303644103058217</v>
      </c>
      <c r="K80" s="304">
        <v>0.49322546633885622</v>
      </c>
      <c r="L80" s="304">
        <v>0.79409923536108618</v>
      </c>
      <c r="M80" s="304"/>
      <c r="N80" s="304">
        <v>0.96638929323790779</v>
      </c>
      <c r="O80" s="304">
        <v>1.2400597513938967</v>
      </c>
      <c r="P80" s="304">
        <v>1.6096709357462933</v>
      </c>
      <c r="Q80" s="304"/>
      <c r="R80" s="304">
        <v>0.61245109721310276</v>
      </c>
      <c r="S80" s="304">
        <v>0.73176922441545234</v>
      </c>
      <c r="T80" s="304">
        <v>0.87682485702788182</v>
      </c>
      <c r="U80" s="304"/>
      <c r="V80" s="304">
        <v>0.39487051996590394</v>
      </c>
      <c r="W80" s="304">
        <v>0.48273353807644875</v>
      </c>
      <c r="X80" s="304">
        <v>0.63632470202503133</v>
      </c>
      <c r="Y80" s="304"/>
      <c r="Z80" s="304">
        <v>1.8350031460016791</v>
      </c>
      <c r="AA80" s="304">
        <v>1.949041099943138</v>
      </c>
      <c r="AB80" s="304">
        <v>2.0290387593700903</v>
      </c>
      <c r="AC80" s="304"/>
      <c r="AD80" s="304">
        <v>1.4670972270269473</v>
      </c>
      <c r="AE80" s="304">
        <v>1.3026550675858646</v>
      </c>
      <c r="AF80" s="304">
        <v>0.94624561809252516</v>
      </c>
      <c r="AG80" s="304"/>
      <c r="AH80" s="304">
        <v>1.0754770002917282</v>
      </c>
      <c r="AI80" s="304">
        <v>1.0621331965187377</v>
      </c>
      <c r="AJ80" s="304">
        <v>1.0382471896644241</v>
      </c>
      <c r="AK80" s="304"/>
      <c r="AL80" s="304">
        <v>0.22757730720360667</v>
      </c>
      <c r="AM80" s="304">
        <v>0.17770308915933206</v>
      </c>
      <c r="AN80" s="304">
        <v>0.13564025876283117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4.8883034003943129</v>
      </c>
      <c r="C81" s="305">
        <f t="shared" si="77"/>
        <v>5.2510237241212812</v>
      </c>
      <c r="D81" s="305">
        <f t="shared" si="78"/>
        <v>5.4236061790638086</v>
      </c>
      <c r="E81" s="304"/>
      <c r="F81" s="304">
        <v>3.4804676064314338E-2</v>
      </c>
      <c r="G81" s="304">
        <v>5.0232573218989066E-2</v>
      </c>
      <c r="H81" s="304">
        <v>7.7585606733173967E-2</v>
      </c>
      <c r="I81" s="304"/>
      <c r="J81" s="304">
        <v>0.30384059772288208</v>
      </c>
      <c r="K81" s="304">
        <v>0.42964023376833882</v>
      </c>
      <c r="L81" s="304">
        <v>0.70243856661012316</v>
      </c>
      <c r="M81" s="304"/>
      <c r="N81" s="304">
        <v>0.93552515717352769</v>
      </c>
      <c r="O81" s="304">
        <v>1.0910114023279298</v>
      </c>
      <c r="P81" s="304">
        <v>1.2483456243495317</v>
      </c>
      <c r="Q81" s="304"/>
      <c r="R81" s="304">
        <v>0.26904125692625686</v>
      </c>
      <c r="S81" s="304">
        <v>0.3312113809699489</v>
      </c>
      <c r="T81" s="304">
        <v>0.4084864577606736</v>
      </c>
      <c r="U81" s="304"/>
      <c r="V81" s="304">
        <v>0.29524297998234761</v>
      </c>
      <c r="W81" s="304">
        <v>0.36504246240526372</v>
      </c>
      <c r="X81" s="304">
        <v>0.42280946785891971</v>
      </c>
      <c r="Y81" s="304"/>
      <c r="Z81" s="304">
        <v>1.1155805645647467</v>
      </c>
      <c r="AA81" s="304">
        <v>1.1490319701134679</v>
      </c>
      <c r="AB81" s="304">
        <v>1.063398444483227</v>
      </c>
      <c r="AC81" s="304"/>
      <c r="AD81" s="304">
        <v>1.1495952786075789</v>
      </c>
      <c r="AE81" s="304">
        <v>1.1206863426824794</v>
      </c>
      <c r="AF81" s="304">
        <v>0.89765249614622278</v>
      </c>
      <c r="AG81" s="304"/>
      <c r="AH81" s="304">
        <v>0.62101625709597585</v>
      </c>
      <c r="AI81" s="304">
        <v>0.55932118527422525</v>
      </c>
      <c r="AJ81" s="304">
        <v>0.48073927355141666</v>
      </c>
      <c r="AK81" s="304"/>
      <c r="AL81" s="304">
        <v>0.16365663225668306</v>
      </c>
      <c r="AM81" s="304">
        <v>0.15484617336063747</v>
      </c>
      <c r="AN81" s="304">
        <v>0.12215024157051932</v>
      </c>
    </row>
    <row r="82" spans="1:40" x14ac:dyDescent="0.2">
      <c r="A82" s="13" t="str">
        <f t="shared" si="76"/>
        <v>Process, plant and machine operatives</v>
      </c>
      <c r="B82" s="305">
        <f t="shared" si="79"/>
        <v>2.1237267556131445</v>
      </c>
      <c r="C82" s="305">
        <f t="shared" si="77"/>
        <v>2.4500224461944815</v>
      </c>
      <c r="D82" s="305">
        <f t="shared" si="78"/>
        <v>2.5366920729160811</v>
      </c>
      <c r="E82" s="304"/>
      <c r="F82" s="304">
        <v>5.6866396521887937E-3</v>
      </c>
      <c r="G82" s="304">
        <v>9.580290500919901E-3</v>
      </c>
      <c r="H82" s="304">
        <v>1.4821717206738569E-2</v>
      </c>
      <c r="I82" s="304"/>
      <c r="J82" s="304">
        <v>8.5597816627195483E-2</v>
      </c>
      <c r="K82" s="304">
        <v>0.12830063716022605</v>
      </c>
      <c r="L82" s="304">
        <v>0.20635195727109509</v>
      </c>
      <c r="M82" s="304"/>
      <c r="N82" s="304">
        <v>0.15182720847748998</v>
      </c>
      <c r="O82" s="304">
        <v>0.21198243682418658</v>
      </c>
      <c r="P82" s="304">
        <v>0.26777515260848428</v>
      </c>
      <c r="Q82" s="304"/>
      <c r="R82" s="304">
        <v>7.0647580358169218E-2</v>
      </c>
      <c r="S82" s="304">
        <v>9.8404328851294701E-2</v>
      </c>
      <c r="T82" s="304">
        <v>0.13751898510439156</v>
      </c>
      <c r="U82" s="304"/>
      <c r="V82" s="304">
        <v>6.4396109330316947E-2</v>
      </c>
      <c r="W82" s="304">
        <v>8.8956492495044157E-2</v>
      </c>
      <c r="X82" s="304">
        <v>0.1069150026748891</v>
      </c>
      <c r="Y82" s="304"/>
      <c r="Z82" s="304">
        <v>0.54474818628500921</v>
      </c>
      <c r="AA82" s="304">
        <v>0.67316565128548178</v>
      </c>
      <c r="AB82" s="304">
        <v>0.8296228361021456</v>
      </c>
      <c r="AC82" s="304"/>
      <c r="AD82" s="304">
        <v>0.45759997084605275</v>
      </c>
      <c r="AE82" s="304">
        <v>0.49970010069075621</v>
      </c>
      <c r="AF82" s="304">
        <v>0.47708461890903597</v>
      </c>
      <c r="AG82" s="304"/>
      <c r="AH82" s="304">
        <v>0.4587987678456234</v>
      </c>
      <c r="AI82" s="304">
        <v>0.49989751320757242</v>
      </c>
      <c r="AJ82" s="304">
        <v>0.37800103391250883</v>
      </c>
      <c r="AK82" s="304"/>
      <c r="AL82" s="304">
        <v>0.28442447619109879</v>
      </c>
      <c r="AM82" s="304">
        <v>0.24003499517899959</v>
      </c>
      <c r="AN82" s="304">
        <v>0.11860076912679199</v>
      </c>
    </row>
    <row r="83" spans="1:40" x14ac:dyDescent="0.2">
      <c r="A83" s="39" t="str">
        <f t="shared" si="76"/>
        <v>Elementary occupations</v>
      </c>
      <c r="B83" s="307">
        <f t="shared" si="79"/>
        <v>9.3014352955913608</v>
      </c>
      <c r="C83" s="307">
        <f t="shared" si="77"/>
        <v>10.491331742089834</v>
      </c>
      <c r="D83" s="307">
        <f t="shared" si="78"/>
        <v>11.058975396143012</v>
      </c>
      <c r="E83" s="307"/>
      <c r="F83" s="307">
        <v>1.0791679860931502E-2</v>
      </c>
      <c r="G83" s="307">
        <v>1.7202319232890291E-2</v>
      </c>
      <c r="H83" s="307">
        <v>2.6231300292987501E-2</v>
      </c>
      <c r="I83" s="307"/>
      <c r="J83" s="307">
        <v>0.24583059737437105</v>
      </c>
      <c r="K83" s="307">
        <v>0.4195073710533091</v>
      </c>
      <c r="L83" s="307">
        <v>0.70102864726735548</v>
      </c>
      <c r="M83" s="307"/>
      <c r="N83" s="307">
        <v>0.57963859614196489</v>
      </c>
      <c r="O83" s="307">
        <v>0.77524054020493149</v>
      </c>
      <c r="P83" s="307">
        <v>0.96860170519400457</v>
      </c>
      <c r="Q83" s="307"/>
      <c r="R83" s="307">
        <v>0.31777061659158201</v>
      </c>
      <c r="S83" s="307">
        <v>0.41550806600185092</v>
      </c>
      <c r="T83" s="307">
        <v>0.48451282227099735</v>
      </c>
      <c r="U83" s="307"/>
      <c r="V83" s="307">
        <v>0.15906067845170449</v>
      </c>
      <c r="W83" s="307">
        <v>0.1827824139144186</v>
      </c>
      <c r="X83" s="307">
        <v>0.21063126177644068</v>
      </c>
      <c r="Y83" s="307"/>
      <c r="Z83" s="307">
        <v>1.3247175203774615</v>
      </c>
      <c r="AA83" s="307">
        <v>1.546643246730141</v>
      </c>
      <c r="AB83" s="307">
        <v>1.7662049238670197</v>
      </c>
      <c r="AC83" s="307"/>
      <c r="AD83" s="307">
        <v>2.7128233367922241</v>
      </c>
      <c r="AE83" s="307">
        <v>2.9788594999464197</v>
      </c>
      <c r="AF83" s="307">
        <v>2.8482977788295987</v>
      </c>
      <c r="AG83" s="307"/>
      <c r="AH83" s="307">
        <v>3.3239114407453694</v>
      </c>
      <c r="AI83" s="307">
        <v>3.8450040139305384</v>
      </c>
      <c r="AJ83" s="307">
        <v>3.8460043751905584</v>
      </c>
      <c r="AK83" s="307"/>
      <c r="AL83" s="307">
        <v>0.62689082925575079</v>
      </c>
      <c r="AM83" s="307">
        <v>0.31058427107533482</v>
      </c>
      <c r="AN83" s="307">
        <v>0.20746258145404942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Gloucestershire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80.565999999999946</v>
      </c>
      <c r="C92" s="305">
        <f>SUM(C93:C101)</f>
        <v>86.836999999999918</v>
      </c>
      <c r="D92" s="305">
        <f>SUM(D93:D101)</f>
        <v>97.048000000000059</v>
      </c>
      <c r="E92" s="304"/>
      <c r="F92" s="305">
        <f>SUM(F93:F101)</f>
        <v>2.7543779963070754</v>
      </c>
      <c r="G92" s="305">
        <f>SUM(G93:G101)</f>
        <v>3.5747033823214647</v>
      </c>
      <c r="H92" s="305">
        <f>SUM(H93:H101)</f>
        <v>5.2707808174738044</v>
      </c>
      <c r="I92" s="304"/>
      <c r="J92" s="305">
        <f>SUM(J93:J101)</f>
        <v>15.294120874530609</v>
      </c>
      <c r="K92" s="305">
        <f>SUM(K93:K101)</f>
        <v>19.134657703127456</v>
      </c>
      <c r="L92" s="305">
        <f>SUM(L93:L101)</f>
        <v>27.083354624477959</v>
      </c>
      <c r="M92" s="304"/>
      <c r="N92" s="305">
        <f>SUM(N93:N101)</f>
        <v>19.201510741629072</v>
      </c>
      <c r="O92" s="305">
        <f>SUM(O93:O101)</f>
        <v>21.58056319011386</v>
      </c>
      <c r="P92" s="305">
        <f>SUM(P93:P101)</f>
        <v>24.398671929506314</v>
      </c>
      <c r="Q92" s="304"/>
      <c r="R92" s="305">
        <f>SUM(R93:R101)</f>
        <v>7.2788840670484385</v>
      </c>
      <c r="S92" s="305">
        <f>SUM(S93:S101)</f>
        <v>6.7208246476431697</v>
      </c>
      <c r="T92" s="305">
        <f>SUM(T93:T101)</f>
        <v>6.2167094984017881</v>
      </c>
      <c r="U92" s="304"/>
      <c r="V92" s="305">
        <f>SUM(V93:V101)</f>
        <v>3.4817397493529363</v>
      </c>
      <c r="W92" s="305">
        <f>SUM(W93:W101)</f>
        <v>3.7717339557679903</v>
      </c>
      <c r="X92" s="305">
        <f>SUM(X93:X101)</f>
        <v>4.156132871802126</v>
      </c>
      <c r="Y92" s="304"/>
      <c r="Z92" s="305">
        <f>SUM(Z93:Z101)</f>
        <v>16.508216020503703</v>
      </c>
      <c r="AA92" s="305">
        <f>SUM(AA93:AA101)</f>
        <v>18.229751997098809</v>
      </c>
      <c r="AB92" s="305">
        <f>SUM(AB93:AB101)</f>
        <v>20.183954854289819</v>
      </c>
      <c r="AC92" s="304"/>
      <c r="AD92" s="305">
        <f>SUM(AD93:AD101)</f>
        <v>11.141592133679641</v>
      </c>
      <c r="AE92" s="305">
        <f>SUM(AE93:AE101)</f>
        <v>10.069504627577595</v>
      </c>
      <c r="AF92" s="305">
        <f>SUM(AF93:AF101)</f>
        <v>7.0287900110645083</v>
      </c>
      <c r="AG92" s="304"/>
      <c r="AH92" s="305">
        <f>SUM(AH93:AH101)</f>
        <v>4.2877961631403938</v>
      </c>
      <c r="AI92" s="305">
        <f>SUM(AI93:AI101)</f>
        <v>3.2488147560611491</v>
      </c>
      <c r="AJ92" s="305">
        <f>SUM(AJ93:AJ101)</f>
        <v>2.290533154758343</v>
      </c>
      <c r="AK92" s="304"/>
      <c r="AL92" s="305">
        <f>SUM(AL93:AL101)</f>
        <v>0.61776225380810867</v>
      </c>
      <c r="AM92" s="305">
        <f>SUM(AM93:AM101)</f>
        <v>0.50644574028844502</v>
      </c>
      <c r="AN92" s="305">
        <f>SUM(AN93:AN101)</f>
        <v>0.41907223822538858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3.9772851905157611</v>
      </c>
      <c r="C93" s="305">
        <f t="shared" ref="C93:D93" si="81">SUM(G93,K93,O93,S93,W93,AA93,AE93,AI93,AM93)</f>
        <v>4.0386634208716954</v>
      </c>
      <c r="D93" s="305">
        <f t="shared" si="81"/>
        <v>4.7763180997029204</v>
      </c>
      <c r="E93" s="304"/>
      <c r="F93" s="304">
        <v>8.5009295964628875E-2</v>
      </c>
      <c r="G93" s="304">
        <v>0.1131561205753075</v>
      </c>
      <c r="H93" s="304">
        <v>0.19162739097007722</v>
      </c>
      <c r="I93" s="304"/>
      <c r="J93" s="304">
        <v>0.79058504542041397</v>
      </c>
      <c r="K93" s="304">
        <v>0.9493726480471657</v>
      </c>
      <c r="L93" s="304">
        <v>1.3786174036938204</v>
      </c>
      <c r="M93" s="304"/>
      <c r="N93" s="304">
        <v>1.1614612914975078</v>
      </c>
      <c r="O93" s="304">
        <v>1.2008610275910332</v>
      </c>
      <c r="P93" s="304">
        <v>1.3988102845903407</v>
      </c>
      <c r="Q93" s="304"/>
      <c r="R93" s="304">
        <v>0.65726058000517573</v>
      </c>
      <c r="S93" s="304">
        <v>0.65911241229551143</v>
      </c>
      <c r="T93" s="304">
        <v>0.76400023925864391</v>
      </c>
      <c r="U93" s="304"/>
      <c r="V93" s="304">
        <v>0.16260615208205823</v>
      </c>
      <c r="W93" s="304">
        <v>0.14835122504487486</v>
      </c>
      <c r="X93" s="304">
        <v>0.15368949701475473</v>
      </c>
      <c r="Y93" s="304"/>
      <c r="Z93" s="304">
        <v>0.68014645408239316</v>
      </c>
      <c r="AA93" s="304">
        <v>0.61670014564162079</v>
      </c>
      <c r="AB93" s="304">
        <v>0.61213500717814362</v>
      </c>
      <c r="AC93" s="304"/>
      <c r="AD93" s="304">
        <v>0.28037546739512925</v>
      </c>
      <c r="AE93" s="304">
        <v>0.21699097895161654</v>
      </c>
      <c r="AF93" s="304">
        <v>0.17041724965735519</v>
      </c>
      <c r="AG93" s="304"/>
      <c r="AH93" s="304">
        <v>0.10712622083527712</v>
      </c>
      <c r="AI93" s="304">
        <v>8.3502340187474738E-2</v>
      </c>
      <c r="AJ93" s="304">
        <v>6.3817828143257455E-2</v>
      </c>
      <c r="AK93" s="304"/>
      <c r="AL93" s="304">
        <v>5.2714683233177184E-2</v>
      </c>
      <c r="AM93" s="304">
        <v>5.0616522537089918E-2</v>
      </c>
      <c r="AN93" s="304">
        <v>4.3203199196527632E-2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32.401220627128637</v>
      </c>
      <c r="C94" s="305">
        <f t="shared" ref="C94:C101" si="83">SUM(G94,K94,O94,S94,W94,AA94,AE94,AI94,AM94)</f>
        <v>34.46599988364639</v>
      </c>
      <c r="D94" s="305">
        <f t="shared" ref="D94:D101" si="84">SUM(H94,L94,P94,T94,X94,AB94,AF94,AJ94,AN94)</f>
        <v>40.107147759356934</v>
      </c>
      <c r="E94" s="305"/>
      <c r="F94" s="304">
        <v>2.4850191766675893</v>
      </c>
      <c r="G94" s="304">
        <v>3.1829832223265608</v>
      </c>
      <c r="H94" s="304">
        <v>4.5894317415465826</v>
      </c>
      <c r="I94" s="304"/>
      <c r="J94" s="304">
        <v>11.603473315636334</v>
      </c>
      <c r="K94" s="304">
        <v>13.850927078394156</v>
      </c>
      <c r="L94" s="304">
        <v>18.628958640655625</v>
      </c>
      <c r="M94" s="304"/>
      <c r="N94" s="304">
        <v>10.848990531929735</v>
      </c>
      <c r="O94" s="304">
        <v>10.987667917973866</v>
      </c>
      <c r="P94" s="304">
        <v>11.3033188327326</v>
      </c>
      <c r="Q94" s="304"/>
      <c r="R94" s="304">
        <v>2.1760252841232037</v>
      </c>
      <c r="S94" s="304">
        <v>1.2424864398450304</v>
      </c>
      <c r="T94" s="304">
        <v>0.64896048137627493</v>
      </c>
      <c r="U94" s="304"/>
      <c r="V94" s="304">
        <v>0.72294024605572138</v>
      </c>
      <c r="W94" s="304">
        <v>0.76760950723359256</v>
      </c>
      <c r="X94" s="304">
        <v>0.81899020214545126</v>
      </c>
      <c r="Y94" s="304"/>
      <c r="Z94" s="304">
        <v>2.2465473602508026</v>
      </c>
      <c r="AA94" s="304">
        <v>2.3458303062954746</v>
      </c>
      <c r="AB94" s="304">
        <v>2.5839593238674694</v>
      </c>
      <c r="AC94" s="304"/>
      <c r="AD94" s="304">
        <v>1.327065063086007</v>
      </c>
      <c r="AE94" s="304">
        <v>1.1599717298565992</v>
      </c>
      <c r="AF94" s="304">
        <v>0.8104265060877951</v>
      </c>
      <c r="AG94" s="304"/>
      <c r="AH94" s="304">
        <v>0.89572435694366015</v>
      </c>
      <c r="AI94" s="304">
        <v>0.83339333655842529</v>
      </c>
      <c r="AJ94" s="304">
        <v>0.65679040490752039</v>
      </c>
      <c r="AK94" s="304"/>
      <c r="AL94" s="304">
        <v>9.5435292435590846E-2</v>
      </c>
      <c r="AM94" s="304">
        <v>9.5130345162689173E-2</v>
      </c>
      <c r="AN94" s="304">
        <v>6.6311626037616214E-2</v>
      </c>
    </row>
    <row r="95" spans="1:40" x14ac:dyDescent="0.2">
      <c r="A95" s="13" t="str">
        <f t="shared" si="80"/>
        <v>Associate professional occupations</v>
      </c>
      <c r="B95" s="305">
        <f t="shared" si="82"/>
        <v>11.266649912895186</v>
      </c>
      <c r="C95" s="305">
        <f t="shared" si="83"/>
        <v>14.64867048277431</v>
      </c>
      <c r="D95" s="305">
        <f t="shared" si="84"/>
        <v>17.538962120743435</v>
      </c>
      <c r="E95" s="305"/>
      <c r="F95" s="304">
        <v>0.10840416624146583</v>
      </c>
      <c r="G95" s="304">
        <v>0.16511780339394413</v>
      </c>
      <c r="H95" s="304">
        <v>0.30072119543758402</v>
      </c>
      <c r="I95" s="304"/>
      <c r="J95" s="304">
        <v>1.5071525594331125</v>
      </c>
      <c r="K95" s="304">
        <v>2.3449907107788315</v>
      </c>
      <c r="L95" s="304">
        <v>3.9390720668185284</v>
      </c>
      <c r="M95" s="304"/>
      <c r="N95" s="304">
        <v>3.1840664050625223</v>
      </c>
      <c r="O95" s="304">
        <v>4.5985089556408916</v>
      </c>
      <c r="P95" s="304">
        <v>5.9765529696832846</v>
      </c>
      <c r="Q95" s="304"/>
      <c r="R95" s="304">
        <v>1.4114926296746184</v>
      </c>
      <c r="S95" s="304">
        <v>1.5624612418959101</v>
      </c>
      <c r="T95" s="304">
        <v>1.2133794046043509</v>
      </c>
      <c r="U95" s="304"/>
      <c r="V95" s="304">
        <v>0.61660471492042157</v>
      </c>
      <c r="W95" s="304">
        <v>0.71039278615751444</v>
      </c>
      <c r="X95" s="304">
        <v>0.82396353724317983</v>
      </c>
      <c r="Y95" s="304"/>
      <c r="Z95" s="304">
        <v>2.2677911149156524</v>
      </c>
      <c r="AA95" s="304">
        <v>2.9896797109497721</v>
      </c>
      <c r="AB95" s="304">
        <v>3.5494776142302706</v>
      </c>
      <c r="AC95" s="304"/>
      <c r="AD95" s="304">
        <v>1.4313973750443956</v>
      </c>
      <c r="AE95" s="304">
        <v>1.569133854743721</v>
      </c>
      <c r="AF95" s="304">
        <v>1.1596294881741127</v>
      </c>
      <c r="AG95" s="304"/>
      <c r="AH95" s="304">
        <v>0.67554515922002389</v>
      </c>
      <c r="AI95" s="304">
        <v>0.64749171301865249</v>
      </c>
      <c r="AJ95" s="304">
        <v>0.52883396938815419</v>
      </c>
      <c r="AK95" s="304"/>
      <c r="AL95" s="304">
        <v>6.419578838297503E-2</v>
      </c>
      <c r="AM95" s="304">
        <v>6.0893706195071375E-2</v>
      </c>
      <c r="AN95" s="304">
        <v>4.7331875163970499E-2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6.9290589618579137</v>
      </c>
      <c r="C96" s="305">
        <f t="shared" si="83"/>
        <v>6.5987762070929845</v>
      </c>
      <c r="D96" s="305">
        <f t="shared" si="84"/>
        <v>5.1778792108577933</v>
      </c>
      <c r="E96" s="305"/>
      <c r="F96" s="304">
        <v>4.4077882141066463E-2</v>
      </c>
      <c r="G96" s="304">
        <v>6.5100973967966394E-2</v>
      </c>
      <c r="H96" s="304">
        <v>0.10872552774491058</v>
      </c>
      <c r="I96" s="304"/>
      <c r="J96" s="304">
        <v>0.4909558136555211</v>
      </c>
      <c r="K96" s="304">
        <v>0.68876911697889542</v>
      </c>
      <c r="L96" s="304">
        <v>0.91033140856456041</v>
      </c>
      <c r="M96" s="304"/>
      <c r="N96" s="304">
        <v>1.2617327300850036</v>
      </c>
      <c r="O96" s="304">
        <v>1.5157775619585363</v>
      </c>
      <c r="P96" s="304">
        <v>1.6394069835614846</v>
      </c>
      <c r="Q96" s="304"/>
      <c r="R96" s="304">
        <v>0.76879178634871836</v>
      </c>
      <c r="S96" s="304">
        <v>0.91505667416873093</v>
      </c>
      <c r="T96" s="304">
        <v>1.0039708831737444</v>
      </c>
      <c r="U96" s="304"/>
      <c r="V96" s="304">
        <v>0.47208033551657647</v>
      </c>
      <c r="W96" s="304">
        <v>0.50045409176731703</v>
      </c>
      <c r="X96" s="304">
        <v>0.4510918247839204</v>
      </c>
      <c r="Y96" s="304"/>
      <c r="Z96" s="304">
        <v>1.6242940956424941</v>
      </c>
      <c r="AA96" s="304">
        <v>1.6529848274495953</v>
      </c>
      <c r="AB96" s="304">
        <v>0.91542307918260735</v>
      </c>
      <c r="AC96" s="304"/>
      <c r="AD96" s="304">
        <v>1.3414974801490767</v>
      </c>
      <c r="AE96" s="304">
        <v>0.86901289797069325</v>
      </c>
      <c r="AF96" s="304">
        <v>0.12402179495745264</v>
      </c>
      <c r="AG96" s="304"/>
      <c r="AH96" s="304">
        <v>0.85882933220561675</v>
      </c>
      <c r="AI96" s="304">
        <v>0.37163749006829833</v>
      </c>
      <c r="AJ96" s="304">
        <v>1.7516352724550797E-2</v>
      </c>
      <c r="AK96" s="304"/>
      <c r="AL96" s="304">
        <v>6.6799506113840071E-2</v>
      </c>
      <c r="AM96" s="304">
        <v>1.9982572762951539E-2</v>
      </c>
      <c r="AN96" s="304">
        <v>7.3913561645620436E-3</v>
      </c>
    </row>
    <row r="97" spans="1:40" x14ac:dyDescent="0.2">
      <c r="A97" s="13" t="str">
        <f t="shared" si="80"/>
        <v>Skilled trades occupations</v>
      </c>
      <c r="B97" s="305">
        <f t="shared" si="82"/>
        <v>0.92109172278227769</v>
      </c>
      <c r="C97" s="305">
        <f t="shared" si="83"/>
        <v>0.9284741623918098</v>
      </c>
      <c r="D97" s="305">
        <f t="shared" si="84"/>
        <v>0.87956646236814329</v>
      </c>
      <c r="E97" s="304"/>
      <c r="F97" s="304">
        <v>7.250174882125311E-3</v>
      </c>
      <c r="G97" s="304">
        <v>1.0843688127703529E-2</v>
      </c>
      <c r="H97" s="304">
        <v>1.8398306516301616E-2</v>
      </c>
      <c r="I97" s="304"/>
      <c r="J97" s="304">
        <v>2.448891939756773E-2</v>
      </c>
      <c r="K97" s="304">
        <v>3.9183331783338923E-2</v>
      </c>
      <c r="L97" s="304">
        <v>6.4882444408910986E-2</v>
      </c>
      <c r="M97" s="304"/>
      <c r="N97" s="304">
        <v>0.10502931265630991</v>
      </c>
      <c r="O97" s="304">
        <v>0.13569509503252924</v>
      </c>
      <c r="P97" s="304">
        <v>0.16416693943363919</v>
      </c>
      <c r="Q97" s="304"/>
      <c r="R97" s="304">
        <v>4.2966242761589377E-2</v>
      </c>
      <c r="S97" s="304">
        <v>5.0652344003606561E-2</v>
      </c>
      <c r="T97" s="304">
        <v>6.3645885515211748E-2</v>
      </c>
      <c r="U97" s="304"/>
      <c r="V97" s="304">
        <v>4.126903016373646E-2</v>
      </c>
      <c r="W97" s="304">
        <v>4.8397230057089805E-2</v>
      </c>
      <c r="X97" s="304">
        <v>5.8899649729822118E-2</v>
      </c>
      <c r="Y97" s="304"/>
      <c r="Z97" s="304">
        <v>0.22231909358367069</v>
      </c>
      <c r="AA97" s="304">
        <v>0.20987294502192136</v>
      </c>
      <c r="AB97" s="304">
        <v>0.16921547095296449</v>
      </c>
      <c r="AC97" s="304"/>
      <c r="AD97" s="304">
        <v>0.27055998755126787</v>
      </c>
      <c r="AE97" s="304">
        <v>0.23597780655996764</v>
      </c>
      <c r="AF97" s="304">
        <v>0.152360735292765</v>
      </c>
      <c r="AG97" s="304"/>
      <c r="AH97" s="304">
        <v>0.17036761518634982</v>
      </c>
      <c r="AI97" s="304">
        <v>0.16235154776614433</v>
      </c>
      <c r="AJ97" s="304">
        <v>0.16209706375155608</v>
      </c>
      <c r="AK97" s="304"/>
      <c r="AL97" s="304">
        <v>3.6841346599660492E-2</v>
      </c>
      <c r="AM97" s="304">
        <v>3.550017403950842E-2</v>
      </c>
      <c r="AN97" s="304">
        <v>2.5899966766972107E-2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20.802359855332625</v>
      </c>
      <c r="C98" s="305">
        <f t="shared" si="83"/>
        <v>22.125033805467897</v>
      </c>
      <c r="D98" s="305">
        <f t="shared" si="84"/>
        <v>24.913983845079294</v>
      </c>
      <c r="E98" s="304"/>
      <c r="F98" s="304">
        <v>1.1563055862585414E-2</v>
      </c>
      <c r="G98" s="304">
        <v>1.7180600761448048E-2</v>
      </c>
      <c r="H98" s="304">
        <v>3.0875315164400983E-2</v>
      </c>
      <c r="I98" s="304"/>
      <c r="J98" s="304">
        <v>0.73744950627020589</v>
      </c>
      <c r="K98" s="304">
        <v>1.0635054123751786</v>
      </c>
      <c r="L98" s="304">
        <v>1.8569128211361674</v>
      </c>
      <c r="M98" s="304"/>
      <c r="N98" s="304">
        <v>2.2881239586826685</v>
      </c>
      <c r="O98" s="304">
        <v>2.7445893591995825</v>
      </c>
      <c r="P98" s="304">
        <v>3.4548380669094785</v>
      </c>
      <c r="Q98" s="304"/>
      <c r="R98" s="304">
        <v>1.9910091579211138</v>
      </c>
      <c r="S98" s="304">
        <v>2.0119525873954016</v>
      </c>
      <c r="T98" s="304">
        <v>2.1318303290398601</v>
      </c>
      <c r="U98" s="304"/>
      <c r="V98" s="304">
        <v>1.2693978355886579</v>
      </c>
      <c r="W98" s="304">
        <v>1.3684908506004374</v>
      </c>
      <c r="X98" s="304">
        <v>1.5888407513845921</v>
      </c>
      <c r="Y98" s="304"/>
      <c r="Z98" s="304">
        <v>8.5121022282873948</v>
      </c>
      <c r="AA98" s="304">
        <v>9.5184575549037156</v>
      </c>
      <c r="AB98" s="304">
        <v>11.568127184085405</v>
      </c>
      <c r="AC98" s="304"/>
      <c r="AD98" s="304">
        <v>5.280778123330137</v>
      </c>
      <c r="AE98" s="304">
        <v>4.9498340809129155</v>
      </c>
      <c r="AF98" s="304">
        <v>3.7834991996967142</v>
      </c>
      <c r="AG98" s="304"/>
      <c r="AH98" s="304">
        <v>0.63270471892500213</v>
      </c>
      <c r="AI98" s="304">
        <v>0.38675160347422161</v>
      </c>
      <c r="AJ98" s="304">
        <v>0.41731560133532747</v>
      </c>
      <c r="AK98" s="304"/>
      <c r="AL98" s="304">
        <v>7.923127046486024E-2</v>
      </c>
      <c r="AM98" s="304">
        <v>6.4271755844997266E-2</v>
      </c>
      <c r="AN98" s="304">
        <v>8.1744576327349869E-2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0.87817593554754836</v>
      </c>
      <c r="C99" s="305">
        <f t="shared" si="83"/>
        <v>0.98343030451329772</v>
      </c>
      <c r="D99" s="305">
        <f>SUM(H99,L99,P99,T99,X99,AB99,AF99,AJ99,AN99)</f>
        <v>1.0412970733939275</v>
      </c>
      <c r="E99" s="304"/>
      <c r="F99" s="304">
        <v>4.7514862078313928E-3</v>
      </c>
      <c r="G99" s="304">
        <v>7.5072025697416325E-3</v>
      </c>
      <c r="H99" s="304">
        <v>1.2487949574340743E-2</v>
      </c>
      <c r="I99" s="304"/>
      <c r="J99" s="304">
        <v>9.0135110799372309E-2</v>
      </c>
      <c r="K99" s="304">
        <v>0.12883621533147838</v>
      </c>
      <c r="L99" s="304">
        <v>0.20037237962954155</v>
      </c>
      <c r="M99" s="304"/>
      <c r="N99" s="304">
        <v>0.2013172280976972</v>
      </c>
      <c r="O99" s="304">
        <v>0.24055800872815516</v>
      </c>
      <c r="P99" s="304">
        <v>0.27697066671190673</v>
      </c>
      <c r="Q99" s="304"/>
      <c r="R99" s="304">
        <v>0.10832618160895698</v>
      </c>
      <c r="S99" s="304">
        <v>0.10883580965298975</v>
      </c>
      <c r="T99" s="304">
        <v>0.11179309061214661</v>
      </c>
      <c r="U99" s="304"/>
      <c r="V99" s="304">
        <v>6.535708587014534E-2</v>
      </c>
      <c r="W99" s="304">
        <v>7.9100167004980904E-2</v>
      </c>
      <c r="X99" s="304">
        <v>9.1089065890106014E-2</v>
      </c>
      <c r="Y99" s="304"/>
      <c r="Z99" s="304">
        <v>0.19327162039721313</v>
      </c>
      <c r="AA99" s="304">
        <v>0.21444030229877392</v>
      </c>
      <c r="AB99" s="304">
        <v>0.22092089801311049</v>
      </c>
      <c r="AC99" s="304"/>
      <c r="AD99" s="304">
        <v>0.14420646761790137</v>
      </c>
      <c r="AE99" s="304">
        <v>0.13261991924092081</v>
      </c>
      <c r="AF99" s="304">
        <v>6.4316363830728224E-2</v>
      </c>
      <c r="AG99" s="304"/>
      <c r="AH99" s="304">
        <v>5.3998838447420081E-2</v>
      </c>
      <c r="AI99" s="304">
        <v>5.0380042726415157E-2</v>
      </c>
      <c r="AJ99" s="304">
        <v>3.7582028786136798E-2</v>
      </c>
      <c r="AK99" s="304"/>
      <c r="AL99" s="304">
        <v>1.6811916501010708E-2</v>
      </c>
      <c r="AM99" s="304">
        <v>2.1152636959842E-2</v>
      </c>
      <c r="AN99" s="304">
        <v>2.5764630345910259E-2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0.72010063564517246</v>
      </c>
      <c r="C100" s="305">
        <f t="shared" si="83"/>
        <v>0.77189808269452675</v>
      </c>
      <c r="D100" s="305">
        <f t="shared" si="84"/>
        <v>0.72416095188379503</v>
      </c>
      <c r="E100" s="304"/>
      <c r="F100" s="304">
        <v>6.0404890059234488E-3</v>
      </c>
      <c r="G100" s="304">
        <v>9.8101233359309918E-3</v>
      </c>
      <c r="H100" s="304">
        <v>1.5650504088487203E-2</v>
      </c>
      <c r="I100" s="304"/>
      <c r="J100" s="304">
        <v>1.8625550914001639E-2</v>
      </c>
      <c r="K100" s="304">
        <v>3.3000524713220597E-2</v>
      </c>
      <c r="L100" s="304">
        <v>4.8026448408504688E-2</v>
      </c>
      <c r="M100" s="304"/>
      <c r="N100" s="304">
        <v>4.7619264951136726E-2</v>
      </c>
      <c r="O100" s="304">
        <v>5.7156542867926222E-2</v>
      </c>
      <c r="P100" s="304">
        <v>6.5158063268744029E-2</v>
      </c>
      <c r="Q100" s="304"/>
      <c r="R100" s="304">
        <v>1.5102607710916515E-2</v>
      </c>
      <c r="S100" s="304">
        <v>2.3041813178145878E-2</v>
      </c>
      <c r="T100" s="304">
        <v>3.0164348110700814E-2</v>
      </c>
      <c r="U100" s="304"/>
      <c r="V100" s="304">
        <v>6.0094116070773786E-2</v>
      </c>
      <c r="W100" s="304">
        <v>7.6169843805767537E-2</v>
      </c>
      <c r="X100" s="304">
        <v>9.349065045367061E-2</v>
      </c>
      <c r="Y100" s="304"/>
      <c r="Z100" s="304">
        <v>0.20613851625974849</v>
      </c>
      <c r="AA100" s="304">
        <v>0.21935497558705527</v>
      </c>
      <c r="AB100" s="304">
        <v>0.21580897129679588</v>
      </c>
      <c r="AC100" s="304"/>
      <c r="AD100" s="304">
        <v>0.16863103798039264</v>
      </c>
      <c r="AE100" s="304">
        <v>0.17021223100016353</v>
      </c>
      <c r="AF100" s="304">
        <v>0.11600096130182774</v>
      </c>
      <c r="AG100" s="304"/>
      <c r="AH100" s="304">
        <v>0.15988070896507622</v>
      </c>
      <c r="AI100" s="304">
        <v>0.15445399621228498</v>
      </c>
      <c r="AJ100" s="304">
        <v>0.11238392469096503</v>
      </c>
      <c r="AK100" s="304"/>
      <c r="AL100" s="304">
        <v>3.7968343787202936E-2</v>
      </c>
      <c r="AM100" s="304">
        <v>2.8698031994031821E-2</v>
      </c>
      <c r="AN100" s="304">
        <v>2.7477080264099066E-2</v>
      </c>
    </row>
    <row r="101" spans="1:40" x14ac:dyDescent="0.2">
      <c r="A101" s="39" t="str">
        <f t="shared" si="80"/>
        <v>Elementary occupations</v>
      </c>
      <c r="B101" s="307">
        <f t="shared" si="82"/>
        <v>2.6700571582948447</v>
      </c>
      <c r="C101" s="307">
        <f t="shared" si="83"/>
        <v>2.276053650547031</v>
      </c>
      <c r="D101" s="307">
        <f t="shared" si="84"/>
        <v>1.8886844766138096</v>
      </c>
      <c r="E101" s="307"/>
      <c r="F101" s="307">
        <v>2.2622693338595328E-3</v>
      </c>
      <c r="G101" s="307">
        <v>3.0036472628613155E-3</v>
      </c>
      <c r="H101" s="307">
        <v>2.862886431118896E-3</v>
      </c>
      <c r="I101" s="307"/>
      <c r="J101" s="307">
        <v>3.1255053004080477E-2</v>
      </c>
      <c r="K101" s="307">
        <v>3.607266472518976E-2</v>
      </c>
      <c r="L101" s="307">
        <v>5.6181011162302397E-2</v>
      </c>
      <c r="M101" s="307"/>
      <c r="N101" s="307">
        <v>0.10317001866649118</v>
      </c>
      <c r="O101" s="307">
        <v>9.9748721121342102E-2</v>
      </c>
      <c r="P101" s="307">
        <v>0.11944912261483941</v>
      </c>
      <c r="Q101" s="307"/>
      <c r="R101" s="307">
        <v>0.10790959689414499</v>
      </c>
      <c r="S101" s="307">
        <v>0.14722532520784298</v>
      </c>
      <c r="T101" s="307">
        <v>0.24896483671085401</v>
      </c>
      <c r="U101" s="307"/>
      <c r="V101" s="307">
        <v>7.1390233084845087E-2</v>
      </c>
      <c r="W101" s="307">
        <v>7.2768254096415963E-2</v>
      </c>
      <c r="X101" s="307">
        <v>7.6077693156629031E-2</v>
      </c>
      <c r="Y101" s="307"/>
      <c r="Z101" s="307">
        <v>0.55560553708433247</v>
      </c>
      <c r="AA101" s="307">
        <v>0.46243122895088506</v>
      </c>
      <c r="AB101" s="307">
        <v>0.34888730548305319</v>
      </c>
      <c r="AC101" s="307"/>
      <c r="AD101" s="307">
        <v>0.8970811315253322</v>
      </c>
      <c r="AE101" s="307">
        <v>0.76575112834099801</v>
      </c>
      <c r="AF101" s="307">
        <v>0.64811771206575697</v>
      </c>
      <c r="AG101" s="307"/>
      <c r="AH101" s="307">
        <v>0.7336192124119677</v>
      </c>
      <c r="AI101" s="307">
        <v>0.55885268604923244</v>
      </c>
      <c r="AJ101" s="307">
        <v>0.29419598103087474</v>
      </c>
      <c r="AK101" s="307"/>
      <c r="AL101" s="307">
        <v>0.16776410628979124</v>
      </c>
      <c r="AM101" s="307">
        <v>0.13019999479226357</v>
      </c>
      <c r="AN101" s="307">
        <v>9.3947927958380847E-2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Gloucestershire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Gloucestershire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Gloucestershire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Gloucestershire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Gloucestershire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Gloucestershire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Gloucestershire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Gloucestershire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Gloucestershire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0.30738223558219674</v>
      </c>
      <c r="C8" s="69">
        <v>0.41474421422130253</v>
      </c>
      <c r="D8" s="69">
        <v>0.42330382118994281</v>
      </c>
      <c r="E8" s="69">
        <v>0.51618686107208256</v>
      </c>
      <c r="F8" s="69">
        <v>0.79310125982311641</v>
      </c>
      <c r="G8" s="10"/>
      <c r="H8" s="69">
        <f>F8-D8</f>
        <v>0.3697974386331736</v>
      </c>
      <c r="I8" s="69">
        <f>'RD T1'!E36</f>
        <v>0.30268268206394561</v>
      </c>
      <c r="J8" s="69">
        <f>SUM(H8:I8)</f>
        <v>0.67248012069711915</v>
      </c>
      <c r="L8" t="str">
        <f>A8</f>
        <v>11 Corporate managers and directors</v>
      </c>
      <c r="M8" s="69">
        <v>2.5127412607074389</v>
      </c>
      <c r="N8" s="69">
        <v>3.4496950443588417</v>
      </c>
      <c r="O8" s="69">
        <v>3.4843900361005784</v>
      </c>
      <c r="P8" s="69">
        <v>4.0524499382167543</v>
      </c>
      <c r="Q8" s="69">
        <v>6.0434401262464554</v>
      </c>
      <c r="R8" s="10"/>
      <c r="S8" s="69">
        <f>Q8-O8</f>
        <v>2.559050090145877</v>
      </c>
      <c r="T8" s="69">
        <f>'RD T1'!E65</f>
        <v>2.4341746995229805</v>
      </c>
      <c r="U8" s="69">
        <f>SUM(S8:T8)</f>
        <v>4.993224789668858</v>
      </c>
      <c r="W8" t="str">
        <f>A8</f>
        <v>11 Corporate managers and directors</v>
      </c>
      <c r="X8" s="69">
        <v>6.2802201002121452</v>
      </c>
      <c r="Y8" s="69">
        <v>7.2755566643372402</v>
      </c>
      <c r="Z8" s="69">
        <v>7.4719616078001998</v>
      </c>
      <c r="AA8" s="69">
        <v>7.2206340355779206</v>
      </c>
      <c r="AB8" s="69">
        <v>7.9422757520337068</v>
      </c>
      <c r="AC8" s="69"/>
      <c r="AD8" s="69">
        <f>AB8-Z8</f>
        <v>0.47031414423350704</v>
      </c>
      <c r="AE8" s="69">
        <f>'RD T1'!E94</f>
        <v>4.4541816259737219</v>
      </c>
      <c r="AF8" s="69">
        <f>SUM(AD8:AE8)</f>
        <v>4.924495770207229</v>
      </c>
      <c r="AH8" t="str">
        <f>L8</f>
        <v>11 Corporate managers and directors</v>
      </c>
      <c r="AI8" s="69">
        <v>1.233987119379875</v>
      </c>
      <c r="AJ8" s="69">
        <v>1.3162952555844458</v>
      </c>
      <c r="AK8" s="69">
        <v>1.468060668222462</v>
      </c>
      <c r="AL8" s="69">
        <v>1.3612751907548759</v>
      </c>
      <c r="AM8" s="69">
        <v>1.4649347971551936</v>
      </c>
      <c r="AN8" s="69"/>
      <c r="AO8" s="69">
        <f>AM8-AK8</f>
        <v>-3.1258710672683598E-3</v>
      </c>
      <c r="AP8" s="69">
        <f>'RD T1'!E123</f>
        <v>0.7638224971772497</v>
      </c>
      <c r="AQ8" s="69">
        <f>SUM(AO8:AP8)</f>
        <v>0.76069662610998134</v>
      </c>
      <c r="AS8" t="str">
        <f>W8</f>
        <v>11 Corporate managers and directors</v>
      </c>
      <c r="AT8" s="69">
        <v>1.8130635398596424</v>
      </c>
      <c r="AU8" s="69">
        <v>1.9701083299069737</v>
      </c>
      <c r="AV8" s="69">
        <v>2.135601590883129</v>
      </c>
      <c r="AW8" s="69">
        <v>1.9271576944959745</v>
      </c>
      <c r="AX8" s="69">
        <v>2.0338715188376328</v>
      </c>
      <c r="AY8" s="69"/>
      <c r="AZ8" s="69">
        <f>AX8-AV8</f>
        <v>-0.10173007204549611</v>
      </c>
      <c r="BA8" s="69">
        <f>'RD T1'!E152</f>
        <v>1.0935800273272194</v>
      </c>
      <c r="BB8" s="69">
        <f>SUM(AZ8:BA8)</f>
        <v>0.99184995528172326</v>
      </c>
      <c r="BD8" t="str">
        <f>AH8</f>
        <v>11 Corporate managers and directors</v>
      </c>
      <c r="BE8" s="69">
        <v>4.4431280466331291</v>
      </c>
      <c r="BF8" s="69">
        <v>5.2980999513098652</v>
      </c>
      <c r="BG8" s="69">
        <v>5.3787225252329511</v>
      </c>
      <c r="BH8" s="69">
        <v>4.5242012293510898</v>
      </c>
      <c r="BI8" s="69">
        <v>4.6637076434232787</v>
      </c>
      <c r="BJ8" s="69"/>
      <c r="BK8" s="69">
        <f>BI8-BG8</f>
        <v>-0.71501488180967243</v>
      </c>
      <c r="BL8" s="69">
        <f>'RD T1'!E181</f>
        <v>1.9379715957672106</v>
      </c>
      <c r="BM8" s="69">
        <f>SUM(BK8:BL8)</f>
        <v>1.2229567139575381</v>
      </c>
      <c r="BO8" t="str">
        <f>AS8</f>
        <v>11 Corporate managers and directors</v>
      </c>
      <c r="BP8" s="69">
        <v>3.3520125255306392</v>
      </c>
      <c r="BQ8" s="69">
        <v>3.5637793003561149</v>
      </c>
      <c r="BR8" s="69">
        <v>3.7860881710396601</v>
      </c>
      <c r="BS8" s="69">
        <v>2.7732982793185839</v>
      </c>
      <c r="BT8" s="69">
        <v>2.0617252527034351</v>
      </c>
      <c r="BU8" s="69"/>
      <c r="BV8" s="69">
        <f>BT8-BR8</f>
        <v>-1.724362918336225</v>
      </c>
      <c r="BW8" s="69">
        <f>'RD T1'!E210</f>
        <v>1.2458183655840078</v>
      </c>
      <c r="BX8" s="69">
        <f>SUM(BV8:BW8)</f>
        <v>-0.47854455275221719</v>
      </c>
      <c r="BZ8" t="str">
        <f>BD8</f>
        <v>11 Corporate managers and directors</v>
      </c>
      <c r="CA8" s="69">
        <v>1.8992664272524069</v>
      </c>
      <c r="CB8" s="69">
        <v>2.6760838196937269</v>
      </c>
      <c r="CC8" s="69">
        <v>2.6535787174685392</v>
      </c>
      <c r="CD8" s="69">
        <v>2.1603645109712932</v>
      </c>
      <c r="CE8" s="69">
        <v>1.8858210445396764</v>
      </c>
      <c r="CF8" s="69"/>
      <c r="CG8" s="69">
        <f>CE8-CC8</f>
        <v>-0.76775767292886288</v>
      </c>
      <c r="CH8" s="69">
        <f>'RD T1'!E239</f>
        <v>0.82258144224096119</v>
      </c>
      <c r="CI8" s="69">
        <f>SUM(CG8:CH8)</f>
        <v>5.4823769312098314E-2</v>
      </c>
      <c r="CK8" t="str">
        <f>BO8</f>
        <v>11 Corporate managers and directors</v>
      </c>
      <c r="CL8" s="69">
        <v>0.28854727029765648</v>
      </c>
      <c r="CM8" s="69">
        <v>0.38376043844849378</v>
      </c>
      <c r="CN8" s="69">
        <v>0.48934053686949391</v>
      </c>
      <c r="CO8" s="69">
        <v>0.3949962170762526</v>
      </c>
      <c r="CP8" s="69">
        <v>0.32379276854789146</v>
      </c>
      <c r="CQ8" s="69"/>
      <c r="CR8" s="69">
        <f>CP8-CN8</f>
        <v>-0.16554776832160245</v>
      </c>
      <c r="CS8" s="69">
        <f>'RD T1'!E268</f>
        <v>0.13668818611955391</v>
      </c>
      <c r="CT8" s="69">
        <f>SUM(CR8:CS8)</f>
        <v>-2.8859582202048539E-2</v>
      </c>
    </row>
    <row r="9" spans="1:98" x14ac:dyDescent="0.2">
      <c r="A9" s="10" t="str">
        <f>name!D5</f>
        <v>12 Other managers and proprietors</v>
      </c>
      <c r="B9" s="69">
        <v>0.13608088521807971</v>
      </c>
      <c r="C9" s="69">
        <v>0.18406963965402978</v>
      </c>
      <c r="D9" s="69">
        <v>0.16604586877916266</v>
      </c>
      <c r="E9" s="69">
        <v>0.23888605831348708</v>
      </c>
      <c r="F9" s="69">
        <v>0.3874795800036106</v>
      </c>
      <c r="H9" s="69">
        <f t="shared" ref="H9:H32" si="26">F9-D9</f>
        <v>0.22143371122444794</v>
      </c>
      <c r="I9" s="69">
        <f>'RD T1'!E37</f>
        <v>0.16459943129102153</v>
      </c>
      <c r="J9" s="69">
        <f t="shared" ref="J9:J32" si="27">SUM(H9:I9)</f>
        <v>0.3860331425154695</v>
      </c>
      <c r="L9" t="str">
        <f t="shared" ref="L9:L32" si="28">A9</f>
        <v>12 Other managers and proprietors</v>
      </c>
      <c r="M9" s="69">
        <v>1.060356818727002</v>
      </c>
      <c r="N9" s="69">
        <v>1.4087646771730911</v>
      </c>
      <c r="O9" s="69">
        <v>1.4009290922353226</v>
      </c>
      <c r="P9" s="69">
        <v>1.9390935313298294</v>
      </c>
      <c r="Q9" s="69">
        <v>3.1780259731020775</v>
      </c>
      <c r="S9" s="69">
        <f t="shared" ref="S9:S35" si="29">Q9-O9</f>
        <v>1.7770968808667549</v>
      </c>
      <c r="T9" s="69">
        <f>'RD T1'!E66</f>
        <v>1.3319516985978281</v>
      </c>
      <c r="U9" s="69">
        <f t="shared" ref="U9:U32" si="30">SUM(S9:T9)</f>
        <v>3.109048579464583</v>
      </c>
      <c r="W9" t="str">
        <f t="shared" ref="W9:W32" si="31">A9</f>
        <v>12 Other managers and proprietors</v>
      </c>
      <c r="X9" s="69">
        <v>2.6138208008189556</v>
      </c>
      <c r="Y9" s="69">
        <v>2.8709350714941135</v>
      </c>
      <c r="Z9" s="69">
        <v>2.9152490863198568</v>
      </c>
      <c r="AA9" s="69">
        <v>3.4512560647367225</v>
      </c>
      <c r="AB9" s="69">
        <v>4.1606581826100015</v>
      </c>
      <c r="AC9" s="69"/>
      <c r="AD9" s="69">
        <f t="shared" ref="AD9:AD32" si="32">AB9-Z9</f>
        <v>1.2454090962901447</v>
      </c>
      <c r="AE9" s="69">
        <f>'RD T1'!E95</f>
        <v>2.44578382789744</v>
      </c>
      <c r="AF9" s="69">
        <f t="shared" ref="AF9:AF32" si="33">SUM(AD9:AE9)</f>
        <v>3.6911929241875847</v>
      </c>
      <c r="AH9" t="str">
        <f t="shared" ref="AH9:AH32" si="34">L9</f>
        <v>12 Other managers and proprietors</v>
      </c>
      <c r="AI9" s="69">
        <v>0.75682705717034204</v>
      </c>
      <c r="AJ9" s="69">
        <v>0.79486053635730569</v>
      </c>
      <c r="AK9" s="69">
        <v>0.86742320632441083</v>
      </c>
      <c r="AL9" s="69">
        <v>0.93711702467700775</v>
      </c>
      <c r="AM9" s="69">
        <v>1.1418833063791987</v>
      </c>
      <c r="AN9" s="69"/>
      <c r="AO9" s="69">
        <f t="shared" ref="AO9:AO32" si="35">AM9-AK9</f>
        <v>0.27446010005478783</v>
      </c>
      <c r="AP9" s="69">
        <f>'RD T1'!E124</f>
        <v>0.64762545239231517</v>
      </c>
      <c r="AQ9" s="69">
        <f t="shared" ref="AQ9:AQ32" si="36">SUM(AO9:AP9)</f>
        <v>0.922085552447103</v>
      </c>
      <c r="AS9" t="str">
        <f t="shared" ref="AS9:AS32" si="37">W9</f>
        <v>12 Other managers and proprietors</v>
      </c>
      <c r="AT9" s="69">
        <v>0.82749245616968148</v>
      </c>
      <c r="AU9" s="69">
        <v>0.87443328473026205</v>
      </c>
      <c r="AV9" s="69">
        <v>0.91040179284843614</v>
      </c>
      <c r="AW9" s="69">
        <v>1.0417926652657521</v>
      </c>
      <c r="AX9" s="69">
        <v>1.1040742019877714</v>
      </c>
      <c r="AY9" s="69"/>
      <c r="AZ9" s="69">
        <f t="shared" ref="AZ9:AZ32" si="38">AX9-AV9</f>
        <v>0.19367240913933526</v>
      </c>
      <c r="BA9" s="69">
        <f>'RD T1'!E153</f>
        <v>0.6561299284575115</v>
      </c>
      <c r="BB9" s="69">
        <f t="shared" ref="BB9:BB32" si="39">SUM(AZ9:BA9)</f>
        <v>0.84980233759684676</v>
      </c>
      <c r="BD9" t="str">
        <f t="shared" ref="BD9:BD32" si="40">AH9</f>
        <v>12 Other managers and proprietors</v>
      </c>
      <c r="BE9" s="69">
        <v>2.3583272621279323</v>
      </c>
      <c r="BF9" s="69">
        <v>2.3573645569735886</v>
      </c>
      <c r="BG9" s="69">
        <v>2.4226372027252805</v>
      </c>
      <c r="BH9" s="69">
        <v>2.2876111117497007</v>
      </c>
      <c r="BI9" s="69">
        <v>2.3618848952813774</v>
      </c>
      <c r="BJ9" s="69"/>
      <c r="BK9" s="69">
        <f t="shared" ref="BK9:BK32" si="41">BI9-BG9</f>
        <v>-6.0752307443903142E-2</v>
      </c>
      <c r="BL9" s="69">
        <f>'RD T1'!E182</f>
        <v>0.99326829071514977</v>
      </c>
      <c r="BM9" s="69">
        <f t="shared" ref="BM9:BM32" si="42">SUM(BK9:BL9)</f>
        <v>0.93251598327124663</v>
      </c>
      <c r="BO9" t="str">
        <f t="shared" ref="BO9:BO32" si="43">AS9</f>
        <v>12 Other managers and proprietors</v>
      </c>
      <c r="BP9" s="69">
        <v>2.346389509812707</v>
      </c>
      <c r="BQ9" s="69">
        <v>2.4342666420146903</v>
      </c>
      <c r="BR9" s="69">
        <v>2.4795621710991229</v>
      </c>
      <c r="BS9" s="69">
        <v>2.3036091010118733</v>
      </c>
      <c r="BT9" s="69">
        <v>1.8627123806356485</v>
      </c>
      <c r="BU9" s="69"/>
      <c r="BV9" s="69">
        <f t="shared" ref="BV9:BV32" si="44">BT9-BR9</f>
        <v>-0.61684979046347443</v>
      </c>
      <c r="BW9" s="69">
        <f>'RD T1'!E211</f>
        <v>1.1875478469999192</v>
      </c>
      <c r="BX9" s="69">
        <f t="shared" ref="BX9:BX32" si="45">SUM(BV9:BW9)</f>
        <v>0.57069805653644479</v>
      </c>
      <c r="BZ9" t="str">
        <f t="shared" ref="BZ9:BZ32" si="46">BD9</f>
        <v>12 Other managers and proprietors</v>
      </c>
      <c r="CA9" s="69">
        <v>1.4407173969327862</v>
      </c>
      <c r="CB9" s="69">
        <v>1.9127604620647598</v>
      </c>
      <c r="CC9" s="69">
        <v>1.8211947034250093</v>
      </c>
      <c r="CD9" s="69">
        <v>1.724570349647081</v>
      </c>
      <c r="CE9" s="69">
        <v>1.4363971805807723</v>
      </c>
      <c r="CF9" s="69"/>
      <c r="CG9" s="69">
        <f t="shared" ref="CG9:CG32" si="47">CE9-CC9</f>
        <v>-0.38479752284423707</v>
      </c>
      <c r="CH9" s="69">
        <f>'RD T1'!E240</f>
        <v>0.7062998750642715</v>
      </c>
      <c r="CI9" s="69">
        <f t="shared" ref="CI9:CI32" si="48">SUM(CG9:CH9)</f>
        <v>0.32150235222003443</v>
      </c>
      <c r="CK9" t="str">
        <f t="shared" ref="CK9:CK32" si="49">BO9</f>
        <v>12 Other managers and proprietors</v>
      </c>
      <c r="CL9" s="69">
        <v>0.32015230313955118</v>
      </c>
      <c r="CM9" s="69">
        <v>0.31822893923268569</v>
      </c>
      <c r="CN9" s="69">
        <v>0.41726389118291807</v>
      </c>
      <c r="CO9" s="69">
        <v>0.34663283014765672</v>
      </c>
      <c r="CP9" s="69">
        <v>0.34792566910329964</v>
      </c>
      <c r="CQ9" s="69"/>
      <c r="CR9" s="69">
        <f t="shared" ref="CR9:CR32" si="50">CP9-CN9</f>
        <v>-6.9338222079618428E-2</v>
      </c>
      <c r="CS9" s="69">
        <f>'RD T1'!E269</f>
        <v>0.13222986024677563</v>
      </c>
      <c r="CT9" s="69">
        <f t="shared" ref="CT9:CT32" si="51">SUM(CR9:CS9)</f>
        <v>6.2891638167157204E-2</v>
      </c>
    </row>
    <row r="10" spans="1:98" x14ac:dyDescent="0.2">
      <c r="A10" s="10" t="str">
        <f>name!D6</f>
        <v>21 Science, research, engineering and technology professionals</v>
      </c>
      <c r="B10" s="69">
        <v>0.80738553860526474</v>
      </c>
      <c r="C10" s="69">
        <v>1.0841057451371579</v>
      </c>
      <c r="D10" s="69">
        <v>1.0633941058803005</v>
      </c>
      <c r="E10" s="69">
        <v>1.5472413243031578</v>
      </c>
      <c r="F10" s="69">
        <v>2.2869045167671769</v>
      </c>
      <c r="G10" s="11"/>
      <c r="H10" s="69">
        <f t="shared" si="26"/>
        <v>1.2235104108868764</v>
      </c>
      <c r="I10" s="69">
        <f>'RD T1'!E38</f>
        <v>0.63656208883548215</v>
      </c>
      <c r="J10" s="69">
        <f t="shared" si="27"/>
        <v>1.8600724997223586</v>
      </c>
      <c r="L10" t="str">
        <f t="shared" si="28"/>
        <v>21 Science, research, engineering and technology professionals</v>
      </c>
      <c r="M10" s="69">
        <v>3.2597738107160246</v>
      </c>
      <c r="N10" s="69">
        <v>4.493057731264245</v>
      </c>
      <c r="O10" s="69">
        <v>4.5686945140062942</v>
      </c>
      <c r="P10" s="69">
        <v>7.1714715061800804</v>
      </c>
      <c r="Q10" s="69">
        <v>10.896352906021853</v>
      </c>
      <c r="R10" s="11"/>
      <c r="S10" s="69">
        <f t="shared" si="29"/>
        <v>6.3276583920155591</v>
      </c>
      <c r="T10" s="69">
        <f>'RD T1'!E67</f>
        <v>3.1337730914409496</v>
      </c>
      <c r="U10" s="69">
        <f t="shared" si="30"/>
        <v>9.4614314834565079</v>
      </c>
      <c r="W10" t="str">
        <f t="shared" si="31"/>
        <v>21 Science, research, engineering and technology professionals</v>
      </c>
      <c r="X10" s="69">
        <v>6.4104643520846762</v>
      </c>
      <c r="Y10" s="69">
        <v>6.8905069410052411</v>
      </c>
      <c r="Z10" s="69">
        <v>7.0357025236865152</v>
      </c>
      <c r="AA10" s="69">
        <v>8.5675293426120955</v>
      </c>
      <c r="AB10" s="69">
        <v>8.9456826903674074</v>
      </c>
      <c r="AC10" s="69"/>
      <c r="AD10" s="69">
        <f t="shared" si="32"/>
        <v>1.9099801666808922</v>
      </c>
      <c r="AE10" s="69">
        <f>'RD T1'!E96</f>
        <v>3.482396516152173</v>
      </c>
      <c r="AF10" s="69">
        <f t="shared" si="33"/>
        <v>5.3923766828330653</v>
      </c>
      <c r="AH10" t="str">
        <f t="shared" si="34"/>
        <v>21 Science, research, engineering and technology professionals</v>
      </c>
      <c r="AI10" s="69">
        <v>0.6636576739062181</v>
      </c>
      <c r="AJ10" s="69">
        <v>0.67559383334604584</v>
      </c>
      <c r="AK10" s="69">
        <v>0.77662284476068266</v>
      </c>
      <c r="AL10" s="69">
        <v>0.9537163133897083</v>
      </c>
      <c r="AM10" s="69">
        <v>1.0510150976141406</v>
      </c>
      <c r="AN10" s="69"/>
      <c r="AO10" s="69">
        <f t="shared" si="35"/>
        <v>0.27439225285345792</v>
      </c>
      <c r="AP10" s="69">
        <f>'RD T1'!E125</f>
        <v>0.38178412250246896</v>
      </c>
      <c r="AQ10" s="69">
        <f t="shared" si="36"/>
        <v>0.65617637535592688</v>
      </c>
      <c r="AS10" t="str">
        <f t="shared" si="37"/>
        <v>21 Science, research, engineering and technology professionals</v>
      </c>
      <c r="AT10" s="69">
        <v>1.9181823156781586</v>
      </c>
      <c r="AU10" s="69">
        <v>1.982171827531211</v>
      </c>
      <c r="AV10" s="69">
        <v>1.9919440336811796</v>
      </c>
      <c r="AW10" s="69">
        <v>2.178044909381724</v>
      </c>
      <c r="AX10" s="69">
        <v>2.0855683434014889</v>
      </c>
      <c r="AY10" s="69"/>
      <c r="AZ10" s="69">
        <f t="shared" si="38"/>
        <v>9.3624309720309329E-2</v>
      </c>
      <c r="BA10" s="69">
        <f>'RD T1'!E154</f>
        <v>0.80867014742500398</v>
      </c>
      <c r="BB10" s="69">
        <f t="shared" si="39"/>
        <v>0.90229445714531331</v>
      </c>
      <c r="BD10" t="str">
        <f t="shared" si="40"/>
        <v>21 Science, research, engineering and technology professionals</v>
      </c>
      <c r="BE10" s="69">
        <v>2.8602945228030987</v>
      </c>
      <c r="BF10" s="69">
        <v>3.2292509986042552</v>
      </c>
      <c r="BG10" s="69">
        <v>3.3974554855067138</v>
      </c>
      <c r="BH10" s="69">
        <v>3.6943963663410835</v>
      </c>
      <c r="BI10" s="69">
        <v>3.6958727247953438</v>
      </c>
      <c r="BJ10" s="69"/>
      <c r="BK10" s="69">
        <f t="shared" si="41"/>
        <v>0.29841723928862995</v>
      </c>
      <c r="BL10" s="69">
        <f>'RD T1'!E183</f>
        <v>1.0215507536334356</v>
      </c>
      <c r="BM10" s="69">
        <f t="shared" si="42"/>
        <v>1.3199679929220656</v>
      </c>
      <c r="BO10" t="str">
        <f t="shared" si="43"/>
        <v>21 Science, research, engineering and technology professionals</v>
      </c>
      <c r="BP10" s="69">
        <v>1.9014193511105755</v>
      </c>
      <c r="BQ10" s="69">
        <v>1.9759620405884752</v>
      </c>
      <c r="BR10" s="69">
        <v>2.1958656671176304</v>
      </c>
      <c r="BS10" s="69">
        <v>2.191511388420714</v>
      </c>
      <c r="BT10" s="69">
        <v>1.8450389533470402</v>
      </c>
      <c r="BU10" s="69"/>
      <c r="BV10" s="69">
        <f t="shared" si="44"/>
        <v>-0.35082671377059027</v>
      </c>
      <c r="BW10" s="69">
        <f>'RD T1'!E212</f>
        <v>0.7232789196473407</v>
      </c>
      <c r="BX10" s="69">
        <f t="shared" si="45"/>
        <v>0.37245220587675043</v>
      </c>
      <c r="BZ10" t="str">
        <f t="shared" si="46"/>
        <v>21 Science, research, engineering and technology professionals</v>
      </c>
      <c r="CA10" s="69">
        <v>0.97266615464903594</v>
      </c>
      <c r="CB10" s="69">
        <v>1.3836337326949173</v>
      </c>
      <c r="CC10" s="69">
        <v>1.3865206511435615</v>
      </c>
      <c r="CD10" s="69">
        <v>1.4637968281785323</v>
      </c>
      <c r="CE10" s="69">
        <v>1.110805680831606</v>
      </c>
      <c r="CF10" s="69"/>
      <c r="CG10" s="69">
        <f t="shared" si="47"/>
        <v>-0.27571497031195547</v>
      </c>
      <c r="CH10" s="69">
        <f>'RD T1'!E241</f>
        <v>0.36753120724777133</v>
      </c>
      <c r="CI10" s="69">
        <f t="shared" si="48"/>
        <v>9.1816236935815865E-2</v>
      </c>
      <c r="CK10" t="str">
        <f t="shared" si="49"/>
        <v>21 Science, research, engineering and technology professionals</v>
      </c>
      <c r="CL10" s="69">
        <v>0.12608612849923628</v>
      </c>
      <c r="CM10" s="69">
        <v>0.18737962997493135</v>
      </c>
      <c r="CN10" s="69">
        <v>0.28773030882105777</v>
      </c>
      <c r="CO10" s="69">
        <v>0.32245308010823009</v>
      </c>
      <c r="CP10" s="69">
        <v>0.30905869930163421</v>
      </c>
      <c r="CQ10" s="69"/>
      <c r="CR10" s="69">
        <f t="shared" si="50"/>
        <v>2.1328390480576442E-2</v>
      </c>
      <c r="CS10" s="69">
        <f>'RD T1'!E270</f>
        <v>9.1240075668024515E-2</v>
      </c>
      <c r="CT10" s="69">
        <f t="shared" si="51"/>
        <v>0.11256846614860096</v>
      </c>
    </row>
    <row r="11" spans="1:98" x14ac:dyDescent="0.2">
      <c r="A11" s="10" t="str">
        <f>name!D7</f>
        <v>22 Health professionals</v>
      </c>
      <c r="B11" s="69">
        <v>0.84980260338200009</v>
      </c>
      <c r="C11" s="69">
        <v>1.0749222786615686</v>
      </c>
      <c r="D11" s="69">
        <v>1.0781258259092552</v>
      </c>
      <c r="E11" s="69">
        <v>1.4921395269445132</v>
      </c>
      <c r="F11" s="69">
        <v>2.3780791547057496</v>
      </c>
      <c r="G11" s="11"/>
      <c r="H11" s="69">
        <f t="shared" si="26"/>
        <v>1.2999533287964944</v>
      </c>
      <c r="I11" s="69">
        <f>'RD T1'!E39</f>
        <v>0.83284850514113906</v>
      </c>
      <c r="J11" s="69">
        <f t="shared" si="27"/>
        <v>2.1328018339376333</v>
      </c>
      <c r="L11" t="str">
        <f t="shared" si="28"/>
        <v>22 Health professionals</v>
      </c>
      <c r="M11" s="69">
        <v>2.3246262758840168</v>
      </c>
      <c r="N11" s="69">
        <v>3.0546014010793394</v>
      </c>
      <c r="O11" s="69">
        <v>3.0021397985584448</v>
      </c>
      <c r="P11" s="69">
        <v>3.6860609889324083</v>
      </c>
      <c r="Q11" s="69">
        <v>5.5258522816789402</v>
      </c>
      <c r="R11" s="11"/>
      <c r="S11" s="69">
        <f t="shared" si="29"/>
        <v>2.5237124831204953</v>
      </c>
      <c r="T11" s="69">
        <f>'RD T1'!E68</f>
        <v>2.1620216482341417</v>
      </c>
      <c r="U11" s="69">
        <f t="shared" si="30"/>
        <v>4.6857341313546375</v>
      </c>
      <c r="W11" t="str">
        <f t="shared" si="31"/>
        <v>22 Health professionals</v>
      </c>
      <c r="X11" s="69">
        <v>5.2036344876607759</v>
      </c>
      <c r="Y11" s="69">
        <v>5.4989275527161414</v>
      </c>
      <c r="Z11" s="69">
        <v>5.5861563199613959</v>
      </c>
      <c r="AA11" s="69">
        <v>5.9489471026022276</v>
      </c>
      <c r="AB11" s="69">
        <v>6.6348127629734437</v>
      </c>
      <c r="AC11" s="69"/>
      <c r="AD11" s="69">
        <f t="shared" si="32"/>
        <v>1.0486564430120477</v>
      </c>
      <c r="AE11" s="69">
        <f>'RD T1'!E97</f>
        <v>3.5817189281490913</v>
      </c>
      <c r="AF11" s="69">
        <f t="shared" si="33"/>
        <v>4.6303753711611391</v>
      </c>
      <c r="AH11" t="str">
        <f t="shared" si="34"/>
        <v>22 Health professionals</v>
      </c>
      <c r="AI11" s="69">
        <v>2.7266520631564926</v>
      </c>
      <c r="AJ11" s="69">
        <v>1.9448779125901499</v>
      </c>
      <c r="AK11" s="69">
        <v>1.7773958258901554</v>
      </c>
      <c r="AL11" s="69">
        <v>0.98008175216738802</v>
      </c>
      <c r="AM11" s="69">
        <v>0.39977240190840146</v>
      </c>
      <c r="AN11" s="69"/>
      <c r="AO11" s="69">
        <f t="shared" si="35"/>
        <v>-1.377623423981754</v>
      </c>
      <c r="AP11" s="69">
        <f>'RD T1'!E126</f>
        <v>0.33485484881128996</v>
      </c>
      <c r="AQ11" s="69">
        <f t="shared" si="36"/>
        <v>-1.0427685751704641</v>
      </c>
      <c r="AS11" t="str">
        <f t="shared" si="37"/>
        <v>22 Health professionals</v>
      </c>
      <c r="AT11" s="69">
        <v>0.36255533312320271</v>
      </c>
      <c r="AU11" s="69">
        <v>0.38720299248353068</v>
      </c>
      <c r="AV11" s="69">
        <v>0.43428029982709709</v>
      </c>
      <c r="AW11" s="69">
        <v>0.47253680068032067</v>
      </c>
      <c r="AX11" s="69">
        <v>0.53907534452923411</v>
      </c>
      <c r="AY11" s="69"/>
      <c r="AZ11" s="69">
        <f t="shared" si="38"/>
        <v>0.10479504470213702</v>
      </c>
      <c r="BA11" s="69">
        <f>'RD T1'!E155</f>
        <v>0.2615412534610963</v>
      </c>
      <c r="BB11" s="69">
        <f t="shared" si="39"/>
        <v>0.36633629816323332</v>
      </c>
      <c r="BD11" t="str">
        <f t="shared" si="40"/>
        <v>22 Health professionals</v>
      </c>
      <c r="BE11" s="69">
        <v>1.3215622251025942</v>
      </c>
      <c r="BF11" s="69">
        <v>1.752392766239975</v>
      </c>
      <c r="BG11" s="69">
        <v>1.7447210356311464</v>
      </c>
      <c r="BH11" s="69">
        <v>1.8885585489042036</v>
      </c>
      <c r="BI11" s="69">
        <v>2.1517591607538025</v>
      </c>
      <c r="BJ11" s="69"/>
      <c r="BK11" s="69">
        <f t="shared" si="41"/>
        <v>0.40703812512265602</v>
      </c>
      <c r="BL11" s="69">
        <f>'RD T1'!E184</f>
        <v>1.0312243091494182</v>
      </c>
      <c r="BM11" s="69">
        <f t="shared" si="42"/>
        <v>1.4382624342720742</v>
      </c>
      <c r="BO11" t="str">
        <f t="shared" si="43"/>
        <v>22 Health professionals</v>
      </c>
      <c r="BP11" s="69">
        <v>1.0835045377277321</v>
      </c>
      <c r="BQ11" s="69">
        <v>1.2425059384909958</v>
      </c>
      <c r="BR11" s="69">
        <v>1.1874794743970019</v>
      </c>
      <c r="BS11" s="69">
        <v>1.0712705329810217</v>
      </c>
      <c r="BT11" s="69">
        <v>0.81648728793374359</v>
      </c>
      <c r="BU11" s="69"/>
      <c r="BV11" s="69">
        <f t="shared" si="44"/>
        <v>-0.37099218646325827</v>
      </c>
      <c r="BW11" s="69">
        <f>'RD T1'!E213</f>
        <v>0.50515100050106054</v>
      </c>
      <c r="BX11" s="69">
        <f t="shared" si="45"/>
        <v>0.13415881403780228</v>
      </c>
      <c r="BZ11" t="str">
        <f t="shared" si="46"/>
        <v>22 Health professionals</v>
      </c>
      <c r="CA11" s="69">
        <v>0.48707560622605883</v>
      </c>
      <c r="CB11" s="69">
        <v>0.68835070920309183</v>
      </c>
      <c r="CC11" s="69">
        <v>0.63426115771386826</v>
      </c>
      <c r="CD11" s="69">
        <v>0.57921556667212082</v>
      </c>
      <c r="CE11" s="69">
        <v>0.44405362189610703</v>
      </c>
      <c r="CF11" s="69"/>
      <c r="CG11" s="69">
        <f t="shared" si="47"/>
        <v>-0.19020753581776123</v>
      </c>
      <c r="CH11" s="69">
        <f>'RD T1'!E242</f>
        <v>0.20433885610442892</v>
      </c>
      <c r="CI11" s="69">
        <f t="shared" si="48"/>
        <v>1.4131320286667692E-2</v>
      </c>
      <c r="CK11" t="str">
        <f t="shared" si="49"/>
        <v>22 Health professionals</v>
      </c>
      <c r="CL11" s="69">
        <v>5.6234188454794366E-2</v>
      </c>
      <c r="CM11" s="69">
        <v>6.8190298266677662E-2</v>
      </c>
      <c r="CN11" s="69">
        <v>9.3104861352787657E-2</v>
      </c>
      <c r="CO11" s="69">
        <v>9.5933510698057112E-2</v>
      </c>
      <c r="CP11" s="69">
        <v>0.10353936560713804</v>
      </c>
      <c r="CQ11" s="69"/>
      <c r="CR11" s="69">
        <f t="shared" si="50"/>
        <v>1.0434504254350385E-2</v>
      </c>
      <c r="CS11" s="69">
        <f>'RD T1'!E271</f>
        <v>4.436264279171017E-2</v>
      </c>
      <c r="CT11" s="69">
        <f t="shared" si="51"/>
        <v>5.4797147046060556E-2</v>
      </c>
    </row>
    <row r="12" spans="1:98" x14ac:dyDescent="0.2">
      <c r="A12" s="10" t="str">
        <f>name!D8</f>
        <v>23 Teaching and other educational professionals</v>
      </c>
      <c r="B12" s="69">
        <v>1.22675503684886</v>
      </c>
      <c r="C12" s="69">
        <v>1.4592873683405847</v>
      </c>
      <c r="D12" s="69">
        <v>1.4138756639116614</v>
      </c>
      <c r="E12" s="69">
        <v>1.6114559705156513</v>
      </c>
      <c r="F12" s="69">
        <v>2.0204462807251025</v>
      </c>
      <c r="G12" s="11"/>
      <c r="H12" s="69">
        <f t="shared" si="26"/>
        <v>0.60657061681344104</v>
      </c>
      <c r="I12" s="69">
        <f>'RD T1'!E40</f>
        <v>0.86080001803142758</v>
      </c>
      <c r="J12" s="69">
        <f t="shared" si="27"/>
        <v>1.4673706348448685</v>
      </c>
      <c r="L12" t="str">
        <f t="shared" si="28"/>
        <v>23 Teaching and other educational professionals</v>
      </c>
      <c r="M12" s="69">
        <v>6.5866265061952358</v>
      </c>
      <c r="N12" s="69">
        <v>8.0583461550417805</v>
      </c>
      <c r="O12" s="69">
        <v>8.1228786075521153</v>
      </c>
      <c r="P12" s="69">
        <v>9.0657855872154816</v>
      </c>
      <c r="Q12" s="69">
        <v>11.286784978304382</v>
      </c>
      <c r="R12" s="11"/>
      <c r="S12" s="69">
        <f t="shared" si="29"/>
        <v>3.163906370752267</v>
      </c>
      <c r="T12" s="69">
        <f>'RD T1'!E69</f>
        <v>5.0356207865206697</v>
      </c>
      <c r="U12" s="69">
        <f t="shared" si="30"/>
        <v>8.1995271572729358</v>
      </c>
      <c r="W12" t="str">
        <f t="shared" si="31"/>
        <v>23 Teaching and other educational professionals</v>
      </c>
      <c r="X12" s="69">
        <v>4.7393775509702438</v>
      </c>
      <c r="Y12" s="69">
        <v>4.1478588140414407</v>
      </c>
      <c r="Z12" s="69">
        <v>4.348558787832129</v>
      </c>
      <c r="AA12" s="69">
        <v>3.5784563637815658</v>
      </c>
      <c r="AB12" s="69">
        <v>2.7231481497111902</v>
      </c>
      <c r="AC12" s="69"/>
      <c r="AD12" s="69">
        <f t="shared" si="32"/>
        <v>-1.6254106381209388</v>
      </c>
      <c r="AE12" s="69">
        <f>'RD T1'!E98</f>
        <v>1.8113744238098852</v>
      </c>
      <c r="AF12" s="69">
        <f t="shared" si="33"/>
        <v>0.18596378568894645</v>
      </c>
      <c r="AH12" t="str">
        <f t="shared" si="34"/>
        <v>23 Teaching and other educational professionals</v>
      </c>
      <c r="AI12" s="69">
        <v>0.74287852135110943</v>
      </c>
      <c r="AJ12" s="69">
        <v>0.44694146162056536</v>
      </c>
      <c r="AK12" s="69">
        <v>0.39179339870868995</v>
      </c>
      <c r="AL12" s="69">
        <v>0.25135574176978442</v>
      </c>
      <c r="AM12" s="69">
        <v>0.26372232416807678</v>
      </c>
      <c r="AN12" s="69"/>
      <c r="AO12" s="69">
        <f t="shared" si="35"/>
        <v>-0.12807107454061317</v>
      </c>
      <c r="AP12" s="69">
        <f>'RD T1'!E127</f>
        <v>9.2944391883261479E-2</v>
      </c>
      <c r="AQ12" s="69">
        <f t="shared" si="36"/>
        <v>-3.5126682657351693E-2</v>
      </c>
      <c r="AS12" t="str">
        <f t="shared" si="37"/>
        <v>23 Teaching and other educational professionals</v>
      </c>
      <c r="AT12" s="69">
        <v>0.19292334732625474</v>
      </c>
      <c r="AU12" s="69">
        <v>0.20145783820172539</v>
      </c>
      <c r="AV12" s="69">
        <v>0.18265579407128668</v>
      </c>
      <c r="AW12" s="69">
        <v>0.15131297870218313</v>
      </c>
      <c r="AX12" s="69">
        <v>0.12041839662497156</v>
      </c>
      <c r="AY12" s="69"/>
      <c r="AZ12" s="69">
        <f t="shared" si="38"/>
        <v>-6.2237397446315124E-2</v>
      </c>
      <c r="BA12" s="69">
        <f>'RD T1'!E156</f>
        <v>7.5205061057692368E-2</v>
      </c>
      <c r="BB12" s="69">
        <f t="shared" si="39"/>
        <v>1.2967663611377245E-2</v>
      </c>
      <c r="BD12" t="str">
        <f t="shared" si="40"/>
        <v>23 Teaching and other educational professionals</v>
      </c>
      <c r="BE12" s="69">
        <v>0.76639933826771889</v>
      </c>
      <c r="BF12" s="69">
        <v>0.86816225060957219</v>
      </c>
      <c r="BG12" s="69">
        <v>0.81899852519042926</v>
      </c>
      <c r="BH12" s="69">
        <v>0.73855849439392718</v>
      </c>
      <c r="BI12" s="69">
        <v>0.79452564183807017</v>
      </c>
      <c r="BJ12" s="69"/>
      <c r="BK12" s="69">
        <f t="shared" si="41"/>
        <v>-2.4472883352359087E-2</v>
      </c>
      <c r="BL12" s="69">
        <f>'RD T1'!E185</f>
        <v>0.31532189934333821</v>
      </c>
      <c r="BM12" s="69">
        <f t="shared" si="42"/>
        <v>0.29084901599097912</v>
      </c>
      <c r="BO12" t="str">
        <f t="shared" si="43"/>
        <v>23 Teaching and other educational professionals</v>
      </c>
      <c r="BP12" s="69">
        <v>0.53397231681621715</v>
      </c>
      <c r="BQ12" s="69">
        <v>0.57260121152507903</v>
      </c>
      <c r="BR12" s="69">
        <v>0.51978745865889275</v>
      </c>
      <c r="BS12" s="69">
        <v>0.42322296533441567</v>
      </c>
      <c r="BT12" s="69">
        <v>0.32344577547844272</v>
      </c>
      <c r="BU12" s="69"/>
      <c r="BV12" s="69">
        <f t="shared" si="44"/>
        <v>-0.19634168318045003</v>
      </c>
      <c r="BW12" s="69">
        <f>'RD T1'!E214</f>
        <v>0.19124412061438481</v>
      </c>
      <c r="BX12" s="69">
        <f t="shared" si="45"/>
        <v>-5.0975625660652224E-3</v>
      </c>
      <c r="BZ12" t="str">
        <f t="shared" si="46"/>
        <v>23 Teaching and other educational professionals</v>
      </c>
      <c r="CA12" s="69">
        <v>0.33223106584946205</v>
      </c>
      <c r="CB12" s="69">
        <v>0.42445138822358797</v>
      </c>
      <c r="CC12" s="69">
        <v>0.45644249851906021</v>
      </c>
      <c r="CD12" s="69">
        <v>0.39195748675134418</v>
      </c>
      <c r="CE12" s="69">
        <v>0.31683946011869141</v>
      </c>
      <c r="CF12" s="69"/>
      <c r="CG12" s="69">
        <f t="shared" si="47"/>
        <v>-0.13960303840036881</v>
      </c>
      <c r="CH12" s="69">
        <f>'RD T1'!E243</f>
        <v>0.14755833655402392</v>
      </c>
      <c r="CI12" s="69">
        <f t="shared" si="48"/>
        <v>7.9552981536551159E-3</v>
      </c>
      <c r="CK12" t="str">
        <f t="shared" si="49"/>
        <v>23 Teaching and other educational professionals</v>
      </c>
      <c r="CL12" s="69">
        <v>4.6274776226673558E-2</v>
      </c>
      <c r="CM12" s="69">
        <v>5.8409790022884295E-2</v>
      </c>
      <c r="CN12" s="69">
        <v>8.2038698191333373E-2</v>
      </c>
      <c r="CO12" s="69">
        <v>7.6289616492280318E-2</v>
      </c>
      <c r="CP12" s="69">
        <v>6.1783811247239168E-2</v>
      </c>
      <c r="CQ12" s="69"/>
      <c r="CR12" s="69">
        <f t="shared" si="50"/>
        <v>-2.0254886944094205E-2</v>
      </c>
      <c r="CS12" s="69">
        <f>'RD T1'!E272</f>
        <v>3.0023556678075613E-2</v>
      </c>
      <c r="CT12" s="69">
        <f t="shared" si="51"/>
        <v>9.7686697339814076E-3</v>
      </c>
    </row>
    <row r="13" spans="1:98" x14ac:dyDescent="0.2">
      <c r="A13" s="10" t="str">
        <f>name!D9</f>
        <v>24 Business, media and public service professionals</v>
      </c>
      <c r="B13" s="69">
        <v>0.29646290992246938</v>
      </c>
      <c r="C13" s="69">
        <v>0.39378052904237848</v>
      </c>
      <c r="D13" s="69">
        <v>0.39556531191369121</v>
      </c>
      <c r="E13" s="69">
        <v>0.53052657718071428</v>
      </c>
      <c r="F13" s="69">
        <v>0.80652393886107809</v>
      </c>
      <c r="G13" s="11"/>
      <c r="H13" s="69">
        <f t="shared" si="26"/>
        <v>0.41095862694738688</v>
      </c>
      <c r="I13" s="69">
        <f>'RD T1'!E41</f>
        <v>0.28382395278863204</v>
      </c>
      <c r="J13" s="69">
        <f t="shared" si="27"/>
        <v>0.69478257973601898</v>
      </c>
      <c r="L13" t="str">
        <f t="shared" si="28"/>
        <v>24 Business, media and public service professionals</v>
      </c>
      <c r="M13" s="69">
        <v>3.7698389508231589</v>
      </c>
      <c r="N13" s="69">
        <v>5.051230586803741</v>
      </c>
      <c r="O13" s="69">
        <v>5.3877693155860031</v>
      </c>
      <c r="P13" s="69">
        <v>6.9000009050881088</v>
      </c>
      <c r="Q13" s="69">
        <v>9.9654756604549402</v>
      </c>
      <c r="R13" s="11"/>
      <c r="S13" s="69">
        <f t="shared" si="29"/>
        <v>4.577706344868937</v>
      </c>
      <c r="T13" s="69">
        <f>'RD T1'!E70</f>
        <v>3.764958648796294</v>
      </c>
      <c r="U13" s="69">
        <f t="shared" si="30"/>
        <v>8.3426649936652311</v>
      </c>
      <c r="W13" t="str">
        <f t="shared" si="31"/>
        <v>24 Business, media and public service professionals</v>
      </c>
      <c r="X13" s="69">
        <v>7.0154087388051423</v>
      </c>
      <c r="Y13" s="69">
        <v>7.446411729549645</v>
      </c>
      <c r="Z13" s="69">
        <v>8.1600045216810777</v>
      </c>
      <c r="AA13" s="69">
        <v>8.4687309035978586</v>
      </c>
      <c r="AB13" s="69">
        <v>8.615131109939357</v>
      </c>
      <c r="AC13" s="69"/>
      <c r="AD13" s="69">
        <f t="shared" si="32"/>
        <v>0.45512658825827934</v>
      </c>
      <c r="AE13" s="69">
        <f>'RD T1'!E99</f>
        <v>4.4455489890324609</v>
      </c>
      <c r="AF13" s="69">
        <f t="shared" si="33"/>
        <v>4.9006755772907402</v>
      </c>
      <c r="AH13" t="str">
        <f t="shared" si="34"/>
        <v>24 Business, media and public service professionals</v>
      </c>
      <c r="AI13" s="69">
        <v>0.75373691419968247</v>
      </c>
      <c r="AJ13" s="69">
        <v>0.68055667389235253</v>
      </c>
      <c r="AK13" s="69">
        <v>0.75975525220786888</v>
      </c>
      <c r="AL13" s="69">
        <v>0.71941312079864672</v>
      </c>
      <c r="AM13" s="69">
        <v>0.72306538900630801</v>
      </c>
      <c r="AN13" s="69"/>
      <c r="AO13" s="69">
        <f t="shared" si="35"/>
        <v>-3.6689863201560868E-2</v>
      </c>
      <c r="AP13" s="69">
        <f>'RD T1'!E128</f>
        <v>0.27913462975699549</v>
      </c>
      <c r="AQ13" s="69">
        <f t="shared" si="36"/>
        <v>0.24244476655543462</v>
      </c>
      <c r="AS13" t="str">
        <f t="shared" si="37"/>
        <v>24 Business, media and public service professionals</v>
      </c>
      <c r="AT13" s="69">
        <v>1.17343264160056</v>
      </c>
      <c r="AU13" s="69">
        <v>1.2148874999869741</v>
      </c>
      <c r="AV13" s="69">
        <v>1.3528439002104564</v>
      </c>
      <c r="AW13" s="69">
        <v>1.4086575670268608</v>
      </c>
      <c r="AX13" s="69">
        <v>1.4639926111599555</v>
      </c>
      <c r="AY13" s="69"/>
      <c r="AZ13" s="69">
        <f t="shared" si="38"/>
        <v>0.11114871094949907</v>
      </c>
      <c r="BA13" s="69">
        <f>'RD T1'!E157</f>
        <v>0.71103107086933093</v>
      </c>
      <c r="BB13" s="69">
        <f t="shared" si="39"/>
        <v>0.82217978181883</v>
      </c>
      <c r="BD13" t="str">
        <f t="shared" si="40"/>
        <v>24 Business, media and public service professionals</v>
      </c>
      <c r="BE13" s="69">
        <v>2.7460029794958629</v>
      </c>
      <c r="BF13" s="69">
        <v>3.252188316416512</v>
      </c>
      <c r="BG13" s="69">
        <v>3.4921955692324445</v>
      </c>
      <c r="BH13" s="69">
        <v>3.5512535108051591</v>
      </c>
      <c r="BI13" s="69">
        <v>3.8323139637936929</v>
      </c>
      <c r="BJ13" s="69"/>
      <c r="BK13" s="69">
        <f t="shared" si="41"/>
        <v>0.34011839456124848</v>
      </c>
      <c r="BL13" s="69">
        <f>'RD T1'!E186</f>
        <v>1.4417014407803106</v>
      </c>
      <c r="BM13" s="69">
        <f t="shared" si="42"/>
        <v>1.7818198353415591</v>
      </c>
      <c r="BO13" t="str">
        <f t="shared" si="43"/>
        <v>24 Business, media and public service professionals</v>
      </c>
      <c r="BP13" s="69">
        <v>1.8025779850633366</v>
      </c>
      <c r="BQ13" s="69">
        <v>1.8476687629668158</v>
      </c>
      <c r="BR13" s="69">
        <v>2.1301967015431487</v>
      </c>
      <c r="BS13" s="69">
        <v>1.824999350243373</v>
      </c>
      <c r="BT13" s="69">
        <v>1.3893335683859216</v>
      </c>
      <c r="BU13" s="69"/>
      <c r="BV13" s="69">
        <f t="shared" si="44"/>
        <v>-0.74086313315722707</v>
      </c>
      <c r="BW13" s="69">
        <f>'RD T1'!E215</f>
        <v>0.71773922265998502</v>
      </c>
      <c r="BX13" s="69">
        <f t="shared" si="45"/>
        <v>-2.3123910497242051E-2</v>
      </c>
      <c r="BZ13" t="str">
        <f t="shared" si="46"/>
        <v>24 Business, media and public service professionals</v>
      </c>
      <c r="CA13" s="69">
        <v>0.92470289743404299</v>
      </c>
      <c r="CB13" s="69">
        <v>1.3085914359297541</v>
      </c>
      <c r="CC13" s="69">
        <v>1.3676143116692383</v>
      </c>
      <c r="CD13" s="69">
        <v>1.2172983639190853</v>
      </c>
      <c r="CE13" s="69">
        <v>0.9431841547536074</v>
      </c>
      <c r="CF13" s="69"/>
      <c r="CG13" s="69">
        <f t="shared" si="47"/>
        <v>-0.42443015691563091</v>
      </c>
      <c r="CH13" s="69">
        <f>'RD T1'!E244</f>
        <v>0.39336308677122805</v>
      </c>
      <c r="CI13" s="69">
        <f t="shared" si="48"/>
        <v>-3.1067070144402853E-2</v>
      </c>
      <c r="CK13" t="str">
        <f t="shared" si="49"/>
        <v>24 Business, media and public service professionals</v>
      </c>
      <c r="CL13" s="69">
        <v>0.13831609002135473</v>
      </c>
      <c r="CM13" s="69">
        <v>0.18043654006212134</v>
      </c>
      <c r="CN13" s="69">
        <v>0.25494991125711153</v>
      </c>
      <c r="CO13" s="69">
        <v>0.23655279187802214</v>
      </c>
      <c r="CP13" s="69">
        <v>0.20087472238223691</v>
      </c>
      <c r="CQ13" s="69"/>
      <c r="CR13" s="69">
        <f t="shared" si="50"/>
        <v>-5.4075188874874613E-2</v>
      </c>
      <c r="CS13" s="69">
        <f>'RD T1'!E273</f>
        <v>8.1705787882776396E-2</v>
      </c>
      <c r="CT13" s="69">
        <f t="shared" si="51"/>
        <v>2.7630599007901782E-2</v>
      </c>
    </row>
    <row r="14" spans="1:98" x14ac:dyDescent="0.2">
      <c r="A14" s="10" t="str">
        <f>name!D10</f>
        <v>31 Science, engineering and technology associate professionals</v>
      </c>
      <c r="B14" s="69">
        <v>9.5434694031722445E-2</v>
      </c>
      <c r="C14" s="69">
        <v>0.14062560113536757</v>
      </c>
      <c r="D14" s="69">
        <v>0.1593923100142875</v>
      </c>
      <c r="E14" s="69">
        <v>0.19311064995660324</v>
      </c>
      <c r="F14" s="69">
        <v>0.30947451551519733</v>
      </c>
      <c r="G14" s="11"/>
      <c r="H14" s="69">
        <f t="shared" si="26"/>
        <v>0.15008220550090984</v>
      </c>
      <c r="I14" s="69">
        <f>'RD T1'!E42</f>
        <v>0.10264260168493013</v>
      </c>
      <c r="J14" s="69">
        <f t="shared" si="27"/>
        <v>0.25272480718583995</v>
      </c>
      <c r="L14" t="str">
        <f t="shared" si="28"/>
        <v>31 Science, engineering and technology associate professionals</v>
      </c>
      <c r="M14" s="69">
        <v>0.55746365132404041</v>
      </c>
      <c r="N14" s="69">
        <v>0.77415066627044493</v>
      </c>
      <c r="O14" s="69">
        <v>0.82654032081075268</v>
      </c>
      <c r="P14" s="69">
        <v>1.0054788402136197</v>
      </c>
      <c r="Q14" s="69">
        <v>1.5315325403762192</v>
      </c>
      <c r="R14" s="11"/>
      <c r="S14" s="69">
        <f t="shared" si="29"/>
        <v>0.70499221956546654</v>
      </c>
      <c r="T14" s="69">
        <f>'RD T1'!E71</f>
        <v>0.49705995227776423</v>
      </c>
      <c r="U14" s="69">
        <f t="shared" si="30"/>
        <v>1.2020521718432309</v>
      </c>
      <c r="W14" t="str">
        <f t="shared" si="31"/>
        <v>31 Science, engineering and technology associate professionals</v>
      </c>
      <c r="X14" s="69">
        <v>1.400081733162106</v>
      </c>
      <c r="Y14" s="69">
        <v>1.6141526410397928</v>
      </c>
      <c r="Z14" s="69">
        <v>1.7521336653344746</v>
      </c>
      <c r="AA14" s="69">
        <v>1.7507688806286792</v>
      </c>
      <c r="AB14" s="69">
        <v>1.9148546862055595</v>
      </c>
      <c r="AC14" s="69"/>
      <c r="AD14" s="69">
        <f t="shared" si="32"/>
        <v>0.16272102087108498</v>
      </c>
      <c r="AE14" s="69">
        <f>'RD T1'!E100</f>
        <v>0.83198258729472474</v>
      </c>
      <c r="AF14" s="69">
        <f t="shared" si="33"/>
        <v>0.99470360816580972</v>
      </c>
      <c r="AH14" t="str">
        <f t="shared" si="34"/>
        <v>31 Science, engineering and technology associate professionals</v>
      </c>
      <c r="AI14" s="69">
        <v>0.26159397331887485</v>
      </c>
      <c r="AJ14" s="69">
        <v>0.30920597708344805</v>
      </c>
      <c r="AK14" s="69">
        <v>0.31721903842404497</v>
      </c>
      <c r="AL14" s="69">
        <v>0.34234904681009248</v>
      </c>
      <c r="AM14" s="69">
        <v>0.43561422803424171</v>
      </c>
      <c r="AN14" s="69"/>
      <c r="AO14" s="69">
        <f t="shared" si="35"/>
        <v>0.11839518961019674</v>
      </c>
      <c r="AP14" s="69">
        <f>'RD T1'!E129</f>
        <v>0.17780955950865857</v>
      </c>
      <c r="AQ14" s="69">
        <f t="shared" si="36"/>
        <v>0.2962047491188553</v>
      </c>
      <c r="AS14" t="str">
        <f t="shared" si="37"/>
        <v>31 Science, engineering and technology associate professionals</v>
      </c>
      <c r="AT14" s="69">
        <v>0.68596178803913266</v>
      </c>
      <c r="AU14" s="69">
        <v>0.73016003715390199</v>
      </c>
      <c r="AV14" s="69">
        <v>0.74008529135822754</v>
      </c>
      <c r="AW14" s="69">
        <v>0.66343619393689679</v>
      </c>
      <c r="AX14" s="69">
        <v>0.64657124211775208</v>
      </c>
      <c r="AY14" s="69"/>
      <c r="AZ14" s="69">
        <f t="shared" si="38"/>
        <v>-9.3514049240475461E-2</v>
      </c>
      <c r="BA14" s="69">
        <f>'RD T1'!E158</f>
        <v>0.26545290819106815</v>
      </c>
      <c r="BB14" s="69">
        <f t="shared" si="39"/>
        <v>0.17193885895059269</v>
      </c>
      <c r="BD14" t="str">
        <f t="shared" si="40"/>
        <v>31 Science, engineering and technology associate professionals</v>
      </c>
      <c r="BE14" s="69">
        <v>1.1880434074781057</v>
      </c>
      <c r="BF14" s="69">
        <v>1.2779446491223043</v>
      </c>
      <c r="BG14" s="69">
        <v>1.430550811042069</v>
      </c>
      <c r="BH14" s="69">
        <v>1.1468520221314953</v>
      </c>
      <c r="BI14" s="69">
        <v>0.91819426586970965</v>
      </c>
      <c r="BJ14" s="69"/>
      <c r="BK14" s="69">
        <f t="shared" si="41"/>
        <v>-0.5123565451723594</v>
      </c>
      <c r="BL14" s="69">
        <f>'RD T1'!E187</f>
        <v>0.35983910675042513</v>
      </c>
      <c r="BM14" s="69">
        <f t="shared" si="42"/>
        <v>-0.15251743842193427</v>
      </c>
      <c r="BO14" t="str">
        <f t="shared" si="43"/>
        <v>31 Science, engineering and technology associate professionals</v>
      </c>
      <c r="BP14" s="69">
        <v>0.79853314734173864</v>
      </c>
      <c r="BQ14" s="69">
        <v>0.85460148436331784</v>
      </c>
      <c r="BR14" s="69">
        <v>0.98262465968266044</v>
      </c>
      <c r="BS14" s="69">
        <v>0.8008979290230217</v>
      </c>
      <c r="BT14" s="69">
        <v>0.72166274983242817</v>
      </c>
      <c r="BU14" s="69"/>
      <c r="BV14" s="69">
        <f t="shared" si="44"/>
        <v>-0.26096190985023227</v>
      </c>
      <c r="BW14" s="69">
        <f>'RD T1'!E216</f>
        <v>0.31130506377597866</v>
      </c>
      <c r="BX14" s="69">
        <f t="shared" si="45"/>
        <v>5.0343153925746398E-2</v>
      </c>
      <c r="BZ14" t="str">
        <f t="shared" si="46"/>
        <v>31 Science, engineering and technology associate professionals</v>
      </c>
      <c r="CA14" s="69">
        <v>0.53184363363626075</v>
      </c>
      <c r="CB14" s="69">
        <v>0.78141591734441618</v>
      </c>
      <c r="CC14" s="69">
        <v>0.84634019915963521</v>
      </c>
      <c r="CD14" s="69">
        <v>0.73573517806983546</v>
      </c>
      <c r="CE14" s="69">
        <v>0.67191982217424928</v>
      </c>
      <c r="CF14" s="69"/>
      <c r="CG14" s="69">
        <f t="shared" si="47"/>
        <v>-0.17442037698538593</v>
      </c>
      <c r="CH14" s="69">
        <f>'RD T1'!E245</f>
        <v>0.23557545539382252</v>
      </c>
      <c r="CI14" s="69">
        <f t="shared" si="48"/>
        <v>6.1155078408436592E-2</v>
      </c>
      <c r="CK14" t="str">
        <f t="shared" si="49"/>
        <v>31 Science, engineering and technology associate professionals</v>
      </c>
      <c r="CL14" s="69">
        <v>7.7819037107372035E-2</v>
      </c>
      <c r="CM14" s="69">
        <v>0.10683419854436201</v>
      </c>
      <c r="CN14" s="69">
        <v>0.15347491239968708</v>
      </c>
      <c r="CO14" s="69">
        <v>0.1531045463821705</v>
      </c>
      <c r="CP14" s="69">
        <v>0.16655311716227267</v>
      </c>
      <c r="CQ14" s="69"/>
      <c r="CR14" s="69">
        <f t="shared" si="50"/>
        <v>1.3078204762585588E-2</v>
      </c>
      <c r="CS14" s="69">
        <f>'RD T1'!E274</f>
        <v>6.1688941746566875E-2</v>
      </c>
      <c r="CT14" s="69">
        <f t="shared" si="51"/>
        <v>7.4767146509152463E-2</v>
      </c>
    </row>
    <row r="15" spans="1:98" x14ac:dyDescent="0.2">
      <c r="A15" s="10" t="str">
        <f>name!D11</f>
        <v>32 Health and social care associate professionals</v>
      </c>
      <c r="B15" s="69">
        <v>3.0048519884856222E-2</v>
      </c>
      <c r="C15" s="69">
        <v>3.8259378593935439E-2</v>
      </c>
      <c r="D15" s="69">
        <v>3.2535982744379861E-2</v>
      </c>
      <c r="E15" s="69">
        <v>6.4374937975276741E-2</v>
      </c>
      <c r="F15" s="69">
        <v>0.12258620957773485</v>
      </c>
      <c r="G15" s="11"/>
      <c r="H15" s="69">
        <f t="shared" si="26"/>
        <v>9.0050226833354979E-2</v>
      </c>
      <c r="I15" s="69">
        <f>'RD T1'!E43</f>
        <v>4.6852501127722657E-2</v>
      </c>
      <c r="J15" s="69">
        <f t="shared" si="27"/>
        <v>0.13690272796107764</v>
      </c>
      <c r="L15" t="str">
        <f t="shared" si="28"/>
        <v>32 Health and social care associate professionals</v>
      </c>
      <c r="M15" s="69">
        <v>0.58452343856683842</v>
      </c>
      <c r="N15" s="69">
        <v>0.73669409465321978</v>
      </c>
      <c r="O15" s="69">
        <v>0.73593332903439979</v>
      </c>
      <c r="P15" s="69">
        <v>1.5030221910379007</v>
      </c>
      <c r="Q15" s="69">
        <v>2.8186419608768807</v>
      </c>
      <c r="R15" s="11"/>
      <c r="S15" s="69">
        <f t="shared" si="29"/>
        <v>2.0827086318424808</v>
      </c>
      <c r="T15" s="69">
        <f>'RD T1'!E72</f>
        <v>1.07411075361035</v>
      </c>
      <c r="U15" s="69">
        <f t="shared" si="30"/>
        <v>3.156819385452831</v>
      </c>
      <c r="W15" t="str">
        <f t="shared" si="31"/>
        <v>32 Health and social care associate professionals</v>
      </c>
      <c r="X15" s="69">
        <v>1.8657107680020115</v>
      </c>
      <c r="Y15" s="69">
        <v>1.8735037434555286</v>
      </c>
      <c r="Z15" s="69">
        <v>1.9656526453097911</v>
      </c>
      <c r="AA15" s="69">
        <v>3.5289557657639432</v>
      </c>
      <c r="AB15" s="69">
        <v>4.7863120370441159</v>
      </c>
      <c r="AC15" s="69"/>
      <c r="AD15" s="69">
        <f t="shared" si="32"/>
        <v>2.820659391734325</v>
      </c>
      <c r="AE15" s="69">
        <f>'RD T1'!E101</f>
        <v>2.4750831082867055</v>
      </c>
      <c r="AF15" s="69">
        <f t="shared" si="33"/>
        <v>5.2957425000210305</v>
      </c>
      <c r="AH15" t="str">
        <f t="shared" si="34"/>
        <v>32 Health and social care associate professionals</v>
      </c>
      <c r="AI15" s="69">
        <v>1.2981328259058023</v>
      </c>
      <c r="AJ15" s="69">
        <v>0.98448237239400738</v>
      </c>
      <c r="AK15" s="69">
        <v>0.97578329445489198</v>
      </c>
      <c r="AL15" s="69">
        <v>1.1726553511324163</v>
      </c>
      <c r="AM15" s="69">
        <v>0.78808058370784118</v>
      </c>
      <c r="AN15" s="69"/>
      <c r="AO15" s="69">
        <f t="shared" si="35"/>
        <v>-0.1877027107470508</v>
      </c>
      <c r="AP15" s="69">
        <f>'RD T1'!E130</f>
        <v>0.46713681412803121</v>
      </c>
      <c r="AQ15" s="69">
        <f t="shared" si="36"/>
        <v>0.2794341033809804</v>
      </c>
      <c r="AS15" t="str">
        <f t="shared" si="37"/>
        <v>32 Health and social care associate professionals</v>
      </c>
      <c r="AT15" s="69">
        <v>0.28875326787116773</v>
      </c>
      <c r="AU15" s="69">
        <v>0.29123172719427326</v>
      </c>
      <c r="AV15" s="69">
        <v>0.32840167112333696</v>
      </c>
      <c r="AW15" s="69">
        <v>0.51458135992312148</v>
      </c>
      <c r="AX15" s="69">
        <v>0.64167137077871372</v>
      </c>
      <c r="AY15" s="69"/>
      <c r="AZ15" s="69">
        <f t="shared" si="38"/>
        <v>0.31326969965537677</v>
      </c>
      <c r="BA15" s="69">
        <f>'RD T1'!E159</f>
        <v>0.32273220911398209</v>
      </c>
      <c r="BB15" s="69">
        <f t="shared" si="39"/>
        <v>0.63600190876935891</v>
      </c>
      <c r="BD15" t="str">
        <f t="shared" si="40"/>
        <v>32 Health and social care associate professionals</v>
      </c>
      <c r="BE15" s="69">
        <v>1.0764887023081897</v>
      </c>
      <c r="BF15" s="69">
        <v>1.3588448731316316</v>
      </c>
      <c r="BG15" s="69">
        <v>1.3465234158951789</v>
      </c>
      <c r="BH15" s="69">
        <v>2.3191883330839311</v>
      </c>
      <c r="BI15" s="69">
        <v>3.0209198752784223</v>
      </c>
      <c r="BJ15" s="69"/>
      <c r="BK15" s="69">
        <f t="shared" si="41"/>
        <v>1.6743964593832434</v>
      </c>
      <c r="BL15" s="69">
        <f>'RD T1'!E188</f>
        <v>1.3272916774061574</v>
      </c>
      <c r="BM15" s="69">
        <f t="shared" si="42"/>
        <v>3.0016881367894008</v>
      </c>
      <c r="BO15" t="str">
        <f t="shared" si="43"/>
        <v>32 Health and social care associate professionals</v>
      </c>
      <c r="BP15" s="69">
        <v>0.93135904305735007</v>
      </c>
      <c r="BQ15" s="69">
        <v>1.0181646139254326</v>
      </c>
      <c r="BR15" s="69">
        <v>0.92237089250159177</v>
      </c>
      <c r="BS15" s="69">
        <v>1.3188449076060091</v>
      </c>
      <c r="BT15" s="69">
        <v>1.1087524167742862</v>
      </c>
      <c r="BU15" s="69"/>
      <c r="BV15" s="69">
        <f t="shared" si="44"/>
        <v>0.18638152427269439</v>
      </c>
      <c r="BW15" s="69">
        <f>'RD T1'!E217</f>
        <v>0.6537486253116942</v>
      </c>
      <c r="BX15" s="69">
        <f t="shared" si="45"/>
        <v>0.84013014958438859</v>
      </c>
      <c r="BZ15" t="str">
        <f t="shared" si="46"/>
        <v>32 Health and social care associate professionals</v>
      </c>
      <c r="CA15" s="69">
        <v>0.30073882036337218</v>
      </c>
      <c r="CB15" s="69">
        <v>0.32590106057964119</v>
      </c>
      <c r="CC15" s="69">
        <v>0.30652880604563904</v>
      </c>
      <c r="CD15" s="69">
        <v>0.40384549825389215</v>
      </c>
      <c r="CE15" s="69">
        <v>0.33533267379937148</v>
      </c>
      <c r="CF15" s="69"/>
      <c r="CG15" s="69">
        <f t="shared" si="47"/>
        <v>2.8803867753732448E-2</v>
      </c>
      <c r="CH15" s="69">
        <f>'RD T1'!E246</f>
        <v>0.14728388772343937</v>
      </c>
      <c r="CI15" s="69">
        <f t="shared" si="48"/>
        <v>0.17608775547717181</v>
      </c>
      <c r="CK15" t="str">
        <f t="shared" si="49"/>
        <v>32 Health and social care associate professionals</v>
      </c>
      <c r="CL15" s="69">
        <v>3.1707113440788685E-2</v>
      </c>
      <c r="CM15" s="69">
        <v>3.235030928103598E-2</v>
      </c>
      <c r="CN15" s="69">
        <v>4.6985003242629685E-2</v>
      </c>
      <c r="CO15" s="69">
        <v>6.7587060663761508E-2</v>
      </c>
      <c r="CP15" s="69">
        <v>7.9873848103496209E-2</v>
      </c>
      <c r="CQ15" s="69"/>
      <c r="CR15" s="69">
        <f t="shared" si="50"/>
        <v>3.2888844860866524E-2</v>
      </c>
      <c r="CS15" s="69">
        <f>'RD T1'!E275</f>
        <v>3.1311896201721499E-2</v>
      </c>
      <c r="CT15" s="69">
        <f t="shared" si="51"/>
        <v>6.4200741062588024E-2</v>
      </c>
    </row>
    <row r="16" spans="1:98" x14ac:dyDescent="0.2">
      <c r="A16" s="10" t="str">
        <f>name!D12</f>
        <v>33 Protective service occupations</v>
      </c>
      <c r="B16" s="69">
        <v>8.1968263213287023E-3</v>
      </c>
      <c r="C16" s="69">
        <v>9.4178996362674211E-3</v>
      </c>
      <c r="D16" s="69">
        <v>9.9686188382663854E-3</v>
      </c>
      <c r="E16" s="69">
        <v>1.3036355078845738E-2</v>
      </c>
      <c r="F16" s="69">
        <v>2.0519967333876021E-2</v>
      </c>
      <c r="G16" s="11"/>
      <c r="H16" s="69">
        <f t="shared" si="26"/>
        <v>1.0551348495609635E-2</v>
      </c>
      <c r="I16" s="69">
        <f>'RD T1'!E44</f>
        <v>4.7473869084154524E-3</v>
      </c>
      <c r="J16" s="69">
        <f t="shared" si="27"/>
        <v>1.5298735404025088E-2</v>
      </c>
      <c r="L16" t="str">
        <f t="shared" si="28"/>
        <v>33 Protective service occupations</v>
      </c>
      <c r="M16" s="69">
        <v>0.12903005634856907</v>
      </c>
      <c r="N16" s="69">
        <v>0.1453382545213984</v>
      </c>
      <c r="O16" s="69">
        <v>0.15202913763670331</v>
      </c>
      <c r="P16" s="69">
        <v>0.1704332415821973</v>
      </c>
      <c r="Q16" s="69">
        <v>0.274099258363942</v>
      </c>
      <c r="R16" s="11"/>
      <c r="S16" s="69">
        <f t="shared" si="29"/>
        <v>0.12207012072723869</v>
      </c>
      <c r="T16" s="69">
        <f>'RD T1'!E73</f>
        <v>6.1505262995239667E-2</v>
      </c>
      <c r="U16" s="69">
        <f t="shared" si="30"/>
        <v>0.18357538372247836</v>
      </c>
      <c r="W16" t="str">
        <f t="shared" si="31"/>
        <v>33 Protective service occupations</v>
      </c>
      <c r="X16" s="69">
        <v>0.59325346100100007</v>
      </c>
      <c r="Y16" s="69">
        <v>0.53445068176062138</v>
      </c>
      <c r="Z16" s="69">
        <v>0.59401941208750497</v>
      </c>
      <c r="AA16" s="69">
        <v>0.55089284673281047</v>
      </c>
      <c r="AB16" s="69">
        <v>0.67774074330260969</v>
      </c>
      <c r="AC16" s="69"/>
      <c r="AD16" s="69">
        <f t="shared" si="32"/>
        <v>8.3721331215104722E-2</v>
      </c>
      <c r="AE16" s="69">
        <f>'RD T1'!E102</f>
        <v>0.24891971606318838</v>
      </c>
      <c r="AF16" s="69">
        <f t="shared" si="33"/>
        <v>0.33264104727829313</v>
      </c>
      <c r="AH16" t="str">
        <f t="shared" si="34"/>
        <v>33 Protective service occupations</v>
      </c>
      <c r="AI16" s="69">
        <v>0.16118425529976294</v>
      </c>
      <c r="AJ16" s="69">
        <v>0.14424780505556273</v>
      </c>
      <c r="AK16" s="69">
        <v>0.16145484193311258</v>
      </c>
      <c r="AL16" s="69">
        <v>0.15594442587869095</v>
      </c>
      <c r="AM16" s="69">
        <v>0.19823160040922611</v>
      </c>
      <c r="AN16" s="69"/>
      <c r="AO16" s="69">
        <f t="shared" si="35"/>
        <v>3.677675847611353E-2</v>
      </c>
      <c r="AP16" s="69">
        <f>'RD T1'!E131</f>
        <v>6.2906296867603573E-2</v>
      </c>
      <c r="AQ16" s="69">
        <f t="shared" si="36"/>
        <v>9.9683055343717103E-2</v>
      </c>
      <c r="AS16" t="str">
        <f t="shared" si="37"/>
        <v>33 Protective service occupations</v>
      </c>
      <c r="AT16" s="69">
        <v>0.15383224732770745</v>
      </c>
      <c r="AU16" s="69">
        <v>0.11892413176448015</v>
      </c>
      <c r="AV16" s="69">
        <v>0.1321273327370143</v>
      </c>
      <c r="AW16" s="69">
        <v>0.10486854225958622</v>
      </c>
      <c r="AX16" s="69">
        <v>0.1086337769604221</v>
      </c>
      <c r="AY16" s="69"/>
      <c r="AZ16" s="69">
        <f t="shared" si="38"/>
        <v>-2.3493555776592193E-2</v>
      </c>
      <c r="BA16" s="69">
        <f>'RD T1'!E160</f>
        <v>3.8023963242831742E-2</v>
      </c>
      <c r="BB16" s="69">
        <f t="shared" si="39"/>
        <v>1.4530407466239549E-2</v>
      </c>
      <c r="BD16" t="str">
        <f t="shared" si="40"/>
        <v>33 Protective service occupations</v>
      </c>
      <c r="BE16" s="69">
        <v>0.60504637401634886</v>
      </c>
      <c r="BF16" s="69">
        <v>0.47129929909422769</v>
      </c>
      <c r="BG16" s="69">
        <v>0.49264405966636671</v>
      </c>
      <c r="BH16" s="69">
        <v>0.39511599260594082</v>
      </c>
      <c r="BI16" s="69">
        <v>0.35566041620018618</v>
      </c>
      <c r="BJ16" s="69"/>
      <c r="BK16" s="69">
        <f t="shared" si="41"/>
        <v>-0.13698364346618053</v>
      </c>
      <c r="BL16" s="69">
        <f>'RD T1'!E189</f>
        <v>9.1549663645869084E-2</v>
      </c>
      <c r="BM16" s="69">
        <f t="shared" si="42"/>
        <v>-4.5433979820311443E-2</v>
      </c>
      <c r="BO16" t="str">
        <f t="shared" si="43"/>
        <v>33 Protective service occupations</v>
      </c>
      <c r="BP16" s="69">
        <v>0.63634371751789542</v>
      </c>
      <c r="BQ16" s="69">
        <v>0.49837854218280386</v>
      </c>
      <c r="BR16" s="69">
        <v>0.54533715773147706</v>
      </c>
      <c r="BS16" s="69">
        <v>0.3815598515941015</v>
      </c>
      <c r="BT16" s="69">
        <v>0.25565453488411766</v>
      </c>
      <c r="BU16" s="69"/>
      <c r="BV16" s="69">
        <f t="shared" si="44"/>
        <v>-0.28968262284735941</v>
      </c>
      <c r="BW16" s="69">
        <f>'RD T1'!E218</f>
        <v>0.10655249019890513</v>
      </c>
      <c r="BX16" s="69">
        <f t="shared" si="45"/>
        <v>-0.18313013264845429</v>
      </c>
      <c r="BZ16" t="str">
        <f t="shared" si="46"/>
        <v>33 Protective service occupations</v>
      </c>
      <c r="CA16" s="69">
        <v>0.304468846695094</v>
      </c>
      <c r="CB16" s="69">
        <v>0.31382361408678139</v>
      </c>
      <c r="CC16" s="69">
        <v>0.31530581038451311</v>
      </c>
      <c r="CD16" s="69">
        <v>0.25618443117945489</v>
      </c>
      <c r="CE16" s="69">
        <v>0.27840932596400653</v>
      </c>
      <c r="CF16" s="69"/>
      <c r="CG16" s="69">
        <f t="shared" si="47"/>
        <v>-3.6896484420506581E-2</v>
      </c>
      <c r="CH16" s="69">
        <f>'RD T1'!E247</f>
        <v>8.085333960641497E-2</v>
      </c>
      <c r="CI16" s="69">
        <f t="shared" si="48"/>
        <v>4.3956855185908389E-2</v>
      </c>
      <c r="CK16" t="str">
        <f t="shared" si="49"/>
        <v>33 Protective service occupations</v>
      </c>
      <c r="CL16" s="69">
        <v>3.3272335162166884E-2</v>
      </c>
      <c r="CM16" s="69">
        <v>2.6026521493267438E-2</v>
      </c>
      <c r="CN16" s="69">
        <v>3.8718539323386918E-2</v>
      </c>
      <c r="CO16" s="69">
        <v>2.6835035220164848E-2</v>
      </c>
      <c r="CP16" s="69">
        <v>3.1844590961613128E-2</v>
      </c>
      <c r="CQ16" s="69"/>
      <c r="CR16" s="69">
        <f t="shared" si="50"/>
        <v>-6.8739483617737893E-3</v>
      </c>
      <c r="CS16" s="69">
        <f>'RD T1'!E276</f>
        <v>6.2123350098296911E-3</v>
      </c>
      <c r="CT16" s="69">
        <f t="shared" si="51"/>
        <v>-6.6161335194409813E-4</v>
      </c>
    </row>
    <row r="17" spans="1:98" x14ac:dyDescent="0.2">
      <c r="A17" s="10" t="str">
        <f>name!D13</f>
        <v>34 Culture, media and sports occupations</v>
      </c>
      <c r="B17" s="69">
        <v>6.4176873753960445E-2</v>
      </c>
      <c r="C17" s="69">
        <v>0.10129475444711875</v>
      </c>
      <c r="D17" s="69">
        <v>9.6869236424394975E-2</v>
      </c>
      <c r="E17" s="69">
        <v>0.12013168212920866</v>
      </c>
      <c r="F17" s="69">
        <v>0.18668648233390617</v>
      </c>
      <c r="G17" s="11"/>
      <c r="H17" s="69">
        <f t="shared" si="26"/>
        <v>8.9817245909511192E-2</v>
      </c>
      <c r="I17" s="69">
        <f>'RD T1'!E45</f>
        <v>7.4512422060082267E-2</v>
      </c>
      <c r="J17" s="69">
        <f t="shared" si="27"/>
        <v>0.16432966796959347</v>
      </c>
      <c r="L17" t="str">
        <f t="shared" si="28"/>
        <v>34 Culture, media and sports occupations</v>
      </c>
      <c r="M17" s="69">
        <v>1.0522216295473368</v>
      </c>
      <c r="N17" s="69">
        <v>1.4573699298442355</v>
      </c>
      <c r="O17" s="69">
        <v>1.5136183100560843</v>
      </c>
      <c r="P17" s="69">
        <v>1.8151839056630699</v>
      </c>
      <c r="Q17" s="69">
        <v>2.7346817133038144</v>
      </c>
      <c r="R17" s="11"/>
      <c r="S17" s="69">
        <f t="shared" si="29"/>
        <v>1.2210634032477301</v>
      </c>
      <c r="T17" s="69">
        <f>'RD T1'!E74</f>
        <v>1.0795131599351988</v>
      </c>
      <c r="U17" s="69">
        <f t="shared" si="30"/>
        <v>2.3005765631829291</v>
      </c>
      <c r="W17" t="str">
        <f t="shared" si="31"/>
        <v>34 Culture, media and sports occupations</v>
      </c>
      <c r="X17" s="69">
        <v>2.4986247258452141</v>
      </c>
      <c r="Y17" s="69">
        <v>2.5735952596941836</v>
      </c>
      <c r="Z17" s="69">
        <v>2.6078968377248022</v>
      </c>
      <c r="AA17" s="69">
        <v>2.6089707145963734</v>
      </c>
      <c r="AB17" s="69">
        <v>2.8221751148509471</v>
      </c>
      <c r="AC17" s="69"/>
      <c r="AD17" s="69">
        <f t="shared" si="32"/>
        <v>0.21427827712614489</v>
      </c>
      <c r="AE17" s="69">
        <f>'RD T1'!E103</f>
        <v>1.3748232271124283</v>
      </c>
      <c r="AF17" s="69">
        <f t="shared" si="33"/>
        <v>1.5891015042385732</v>
      </c>
      <c r="AH17" t="str">
        <f t="shared" si="34"/>
        <v>34 Culture, media and sports occupations</v>
      </c>
      <c r="AI17" s="69">
        <v>0.2928581802002051</v>
      </c>
      <c r="AJ17" s="69">
        <v>0.27408988794998179</v>
      </c>
      <c r="AK17" s="69">
        <v>0.34026251630200965</v>
      </c>
      <c r="AL17" s="69">
        <v>0.33087564140864334</v>
      </c>
      <c r="AM17" s="69">
        <v>0.40851168929237874</v>
      </c>
      <c r="AN17" s="69"/>
      <c r="AO17" s="69">
        <f t="shared" si="35"/>
        <v>6.8249172990369089E-2</v>
      </c>
      <c r="AP17" s="69">
        <f>'RD T1'!E132</f>
        <v>0.18071888974873784</v>
      </c>
      <c r="AQ17" s="69">
        <f t="shared" si="36"/>
        <v>0.24896806273910693</v>
      </c>
      <c r="AS17" t="str">
        <f t="shared" si="37"/>
        <v>34 Culture, media and sports occupations</v>
      </c>
      <c r="AT17" s="69">
        <v>0.44374578152755845</v>
      </c>
      <c r="AU17" s="69">
        <v>0.42938422198702059</v>
      </c>
      <c r="AV17" s="69">
        <v>0.43444174141681452</v>
      </c>
      <c r="AW17" s="69">
        <v>0.4124189607913632</v>
      </c>
      <c r="AX17" s="69">
        <v>0.42109650806386817</v>
      </c>
      <c r="AY17" s="69"/>
      <c r="AZ17" s="69">
        <f t="shared" si="38"/>
        <v>-1.3345233352946351E-2</v>
      </c>
      <c r="BA17" s="69">
        <f>'RD T1'!E161</f>
        <v>0.20468491021294438</v>
      </c>
      <c r="BB17" s="69">
        <f t="shared" si="39"/>
        <v>0.19133967685999803</v>
      </c>
      <c r="BD17" t="str">
        <f t="shared" si="40"/>
        <v>34 Culture, media and sports occupations</v>
      </c>
      <c r="BE17" s="69">
        <v>1.1474344828298964</v>
      </c>
      <c r="BF17" s="69">
        <v>1.2301568590567875</v>
      </c>
      <c r="BG17" s="69">
        <v>1.1551850051312729</v>
      </c>
      <c r="BH17" s="69">
        <v>1.0132428347283049</v>
      </c>
      <c r="BI17" s="69">
        <v>1.0776562445703703</v>
      </c>
      <c r="BJ17" s="69"/>
      <c r="BK17" s="69">
        <f t="shared" si="41"/>
        <v>-7.7528760560902521E-2</v>
      </c>
      <c r="BL17" s="69">
        <f>'RD T1'!E190</f>
        <v>0.40349861952767668</v>
      </c>
      <c r="BM17" s="69">
        <f t="shared" si="42"/>
        <v>0.32596985896677416</v>
      </c>
      <c r="BO17" t="str">
        <f t="shared" si="43"/>
        <v>34 Culture, media and sports occupations</v>
      </c>
      <c r="BP17" s="69">
        <v>0.60746426263871811</v>
      </c>
      <c r="BQ17" s="69">
        <v>0.58179641396070503</v>
      </c>
      <c r="BR17" s="69">
        <v>0.51257901782174775</v>
      </c>
      <c r="BS17" s="69">
        <v>0.36663486766671938</v>
      </c>
      <c r="BT17" s="69">
        <v>0.20079956742826585</v>
      </c>
      <c r="BU17" s="69"/>
      <c r="BV17" s="69">
        <f t="shared" si="44"/>
        <v>-0.31177945039348187</v>
      </c>
      <c r="BW17" s="69">
        <f>'RD T1'!E219</f>
        <v>0.12643720023901944</v>
      </c>
      <c r="BX17" s="69">
        <f t="shared" si="45"/>
        <v>-0.18534225015446243</v>
      </c>
      <c r="BZ17" t="str">
        <f t="shared" si="46"/>
        <v>34 Culture, media and sports occupations</v>
      </c>
      <c r="CA17" s="69">
        <v>0.4182414036912383</v>
      </c>
      <c r="CB17" s="69">
        <v>0.52644403593740763</v>
      </c>
      <c r="CC17" s="69">
        <v>0.48006300786001532</v>
      </c>
      <c r="CD17" s="69">
        <v>0.35064245174172365</v>
      </c>
      <c r="CE17" s="69">
        <v>0.2401049755869259</v>
      </c>
      <c r="CF17" s="69"/>
      <c r="CG17" s="69">
        <f t="shared" si="47"/>
        <v>-0.23995803227308943</v>
      </c>
      <c r="CH17" s="69">
        <f>'RD T1'!E248</f>
        <v>0.11251042102107273</v>
      </c>
      <c r="CI17" s="69">
        <f t="shared" si="48"/>
        <v>-0.1274476112520167</v>
      </c>
      <c r="CK17" t="str">
        <f t="shared" si="49"/>
        <v>34 Culture, media and sports occupations</v>
      </c>
      <c r="CL17" s="69">
        <v>7.4872204463904135E-2</v>
      </c>
      <c r="CM17" s="69">
        <v>9.7306950461605021E-2</v>
      </c>
      <c r="CN17" s="69">
        <v>0.1199428137923889</v>
      </c>
      <c r="CO17" s="69">
        <v>0.10011756538064739</v>
      </c>
      <c r="CP17" s="69">
        <v>8.0816571654778624E-2</v>
      </c>
      <c r="CQ17" s="69"/>
      <c r="CR17" s="69">
        <f t="shared" si="50"/>
        <v>-3.9126242137610276E-2</v>
      </c>
      <c r="CS17" s="69">
        <f>'RD T1'!E277</f>
        <v>3.2787500022301158E-2</v>
      </c>
      <c r="CT17" s="69">
        <f t="shared" si="51"/>
        <v>-6.3387421153091178E-3</v>
      </c>
    </row>
    <row r="18" spans="1:98" x14ac:dyDescent="0.2">
      <c r="A18" s="10" t="str">
        <f>name!D14</f>
        <v>35 Business and public service associate professionals</v>
      </c>
      <c r="B18" s="69">
        <v>0.22105552472141687</v>
      </c>
      <c r="C18" s="69">
        <v>0.27464013312826896</v>
      </c>
      <c r="D18" s="69">
        <v>0.26214318769899059</v>
      </c>
      <c r="E18" s="69">
        <v>0.3559056411589217</v>
      </c>
      <c r="F18" s="69">
        <v>0.55620991313664003</v>
      </c>
      <c r="G18" s="11"/>
      <c r="H18" s="69">
        <f t="shared" si="26"/>
        <v>0.29406672543764945</v>
      </c>
      <c r="I18" s="69">
        <f>'RD T1'!E46</f>
        <v>0.1903562150423638</v>
      </c>
      <c r="J18" s="69">
        <f t="shared" si="27"/>
        <v>0.48442294048001322</v>
      </c>
      <c r="L18" t="str">
        <f t="shared" si="28"/>
        <v>35 Business and public service associate professionals</v>
      </c>
      <c r="M18" s="69">
        <v>2.2966067451670873</v>
      </c>
      <c r="N18" s="69">
        <v>2.8316487977953542</v>
      </c>
      <c r="O18" s="69">
        <v>2.9670530687231942</v>
      </c>
      <c r="P18" s="69">
        <v>3.8732697483672407</v>
      </c>
      <c r="Q18" s="69">
        <v>5.6284409489325942</v>
      </c>
      <c r="R18" s="11"/>
      <c r="S18" s="69">
        <f t="shared" si="29"/>
        <v>2.6613878802094</v>
      </c>
      <c r="T18" s="69">
        <f>'RD T1'!E75</f>
        <v>2.1167529270779037</v>
      </c>
      <c r="U18" s="69">
        <f t="shared" si="30"/>
        <v>4.7781408072873042</v>
      </c>
      <c r="W18" t="str">
        <f t="shared" si="31"/>
        <v>35 Business and public service associate professionals</v>
      </c>
      <c r="X18" s="69">
        <v>5.2188462739391284</v>
      </c>
      <c r="Y18" s="69">
        <v>5.2305811201312125</v>
      </c>
      <c r="Z18" s="69">
        <v>5.5250719203587009</v>
      </c>
      <c r="AA18" s="69">
        <v>5.9134119964615266</v>
      </c>
      <c r="AB18" s="69">
        <v>6.1572666081735701</v>
      </c>
      <c r="AC18" s="69"/>
      <c r="AD18" s="69">
        <f t="shared" si="32"/>
        <v>0.63219468781486921</v>
      </c>
      <c r="AE18" s="69">
        <f>'RD T1'!E104</f>
        <v>3.125144529830024</v>
      </c>
      <c r="AF18" s="69">
        <f t="shared" si="33"/>
        <v>3.7573392176448932</v>
      </c>
      <c r="AH18" t="str">
        <f t="shared" si="34"/>
        <v>35 Business and public service associate professionals</v>
      </c>
      <c r="AI18" s="69">
        <v>1.3643346878456177</v>
      </c>
      <c r="AJ18" s="69">
        <v>1.3348029701585689</v>
      </c>
      <c r="AK18" s="69">
        <v>1.4892210648210911</v>
      </c>
      <c r="AL18" s="69">
        <v>1.602551670296662</v>
      </c>
      <c r="AM18" s="69">
        <v>1.7681315405567926</v>
      </c>
      <c r="AN18" s="69"/>
      <c r="AO18" s="69">
        <f t="shared" si="35"/>
        <v>0.27891047573570149</v>
      </c>
      <c r="AP18" s="69">
        <f>'RD T1'!E133</f>
        <v>0.81543430673672845</v>
      </c>
      <c r="AQ18" s="69">
        <f t="shared" si="36"/>
        <v>1.0943447824724299</v>
      </c>
      <c r="AS18" t="str">
        <f t="shared" si="37"/>
        <v>35 Business and public service associate professionals</v>
      </c>
      <c r="AT18" s="69">
        <v>1.2937933173356044</v>
      </c>
      <c r="AU18" s="69">
        <v>1.2365018268994536</v>
      </c>
      <c r="AV18" s="69">
        <v>1.3288519626320174</v>
      </c>
      <c r="AW18" s="69">
        <v>1.3973491688286686</v>
      </c>
      <c r="AX18" s="69">
        <v>1.490755457849547</v>
      </c>
      <c r="AY18" s="69"/>
      <c r="AZ18" s="69">
        <f t="shared" si="38"/>
        <v>0.16190349521752956</v>
      </c>
      <c r="BA18" s="69">
        <f>'RD T1'!E162</f>
        <v>0.68885320995864274</v>
      </c>
      <c r="BB18" s="69">
        <f t="shared" si="39"/>
        <v>0.8507567051761723</v>
      </c>
      <c r="BD18" t="str">
        <f t="shared" si="40"/>
        <v>35 Business and public service associate professionals</v>
      </c>
      <c r="BE18" s="69">
        <v>3.975170002111108</v>
      </c>
      <c r="BF18" s="69">
        <v>4.2049624479668237</v>
      </c>
      <c r="BG18" s="69">
        <v>4.3395291290850775</v>
      </c>
      <c r="BH18" s="69">
        <v>4.1447544988820795</v>
      </c>
      <c r="BI18" s="69">
        <v>4.0842763764192958</v>
      </c>
      <c r="BJ18" s="69"/>
      <c r="BK18" s="69">
        <f t="shared" si="41"/>
        <v>-0.25525275266578173</v>
      </c>
      <c r="BL18" s="69">
        <f>'RD T1'!E191</f>
        <v>1.6188738028804184</v>
      </c>
      <c r="BM18" s="69">
        <f t="shared" si="42"/>
        <v>1.3636210502146366</v>
      </c>
      <c r="BO18" t="str">
        <f t="shared" si="43"/>
        <v>35 Business and public service associate professionals</v>
      </c>
      <c r="BP18" s="69">
        <v>3.0766369632067345</v>
      </c>
      <c r="BQ18" s="69">
        <v>2.9274150922902731</v>
      </c>
      <c r="BR18" s="69">
        <v>3.1052937258204394</v>
      </c>
      <c r="BS18" s="69">
        <v>2.5742825385418233</v>
      </c>
      <c r="BT18" s="69">
        <v>1.9356777721831953</v>
      </c>
      <c r="BU18" s="69"/>
      <c r="BV18" s="69">
        <f t="shared" si="44"/>
        <v>-1.1696159536372441</v>
      </c>
      <c r="BW18" s="69">
        <f>'RD T1'!E220</f>
        <v>0.97802488694389522</v>
      </c>
      <c r="BX18" s="69">
        <f t="shared" si="45"/>
        <v>-0.19159106669334891</v>
      </c>
      <c r="BZ18" t="str">
        <f t="shared" si="46"/>
        <v>35 Business and public service associate professionals</v>
      </c>
      <c r="CA18" s="69">
        <v>1.5962872276020494</v>
      </c>
      <c r="CB18" s="69">
        <v>1.9734915673779143</v>
      </c>
      <c r="CC18" s="69">
        <v>1.8915015121921599</v>
      </c>
      <c r="CD18" s="69">
        <v>1.5843358579522959</v>
      </c>
      <c r="CE18" s="69">
        <v>1.1652703690021087</v>
      </c>
      <c r="CF18" s="69"/>
      <c r="CG18" s="69">
        <f t="shared" si="47"/>
        <v>-0.72623114319005122</v>
      </c>
      <c r="CH18" s="69">
        <f>'RD T1'!E249</f>
        <v>0.46922076082841313</v>
      </c>
      <c r="CI18" s="69">
        <f t="shared" si="48"/>
        <v>-0.25701038236163809</v>
      </c>
      <c r="CK18" t="str">
        <f t="shared" si="49"/>
        <v>35 Business and public service associate professionals</v>
      </c>
      <c r="CL18" s="69">
        <v>0.24236393263121067</v>
      </c>
      <c r="CM18" s="69">
        <v>0.26374980212532045</v>
      </c>
      <c r="CN18" s="69">
        <v>0.33424025201369378</v>
      </c>
      <c r="CO18" s="69">
        <v>0.23875308214025784</v>
      </c>
      <c r="CP18" s="69">
        <v>0.17511455677364549</v>
      </c>
      <c r="CQ18" s="69"/>
      <c r="CR18" s="69">
        <f t="shared" si="50"/>
        <v>-0.1591256952400483</v>
      </c>
      <c r="CS18" s="69">
        <f>'RD T1'!E278</f>
        <v>7.5262572602183692E-2</v>
      </c>
      <c r="CT18" s="69">
        <f t="shared" si="51"/>
        <v>-8.3863122637864607E-2</v>
      </c>
    </row>
    <row r="19" spans="1:98" x14ac:dyDescent="0.2">
      <c r="A19" s="10" t="str">
        <f>name!D15</f>
        <v>41 Administrative occupations</v>
      </c>
      <c r="B19" s="69">
        <v>0.12895704599708219</v>
      </c>
      <c r="C19" s="69">
        <v>0.15304253552798597</v>
      </c>
      <c r="D19" s="69">
        <v>0.15036006276886429</v>
      </c>
      <c r="E19" s="69">
        <v>0.22113676277220023</v>
      </c>
      <c r="F19" s="69">
        <v>0.38495088950596484</v>
      </c>
      <c r="G19" s="11"/>
      <c r="H19" s="69">
        <f t="shared" si="26"/>
        <v>0.23459082673710055</v>
      </c>
      <c r="I19" s="69">
        <f>'RD T1'!E47</f>
        <v>0.14739960552420309</v>
      </c>
      <c r="J19" s="69">
        <f t="shared" si="27"/>
        <v>0.38199043226130364</v>
      </c>
      <c r="L19" t="str">
        <f t="shared" si="28"/>
        <v>41 Administrative occupations</v>
      </c>
      <c r="M19" s="69">
        <v>1.472804430514415</v>
      </c>
      <c r="N19" s="69">
        <v>1.758434931957201</v>
      </c>
      <c r="O19" s="69">
        <v>1.9065492761611131</v>
      </c>
      <c r="P19" s="69">
        <v>2.7174513730476755</v>
      </c>
      <c r="Q19" s="69">
        <v>4.4413597603999442</v>
      </c>
      <c r="R19" s="11"/>
      <c r="S19" s="69">
        <f t="shared" si="29"/>
        <v>2.534810484238831</v>
      </c>
      <c r="T19" s="69">
        <f>'RD T1'!E76</f>
        <v>1.7586620339538663</v>
      </c>
      <c r="U19" s="69">
        <f t="shared" si="30"/>
        <v>4.2934725181926972</v>
      </c>
      <c r="W19" t="str">
        <f t="shared" si="31"/>
        <v>41 Administrative occupations</v>
      </c>
      <c r="X19" s="69">
        <v>5.2191142136263906</v>
      </c>
      <c r="Y19" s="69">
        <v>4.8505968663793659</v>
      </c>
      <c r="Z19" s="69">
        <v>5.5466381293454976</v>
      </c>
      <c r="AA19" s="69">
        <v>6.7827741095218608</v>
      </c>
      <c r="AB19" s="69">
        <v>8.0633041841934876</v>
      </c>
      <c r="AC19" s="69"/>
      <c r="AD19" s="69">
        <f t="shared" si="32"/>
        <v>2.51666605484799</v>
      </c>
      <c r="AE19" s="69">
        <f>'RD T1'!E105</f>
        <v>4.139539382047384</v>
      </c>
      <c r="AF19" s="69">
        <f t="shared" si="33"/>
        <v>6.656205436895374</v>
      </c>
      <c r="AH19" t="str">
        <f t="shared" si="34"/>
        <v>41 Administrative occupations</v>
      </c>
      <c r="AI19" s="69">
        <v>1.9733560749831727</v>
      </c>
      <c r="AJ19" s="69">
        <v>1.8065532669610924</v>
      </c>
      <c r="AK19" s="69">
        <v>2.0101220840394292</v>
      </c>
      <c r="AL19" s="69">
        <v>2.3581890155747507</v>
      </c>
      <c r="AM19" s="69">
        <v>2.7836074428225075</v>
      </c>
      <c r="AN19" s="69"/>
      <c r="AO19" s="69">
        <f t="shared" si="35"/>
        <v>0.77348535878307834</v>
      </c>
      <c r="AP19" s="69">
        <f>'RD T1'!E134</f>
        <v>1.503135391998389</v>
      </c>
      <c r="AQ19" s="69">
        <f t="shared" si="36"/>
        <v>2.2766207507814675</v>
      </c>
      <c r="AS19" t="str">
        <f t="shared" si="37"/>
        <v>41 Administrative occupations</v>
      </c>
      <c r="AT19" s="69">
        <v>1.9336947637063384</v>
      </c>
      <c r="AU19" s="69">
        <v>1.7923943448100643</v>
      </c>
      <c r="AV19" s="69">
        <v>2.0340888516328999</v>
      </c>
      <c r="AW19" s="69">
        <v>2.2849442931214572</v>
      </c>
      <c r="AX19" s="69">
        <v>2.5826938971244893</v>
      </c>
      <c r="AY19" s="69"/>
      <c r="AZ19" s="69">
        <f t="shared" si="38"/>
        <v>0.54860504549158939</v>
      </c>
      <c r="BA19" s="69">
        <f>'RD T1'!E163</f>
        <v>1.358177559431835</v>
      </c>
      <c r="BB19" s="69">
        <f t="shared" si="39"/>
        <v>1.9067826049234244</v>
      </c>
      <c r="BD19" t="str">
        <f t="shared" si="40"/>
        <v>41 Administrative occupations</v>
      </c>
      <c r="BE19" s="69">
        <v>6.3437591795610446</v>
      </c>
      <c r="BF19" s="69">
        <v>6.2865130200842589</v>
      </c>
      <c r="BG19" s="69">
        <v>6.5187112784757044</v>
      </c>
      <c r="BH19" s="69">
        <v>6.6318105176506457</v>
      </c>
      <c r="BI19" s="69">
        <v>6.0181954207621873</v>
      </c>
      <c r="BJ19" s="69"/>
      <c r="BK19" s="69">
        <f t="shared" si="41"/>
        <v>-0.50051585771351714</v>
      </c>
      <c r="BL19" s="69">
        <f>'RD T1'!E192</f>
        <v>2.8719510597669715</v>
      </c>
      <c r="BM19" s="69">
        <f t="shared" si="42"/>
        <v>2.3714352020534544</v>
      </c>
      <c r="BO19" t="str">
        <f t="shared" si="43"/>
        <v>41 Administrative occupations</v>
      </c>
      <c r="BP19" s="69">
        <v>7.3225611835986149</v>
      </c>
      <c r="BQ19" s="69">
        <v>6.5068563834579169</v>
      </c>
      <c r="BR19" s="69">
        <v>6.3695234988503104</v>
      </c>
      <c r="BS19" s="69">
        <v>5.4584280072749767</v>
      </c>
      <c r="BT19" s="69">
        <v>3.3088019005720106</v>
      </c>
      <c r="BU19" s="69"/>
      <c r="BV19" s="69">
        <f t="shared" si="44"/>
        <v>-3.0607215982782998</v>
      </c>
      <c r="BW19" s="69">
        <f>'RD T1'!E221</f>
        <v>2.1428860589739052</v>
      </c>
      <c r="BX19" s="69">
        <f t="shared" si="45"/>
        <v>-0.91783553930439465</v>
      </c>
      <c r="BZ19" t="str">
        <f t="shared" si="46"/>
        <v>41 Administrative occupations</v>
      </c>
      <c r="CA19" s="69">
        <v>3.2663724145609874</v>
      </c>
      <c r="CB19" s="69">
        <v>3.3561573957863566</v>
      </c>
      <c r="CC19" s="69">
        <v>3.4333207208378211</v>
      </c>
      <c r="CD19" s="69">
        <v>2.4975229749504604</v>
      </c>
      <c r="CE19" s="69">
        <v>0.93592843331285103</v>
      </c>
      <c r="CF19" s="69"/>
      <c r="CG19" s="69">
        <f t="shared" si="47"/>
        <v>-2.4973922875249701</v>
      </c>
      <c r="CH19" s="69">
        <f>'RD T1'!E250</f>
        <v>0.68027733460851836</v>
      </c>
      <c r="CI19" s="69">
        <f t="shared" si="48"/>
        <v>-1.8171149529164516</v>
      </c>
      <c r="CK19" t="str">
        <f t="shared" si="49"/>
        <v>41 Administrative occupations</v>
      </c>
      <c r="CL19" s="69">
        <v>0.62243778221346358</v>
      </c>
      <c r="CM19" s="69">
        <v>0.5073479495792621</v>
      </c>
      <c r="CN19" s="69">
        <v>0.57158258040202592</v>
      </c>
      <c r="CO19" s="69">
        <v>0.35711822987487496</v>
      </c>
      <c r="CP19" s="69">
        <v>0.15468414233004621</v>
      </c>
      <c r="CQ19" s="69"/>
      <c r="CR19" s="69">
        <f t="shared" si="50"/>
        <v>-0.41689843807197968</v>
      </c>
      <c r="CS19" s="69">
        <f>'RD T1'!E279</f>
        <v>9.8810239834169422E-2</v>
      </c>
      <c r="CT19" s="69">
        <f t="shared" si="51"/>
        <v>-0.31808819823781026</v>
      </c>
    </row>
    <row r="20" spans="1:98" x14ac:dyDescent="0.2">
      <c r="A20" s="10" t="str">
        <f>name!D16</f>
        <v>42 Secretarial and related occupations</v>
      </c>
      <c r="B20" s="69">
        <v>1.4042126193589423E-2</v>
      </c>
      <c r="C20" s="69">
        <v>1.7637194265202435E-2</v>
      </c>
      <c r="D20" s="69">
        <v>1.6239679838458306E-2</v>
      </c>
      <c r="E20" s="69">
        <v>2.633308245038319E-2</v>
      </c>
      <c r="F20" s="69">
        <v>5.6154952033272511E-2</v>
      </c>
      <c r="G20" s="11"/>
      <c r="H20" s="69">
        <f t="shared" si="26"/>
        <v>3.9915272194814208E-2</v>
      </c>
      <c r="I20" s="69">
        <f>'RD T1'!E48</f>
        <v>2.257393588388748E-2</v>
      </c>
      <c r="J20" s="69">
        <f t="shared" si="27"/>
        <v>6.2489208078701688E-2</v>
      </c>
      <c r="L20" t="str">
        <f t="shared" si="28"/>
        <v>42 Secretarial and related occupations</v>
      </c>
      <c r="M20" s="69">
        <v>0.28439377061333715</v>
      </c>
      <c r="N20" s="69">
        <v>0.29929489323215902</v>
      </c>
      <c r="O20" s="69">
        <v>0.32142905577835645</v>
      </c>
      <c r="P20" s="69">
        <v>0.487384176592709</v>
      </c>
      <c r="Q20" s="69">
        <v>0.68876374988973388</v>
      </c>
      <c r="R20" s="11"/>
      <c r="S20" s="69">
        <f t="shared" si="29"/>
        <v>0.36733469411137742</v>
      </c>
      <c r="T20" s="69">
        <f>'RD T1'!E77</f>
        <v>0.32251416470778133</v>
      </c>
      <c r="U20" s="69">
        <f t="shared" si="30"/>
        <v>0.68984885881915869</v>
      </c>
      <c r="W20" t="str">
        <f t="shared" si="31"/>
        <v>42 Secretarial and related occupations</v>
      </c>
      <c r="X20" s="69">
        <v>0.99482628853864474</v>
      </c>
      <c r="Y20" s="69">
        <v>0.87758992680090464</v>
      </c>
      <c r="Z20" s="69">
        <v>0.94383825448013692</v>
      </c>
      <c r="AA20" s="69">
        <v>1.2805657648131397</v>
      </c>
      <c r="AB20" s="69">
        <v>2.0674724336769588</v>
      </c>
      <c r="AC20" s="69"/>
      <c r="AD20" s="69">
        <f t="shared" si="32"/>
        <v>1.1236341791968218</v>
      </c>
      <c r="AE20" s="69">
        <f>'RD T1'!E106</f>
        <v>0.92905149743569515</v>
      </c>
      <c r="AF20" s="69">
        <f t="shared" si="33"/>
        <v>2.052685676632517</v>
      </c>
      <c r="AH20" t="str">
        <f t="shared" si="34"/>
        <v>42 Secretarial and related occupations</v>
      </c>
      <c r="AI20" s="69">
        <v>0.46426916041335359</v>
      </c>
      <c r="AJ20" s="69">
        <v>0.38178723362924627</v>
      </c>
      <c r="AK20" s="69">
        <v>0.44448182450170648</v>
      </c>
      <c r="AL20" s="69">
        <v>0.52646663037736652</v>
      </c>
      <c r="AM20" s="69">
        <v>0.5702591708557645</v>
      </c>
      <c r="AN20" s="69"/>
      <c r="AO20" s="69">
        <f t="shared" si="35"/>
        <v>0.12577734635405802</v>
      </c>
      <c r="AP20" s="69">
        <f>'RD T1'!E135</f>
        <v>0.34254122223244726</v>
      </c>
      <c r="AQ20" s="69">
        <f t="shared" si="36"/>
        <v>0.46831856858650528</v>
      </c>
      <c r="AS20" t="str">
        <f t="shared" si="37"/>
        <v>42 Secretarial and related occupations</v>
      </c>
      <c r="AT20" s="69">
        <v>0.38009120091250848</v>
      </c>
      <c r="AU20" s="69">
        <v>0.31120346647990227</v>
      </c>
      <c r="AV20" s="69">
        <v>0.38418291575913177</v>
      </c>
      <c r="AW20" s="69">
        <v>0.43068107291397395</v>
      </c>
      <c r="AX20" s="69">
        <v>0.65666645151970371</v>
      </c>
      <c r="AY20" s="69"/>
      <c r="AZ20" s="69">
        <f t="shared" si="38"/>
        <v>0.27248353576057194</v>
      </c>
      <c r="BA20" s="69">
        <f>'RD T1'!E164</f>
        <v>0.26404359524983978</v>
      </c>
      <c r="BB20" s="69">
        <f t="shared" si="39"/>
        <v>0.53652713101041172</v>
      </c>
      <c r="BD20" t="str">
        <f t="shared" si="40"/>
        <v>42 Secretarial and related occupations</v>
      </c>
      <c r="BE20" s="69">
        <v>1.4269140890601193</v>
      </c>
      <c r="BF20" s="69">
        <v>1.332328847787664</v>
      </c>
      <c r="BG20" s="69">
        <v>1.2446279070817337</v>
      </c>
      <c r="BH20" s="69">
        <v>1.2142810675764333</v>
      </c>
      <c r="BI20" s="69">
        <v>0.38820400710372943</v>
      </c>
      <c r="BJ20" s="69"/>
      <c r="BK20" s="69">
        <f t="shared" si="41"/>
        <v>-0.85642389997800428</v>
      </c>
      <c r="BL20" s="69">
        <f>'RD T1'!E193</f>
        <v>0.39804403319164516</v>
      </c>
      <c r="BM20" s="69">
        <f t="shared" si="42"/>
        <v>-0.45837986678635911</v>
      </c>
      <c r="BO20" t="str">
        <f t="shared" si="43"/>
        <v>42 Secretarial and related occupations</v>
      </c>
      <c r="BP20" s="69">
        <v>1.9564787173294103</v>
      </c>
      <c r="BQ20" s="69">
        <v>1.6288740340261905</v>
      </c>
      <c r="BR20" s="69">
        <v>1.3887516728396285</v>
      </c>
      <c r="BS20" s="69">
        <v>0.93456191200562233</v>
      </c>
      <c r="BT20" s="69">
        <v>0.1916913336163372</v>
      </c>
      <c r="BU20" s="69"/>
      <c r="BV20" s="69">
        <f t="shared" si="44"/>
        <v>-1.1970603392232912</v>
      </c>
      <c r="BW20" s="69">
        <f>'RD T1'!E222</f>
        <v>0.34324408967167963</v>
      </c>
      <c r="BX20" s="69">
        <f t="shared" si="45"/>
        <v>-0.85381624955161162</v>
      </c>
      <c r="BZ20" t="str">
        <f t="shared" si="46"/>
        <v>42 Secretarial and related occupations</v>
      </c>
      <c r="CA20" s="69">
        <v>1.2992968032572636</v>
      </c>
      <c r="CB20" s="69">
        <v>1.3651733640478811</v>
      </c>
      <c r="CC20" s="69">
        <v>1.3142700331872186</v>
      </c>
      <c r="CD20" s="69">
        <v>0.71376246443242308</v>
      </c>
      <c r="CE20" s="69">
        <v>0.22376525250159557</v>
      </c>
      <c r="CF20" s="69"/>
      <c r="CG20" s="69">
        <f t="shared" si="47"/>
        <v>-1.090504780685623</v>
      </c>
      <c r="CH20" s="69">
        <f>'RD T1'!E251</f>
        <v>0.23480438556774513</v>
      </c>
      <c r="CI20" s="69">
        <f t="shared" si="48"/>
        <v>-0.85570039511787788</v>
      </c>
      <c r="CK20" t="str">
        <f t="shared" si="49"/>
        <v>42 Secretarial and related occupations</v>
      </c>
      <c r="CL20" s="69">
        <v>0.25338979673026829</v>
      </c>
      <c r="CM20" s="69">
        <v>0.2196216974391707</v>
      </c>
      <c r="CN20" s="69">
        <v>0.23269873354641243</v>
      </c>
      <c r="CO20" s="69">
        <v>0.2059202472407182</v>
      </c>
      <c r="CP20" s="69">
        <v>5.1997171870957613E-2</v>
      </c>
      <c r="CQ20" s="69"/>
      <c r="CR20" s="69">
        <f t="shared" si="50"/>
        <v>-0.18070156167545481</v>
      </c>
      <c r="CS20" s="69">
        <f>'RD T1'!E280</f>
        <v>6.239085795555644E-2</v>
      </c>
      <c r="CT20" s="69">
        <f t="shared" si="51"/>
        <v>-0.11831070371989838</v>
      </c>
    </row>
    <row r="21" spans="1:98" x14ac:dyDescent="0.2">
      <c r="A21" s="10" t="str">
        <f>name!D17</f>
        <v>51 Skilled agricultural and related trades</v>
      </c>
      <c r="B21" s="69">
        <v>1.0370422362357676E-2</v>
      </c>
      <c r="C21" s="69">
        <v>1.8206144041869939E-2</v>
      </c>
      <c r="D21" s="69">
        <v>1.6021939385200752E-2</v>
      </c>
      <c r="E21" s="69">
        <v>2.0868332957078357E-2</v>
      </c>
      <c r="F21" s="69">
        <v>3.5725446126020417E-2</v>
      </c>
      <c r="G21" s="11"/>
      <c r="H21" s="69">
        <f t="shared" si="26"/>
        <v>1.9703506740819665E-2</v>
      </c>
      <c r="I21" s="69">
        <f>'RD T1'!E49</f>
        <v>1.9023397829570562E-2</v>
      </c>
      <c r="J21" s="69">
        <f t="shared" si="27"/>
        <v>3.8726904570390228E-2</v>
      </c>
      <c r="L21" t="str">
        <f t="shared" si="28"/>
        <v>51 Skilled agricultural and related trades</v>
      </c>
      <c r="M21" s="69">
        <v>7.1598561911047548E-2</v>
      </c>
      <c r="N21" s="69">
        <v>7.4603113548064787E-2</v>
      </c>
      <c r="O21" s="69">
        <v>8.2828943329325735E-2</v>
      </c>
      <c r="P21" s="69">
        <v>0.10759499701842649</v>
      </c>
      <c r="Q21" s="69">
        <v>0.17259156056436578</v>
      </c>
      <c r="R21" s="11"/>
      <c r="S21" s="69">
        <f t="shared" si="29"/>
        <v>8.9762617235040046E-2</v>
      </c>
      <c r="T21" s="69">
        <f>'RD T1'!E78</f>
        <v>6.4570021968355734E-2</v>
      </c>
      <c r="U21" s="69">
        <f t="shared" si="30"/>
        <v>0.15433263920339579</v>
      </c>
      <c r="W21" t="str">
        <f t="shared" si="31"/>
        <v>51 Skilled agricultural and related trades</v>
      </c>
      <c r="X21" s="69">
        <v>0.59532605521051685</v>
      </c>
      <c r="Y21" s="69">
        <v>0.54712153144977793</v>
      </c>
      <c r="Z21" s="69">
        <v>0.67313125993062783</v>
      </c>
      <c r="AA21" s="69">
        <v>0.80851111333345471</v>
      </c>
      <c r="AB21" s="69">
        <v>1.1310391772478181</v>
      </c>
      <c r="AC21" s="69"/>
      <c r="AD21" s="69">
        <f t="shared" si="32"/>
        <v>0.45790791731719027</v>
      </c>
      <c r="AE21" s="69">
        <f>'RD T1'!E107</f>
        <v>0.60602875366510101</v>
      </c>
      <c r="AF21" s="69">
        <f t="shared" si="33"/>
        <v>1.0639366709822913</v>
      </c>
      <c r="AH21" t="str">
        <f t="shared" si="34"/>
        <v>51 Skilled agricultural and related trades</v>
      </c>
      <c r="AI21" s="69">
        <v>0.27190454796625413</v>
      </c>
      <c r="AJ21" s="69">
        <v>0.28108574978987899</v>
      </c>
      <c r="AK21" s="69">
        <v>0.29306892022405578</v>
      </c>
      <c r="AL21" s="69">
        <v>0.34768788421422425</v>
      </c>
      <c r="AM21" s="69">
        <v>0.46559259632313976</v>
      </c>
      <c r="AN21" s="69"/>
      <c r="AO21" s="69">
        <f t="shared" si="35"/>
        <v>0.17252367609908398</v>
      </c>
      <c r="AP21" s="69">
        <f>'RD T1'!E136</f>
        <v>0.26848837962467192</v>
      </c>
      <c r="AQ21" s="69">
        <f t="shared" si="36"/>
        <v>0.4410120557237559</v>
      </c>
      <c r="AS21" t="str">
        <f t="shared" si="37"/>
        <v>51 Skilled agricultural and related trades</v>
      </c>
      <c r="AT21" s="69">
        <v>0.443503933139969</v>
      </c>
      <c r="AU21" s="69">
        <v>0.42984515809545693</v>
      </c>
      <c r="AV21" s="69">
        <v>0.4570062944501801</v>
      </c>
      <c r="AW21" s="69">
        <v>0.52530221462625648</v>
      </c>
      <c r="AX21" s="69">
        <v>0.68717390982496007</v>
      </c>
      <c r="AY21" s="69"/>
      <c r="AZ21" s="69">
        <f t="shared" si="38"/>
        <v>0.23016761537477998</v>
      </c>
      <c r="BA21" s="69">
        <f>'RD T1'!E165</f>
        <v>0.36049444816887671</v>
      </c>
      <c r="BB21" s="69">
        <f t="shared" si="39"/>
        <v>0.59066206354365669</v>
      </c>
      <c r="BD21" t="str">
        <f t="shared" si="40"/>
        <v>51 Skilled agricultural and related trades</v>
      </c>
      <c r="BE21" s="69">
        <v>0.91505842498669143</v>
      </c>
      <c r="BF21" s="69">
        <v>0.83802910063454783</v>
      </c>
      <c r="BG21" s="69">
        <v>0.8646109639706776</v>
      </c>
      <c r="BH21" s="69">
        <v>0.8195367021108777</v>
      </c>
      <c r="BI21" s="69">
        <v>0.86781818972182623</v>
      </c>
      <c r="BJ21" s="69"/>
      <c r="BK21" s="69">
        <f t="shared" si="41"/>
        <v>3.2072257511486235E-3</v>
      </c>
      <c r="BL21" s="69">
        <f>'RD T1'!E194</f>
        <v>0.38798162165949751</v>
      </c>
      <c r="BM21" s="69">
        <f t="shared" si="42"/>
        <v>0.39118884741064613</v>
      </c>
      <c r="BO21" t="str">
        <f t="shared" si="43"/>
        <v>51 Skilled agricultural and related trades</v>
      </c>
      <c r="BP21" s="69">
        <v>1.2689797301876871</v>
      </c>
      <c r="BQ21" s="69">
        <v>1.0754907432490495</v>
      </c>
      <c r="BR21" s="69">
        <v>1.1416001221287366</v>
      </c>
      <c r="BS21" s="69">
        <v>1.0336071022847724</v>
      </c>
      <c r="BT21" s="69">
        <v>1.0003930509743582</v>
      </c>
      <c r="BU21" s="69"/>
      <c r="BV21" s="69">
        <f t="shared" si="44"/>
        <v>-0.14120707115437847</v>
      </c>
      <c r="BW21" s="69">
        <f>'RD T1'!E223</f>
        <v>0.55250744918959427</v>
      </c>
      <c r="BX21" s="69">
        <f t="shared" si="45"/>
        <v>0.4113003780352158</v>
      </c>
      <c r="BZ21" t="str">
        <f t="shared" si="46"/>
        <v>51 Skilled agricultural and related trades</v>
      </c>
      <c r="CA21" s="69">
        <v>0.99593477185651669</v>
      </c>
      <c r="CB21" s="69">
        <v>1.0634802624080542</v>
      </c>
      <c r="CC21" s="69">
        <v>1.0113166467722328</v>
      </c>
      <c r="CD21" s="69">
        <v>0.93112953266578913</v>
      </c>
      <c r="CE21" s="69">
        <v>1.0062362844658574</v>
      </c>
      <c r="CF21" s="69"/>
      <c r="CG21" s="69">
        <f t="shared" si="47"/>
        <v>-5.0803623063753189E-3</v>
      </c>
      <c r="CH21" s="69">
        <f>'RD T1'!E252</f>
        <v>0.38730380876026055</v>
      </c>
      <c r="CI21" s="69">
        <f t="shared" si="48"/>
        <v>0.38222344645388523</v>
      </c>
      <c r="CK21" t="str">
        <f t="shared" si="49"/>
        <v>51 Skilled agricultural and related trades</v>
      </c>
      <c r="CL21" s="69">
        <v>0.44374245192352363</v>
      </c>
      <c r="CM21" s="69">
        <v>0.4465963900059835</v>
      </c>
      <c r="CN21" s="69">
        <v>0.7304126048329197</v>
      </c>
      <c r="CO21" s="69">
        <v>0.5477278297422572</v>
      </c>
      <c r="CP21" s="69">
        <v>0.21888843486598475</v>
      </c>
      <c r="CQ21" s="69"/>
      <c r="CR21" s="69">
        <f t="shared" si="50"/>
        <v>-0.51152416996693495</v>
      </c>
      <c r="CS21" s="69">
        <f>'RD T1'!E281</f>
        <v>0.16273119175818263</v>
      </c>
      <c r="CT21" s="69">
        <f t="shared" si="51"/>
        <v>-0.34879297820875232</v>
      </c>
    </row>
    <row r="22" spans="1:98" x14ac:dyDescent="0.2">
      <c r="A22" s="10" t="str">
        <f>name!D18</f>
        <v>52 Skilled metal, electrical and electronic trades</v>
      </c>
      <c r="B22" s="69">
        <v>1.0960218658454183E-2</v>
      </c>
      <c r="C22" s="69">
        <v>1.3767231563868082E-2</v>
      </c>
      <c r="D22" s="69">
        <v>1.3880162640032744E-2</v>
      </c>
      <c r="E22" s="69">
        <v>1.9996620310895535E-2</v>
      </c>
      <c r="F22" s="69">
        <v>3.0494157921289684E-2</v>
      </c>
      <c r="G22" s="11"/>
      <c r="H22" s="69">
        <f t="shared" si="26"/>
        <v>1.6613995281256941E-2</v>
      </c>
      <c r="I22" s="69">
        <f>'RD T1'!E50</f>
        <v>9.1267999657871669E-3</v>
      </c>
      <c r="J22" s="69">
        <f t="shared" si="27"/>
        <v>2.5740795247044108E-2</v>
      </c>
      <c r="L22" t="str">
        <f t="shared" si="28"/>
        <v>52 Skilled metal, electrical and electronic trades</v>
      </c>
      <c r="M22" s="69">
        <v>0.26433528741123069</v>
      </c>
      <c r="N22" s="69">
        <v>0.34666045280514535</v>
      </c>
      <c r="O22" s="69">
        <v>0.2706332221946765</v>
      </c>
      <c r="P22" s="69">
        <v>0.46410726759440929</v>
      </c>
      <c r="Q22" s="69">
        <v>0.84517598330235444</v>
      </c>
      <c r="R22" s="11"/>
      <c r="S22" s="69">
        <f t="shared" si="29"/>
        <v>0.57454276110767788</v>
      </c>
      <c r="T22" s="69">
        <f>'RD T1'!E79</f>
        <v>0.28414637541490922</v>
      </c>
      <c r="U22" s="69">
        <f t="shared" si="30"/>
        <v>0.85868913652258705</v>
      </c>
      <c r="W22" t="str">
        <f t="shared" si="31"/>
        <v>52 Skilled metal, electrical and electronic trades</v>
      </c>
      <c r="X22" s="69">
        <v>0.77855215330885696</v>
      </c>
      <c r="Y22" s="69">
        <v>0.79513479701820355</v>
      </c>
      <c r="Z22" s="69">
        <v>0.66646307839647401</v>
      </c>
      <c r="AA22" s="69">
        <v>0.8519104950758013</v>
      </c>
      <c r="AB22" s="69">
        <v>1.0875559800250667</v>
      </c>
      <c r="AC22" s="69"/>
      <c r="AD22" s="69">
        <f t="shared" si="32"/>
        <v>0.4210929016285927</v>
      </c>
      <c r="AE22" s="69">
        <f>'RD T1'!E108</f>
        <v>0.47191306888289897</v>
      </c>
      <c r="AF22" s="69">
        <f t="shared" si="33"/>
        <v>0.89300597051149166</v>
      </c>
      <c r="AH22" t="str">
        <f t="shared" si="34"/>
        <v>52 Skilled metal, electrical and electronic trades</v>
      </c>
      <c r="AI22" s="69">
        <v>0.30695949459227734</v>
      </c>
      <c r="AJ22" s="69">
        <v>0.306653605628807</v>
      </c>
      <c r="AK22" s="69">
        <v>0.27249286690617985</v>
      </c>
      <c r="AL22" s="69">
        <v>0.3495323269903306</v>
      </c>
      <c r="AM22" s="69">
        <v>0.42355761062481451</v>
      </c>
      <c r="AN22" s="69"/>
      <c r="AO22" s="69">
        <f t="shared" si="35"/>
        <v>0.15106474371863465</v>
      </c>
      <c r="AP22" s="69">
        <f>'RD T1'!E137</f>
        <v>0.17674979963662169</v>
      </c>
      <c r="AQ22" s="69">
        <f t="shared" si="36"/>
        <v>0.32781454335525634</v>
      </c>
      <c r="AS22" t="str">
        <f t="shared" si="37"/>
        <v>52 Skilled metal, electrical and electronic trades</v>
      </c>
      <c r="AT22" s="69">
        <v>1.2003251282549603</v>
      </c>
      <c r="AU22" s="69">
        <v>1.1574101950349613</v>
      </c>
      <c r="AV22" s="69">
        <v>1.0199761705535646</v>
      </c>
      <c r="AW22" s="69">
        <v>1.1577379964295538</v>
      </c>
      <c r="AX22" s="69">
        <v>1.3625898855839844</v>
      </c>
      <c r="AY22" s="69"/>
      <c r="AZ22" s="69">
        <f t="shared" si="38"/>
        <v>0.34261371503041982</v>
      </c>
      <c r="BA22" s="69">
        <f>'RD T1'!E166</f>
        <v>0.56819703786836184</v>
      </c>
      <c r="BB22" s="69">
        <f t="shared" si="39"/>
        <v>0.91081075289878166</v>
      </c>
      <c r="BD22" t="str">
        <f t="shared" si="40"/>
        <v>52 Skilled metal, electrical and electronic trades</v>
      </c>
      <c r="BE22" s="69">
        <v>7.1447739754444566</v>
      </c>
      <c r="BF22" s="69">
        <v>7.1105309823035672</v>
      </c>
      <c r="BG22" s="69">
        <v>6.2787120774988843</v>
      </c>
      <c r="BH22" s="69">
        <v>6.2659744240818211</v>
      </c>
      <c r="BI22" s="69">
        <v>6.2614211907822535</v>
      </c>
      <c r="BJ22" s="69"/>
      <c r="BK22" s="69">
        <f t="shared" si="41"/>
        <v>-1.7290886716630816E-2</v>
      </c>
      <c r="BL22" s="69">
        <f>'RD T1'!E195</f>
        <v>2.1218255909130805</v>
      </c>
      <c r="BM22" s="69">
        <f t="shared" si="42"/>
        <v>2.1045347041964497</v>
      </c>
      <c r="BO22" t="str">
        <f t="shared" si="43"/>
        <v>52 Skilled metal, electrical and electronic trades</v>
      </c>
      <c r="BP22" s="69">
        <v>3.8541796008747973</v>
      </c>
      <c r="BQ22" s="69">
        <v>3.3752064582205121</v>
      </c>
      <c r="BR22" s="69">
        <v>3.2342637989672234</v>
      </c>
      <c r="BS22" s="69">
        <v>2.7761002522158629</v>
      </c>
      <c r="BT22" s="69">
        <v>2.0386127505617817</v>
      </c>
      <c r="BU22" s="69"/>
      <c r="BV22" s="69">
        <f t="shared" si="44"/>
        <v>-1.1956510484054417</v>
      </c>
      <c r="BW22" s="69">
        <f>'RD T1'!E224</f>
        <v>1.0190926839517456</v>
      </c>
      <c r="BX22" s="69">
        <f t="shared" si="45"/>
        <v>-0.1765583644536961</v>
      </c>
      <c r="BZ22" t="str">
        <f t="shared" si="46"/>
        <v>52 Skilled metal, electrical and electronic trades</v>
      </c>
      <c r="CA22" s="69">
        <v>1.8636271468042782</v>
      </c>
      <c r="CB22" s="69">
        <v>2.1634574461457001</v>
      </c>
      <c r="CC22" s="69">
        <v>1.6967998638776232</v>
      </c>
      <c r="CD22" s="69">
        <v>1.4972463593433336</v>
      </c>
      <c r="CE22" s="69">
        <v>0.83879608165234265</v>
      </c>
      <c r="CF22" s="69"/>
      <c r="CG22" s="69">
        <f t="shared" si="47"/>
        <v>-0.85800378222528051</v>
      </c>
      <c r="CH22" s="69">
        <f>'RD T1'!E253</f>
        <v>0.43468975393113418</v>
      </c>
      <c r="CI22" s="69">
        <f t="shared" si="48"/>
        <v>-0.42331402829414633</v>
      </c>
      <c r="CK22" t="str">
        <f t="shared" si="49"/>
        <v>52 Skilled metal, electrical and electronic trades</v>
      </c>
      <c r="CL22" s="69">
        <v>0.40332753906434299</v>
      </c>
      <c r="CM22" s="69">
        <v>0.42909430100313556</v>
      </c>
      <c r="CN22" s="69">
        <v>0.51688587468343317</v>
      </c>
      <c r="CO22" s="69">
        <v>0.35700476370336259</v>
      </c>
      <c r="CP22" s="69">
        <v>0.17870162638060211</v>
      </c>
      <c r="CQ22" s="69"/>
      <c r="CR22" s="69">
        <f t="shared" si="50"/>
        <v>-0.33818424830283106</v>
      </c>
      <c r="CS22" s="69">
        <f>'RD T1'!E282</f>
        <v>9.9782357944304484E-2</v>
      </c>
      <c r="CT22" s="69">
        <f t="shared" si="51"/>
        <v>-0.23840189035852657</v>
      </c>
    </row>
    <row r="23" spans="1:98" x14ac:dyDescent="0.2">
      <c r="A23" s="10" t="str">
        <f>name!D19</f>
        <v>53 Skilled construction and building trades</v>
      </c>
      <c r="B23" s="69">
        <v>7.3979836704527865E-3</v>
      </c>
      <c r="C23" s="69">
        <v>5.6107776838673152E-3</v>
      </c>
      <c r="D23" s="69">
        <v>3.8356010981825416E-3</v>
      </c>
      <c r="E23" s="69">
        <v>7.7533417144023502E-3</v>
      </c>
      <c r="F23" s="69">
        <v>9.7604739691354355E-3</v>
      </c>
      <c r="G23" s="11"/>
      <c r="H23" s="69">
        <f t="shared" si="26"/>
        <v>5.9248728709528943E-3</v>
      </c>
      <c r="I23" s="69">
        <f>'RD T1'!E51</f>
        <v>3.3978937327272868E-3</v>
      </c>
      <c r="J23" s="69">
        <f t="shared" si="27"/>
        <v>9.3227666036801819E-3</v>
      </c>
      <c r="L23" t="str">
        <f t="shared" si="28"/>
        <v>53 Skilled construction and building trades</v>
      </c>
      <c r="M23" s="69">
        <v>0.12083209994821732</v>
      </c>
      <c r="N23" s="69">
        <v>0.14831810961901781</v>
      </c>
      <c r="O23" s="69">
        <v>0.10919294506713599</v>
      </c>
      <c r="P23" s="69">
        <v>0.1797695051385142</v>
      </c>
      <c r="Q23" s="69">
        <v>0.26523228017654626</v>
      </c>
      <c r="R23" s="11"/>
      <c r="S23" s="69">
        <f t="shared" si="29"/>
        <v>0.15603933510941026</v>
      </c>
      <c r="T23" s="69">
        <f>'RD T1'!E80</f>
        <v>9.3922743433029476E-2</v>
      </c>
      <c r="U23" s="69">
        <f t="shared" si="30"/>
        <v>0.24996207854243974</v>
      </c>
      <c r="W23" t="str">
        <f t="shared" si="31"/>
        <v>53 Skilled construction and building trades</v>
      </c>
      <c r="X23" s="69">
        <v>0.51466105306178356</v>
      </c>
      <c r="Y23" s="69">
        <v>0.48401679690381466</v>
      </c>
      <c r="Z23" s="69">
        <v>0.39458275829525319</v>
      </c>
      <c r="AA23" s="69">
        <v>0.51981765159249882</v>
      </c>
      <c r="AB23" s="69">
        <v>0.62348710285910525</v>
      </c>
      <c r="AC23" s="69"/>
      <c r="AD23" s="69">
        <f t="shared" si="32"/>
        <v>0.22890434456385206</v>
      </c>
      <c r="AE23" s="69">
        <f>'RD T1'!E109</f>
        <v>0.28348210936179141</v>
      </c>
      <c r="AF23" s="69">
        <f t="shared" si="33"/>
        <v>0.51238645392564353</v>
      </c>
      <c r="AH23" t="str">
        <f t="shared" si="34"/>
        <v>53 Skilled construction and building trades</v>
      </c>
      <c r="AI23" s="69">
        <v>0.28356751267641583</v>
      </c>
      <c r="AJ23" s="69">
        <v>0.32337569232695612</v>
      </c>
      <c r="AK23" s="69">
        <v>0.2547455025867203</v>
      </c>
      <c r="AL23" s="69">
        <v>0.35328230608452821</v>
      </c>
      <c r="AM23" s="69">
        <v>0.44424452068542153</v>
      </c>
      <c r="AN23" s="69"/>
      <c r="AO23" s="69">
        <f t="shared" si="35"/>
        <v>0.18949901809870123</v>
      </c>
      <c r="AP23" s="69">
        <f>'RD T1'!E138</f>
        <v>0.21368178482271544</v>
      </c>
      <c r="AQ23" s="69">
        <f t="shared" si="36"/>
        <v>0.40318080292141667</v>
      </c>
      <c r="AS23" t="str">
        <f t="shared" si="37"/>
        <v>53 Skilled construction and building trades</v>
      </c>
      <c r="AT23" s="69">
        <v>0.47478306084613064</v>
      </c>
      <c r="AU23" s="69">
        <v>0.48714303422907917</v>
      </c>
      <c r="AV23" s="69">
        <v>0.39923356144271205</v>
      </c>
      <c r="AW23" s="69">
        <v>0.52419466235032741</v>
      </c>
      <c r="AX23" s="69">
        <v>0.60860040390919867</v>
      </c>
      <c r="AY23" s="69"/>
      <c r="AZ23" s="69">
        <f t="shared" si="38"/>
        <v>0.20936684246648662</v>
      </c>
      <c r="BA23" s="69">
        <f>'RD T1'!E167</f>
        <v>0.30439339351689138</v>
      </c>
      <c r="BB23" s="69">
        <f t="shared" si="39"/>
        <v>0.51376023598337794</v>
      </c>
      <c r="BD23" t="str">
        <f t="shared" si="40"/>
        <v>53 Skilled construction and building trades</v>
      </c>
      <c r="BE23" s="69">
        <v>5.4049099461034436</v>
      </c>
      <c r="BF23" s="69">
        <v>5.4991358597902824</v>
      </c>
      <c r="BG23" s="69">
        <v>4.2406740617020331</v>
      </c>
      <c r="BH23" s="69">
        <v>4.5468674052903681</v>
      </c>
      <c r="BI23" s="69">
        <v>4.5036937243176709</v>
      </c>
      <c r="BJ23" s="69"/>
      <c r="BK23" s="69">
        <f t="shared" si="41"/>
        <v>0.26301966261563781</v>
      </c>
      <c r="BL23" s="69">
        <f>'RD T1'!E196</f>
        <v>1.6616664258749223</v>
      </c>
      <c r="BM23" s="69">
        <f t="shared" si="42"/>
        <v>1.9246860884905601</v>
      </c>
      <c r="BO23" t="str">
        <f t="shared" si="43"/>
        <v>53 Skilled construction and building trades</v>
      </c>
      <c r="BP23" s="69">
        <v>4.2561153989462452</v>
      </c>
      <c r="BQ23" s="69">
        <v>4.2958902493729321</v>
      </c>
      <c r="BR23" s="69">
        <v>3.7372073445955811</v>
      </c>
      <c r="BS23" s="69">
        <v>3.8603428194498157</v>
      </c>
      <c r="BT23" s="69">
        <v>3.7711888306075911</v>
      </c>
      <c r="BU23" s="69"/>
      <c r="BV23" s="69">
        <f t="shared" si="44"/>
        <v>3.3981486012010009E-2</v>
      </c>
      <c r="BW23" s="69">
        <f>'RD T1'!E225</f>
        <v>1.8345968135276634</v>
      </c>
      <c r="BX23" s="69">
        <f t="shared" si="45"/>
        <v>1.8685782995396734</v>
      </c>
      <c r="BZ23" t="str">
        <f t="shared" si="46"/>
        <v>53 Skilled construction and building trades</v>
      </c>
      <c r="CA23" s="69">
        <v>2.0502623065660317</v>
      </c>
      <c r="CB23" s="69">
        <v>2.6165524334928909</v>
      </c>
      <c r="CC23" s="69">
        <v>1.8546176636437255</v>
      </c>
      <c r="CD23" s="69">
        <v>1.9655228786143217</v>
      </c>
      <c r="CE23" s="69">
        <v>2.0922805870610839</v>
      </c>
      <c r="CF23" s="69"/>
      <c r="CG23" s="69">
        <f t="shared" si="47"/>
        <v>0.2376629234173584</v>
      </c>
      <c r="CH23" s="69">
        <f>'RD T1'!E254</f>
        <v>0.7308944842776226</v>
      </c>
      <c r="CI23" s="69">
        <f t="shared" si="48"/>
        <v>0.968557407694981</v>
      </c>
      <c r="CK23" t="str">
        <f t="shared" si="49"/>
        <v>53 Skilled construction and building trades</v>
      </c>
      <c r="CL23" s="69">
        <v>0.66790616584747897</v>
      </c>
      <c r="CM23" s="69">
        <v>0.75371781422045658</v>
      </c>
      <c r="CN23" s="69">
        <v>0.8593665133555346</v>
      </c>
      <c r="CO23" s="69">
        <v>0.52115419394702023</v>
      </c>
      <c r="CP23" s="69">
        <v>0.15820680390534067</v>
      </c>
      <c r="CQ23" s="69"/>
      <c r="CR23" s="69">
        <f t="shared" si="50"/>
        <v>-0.7011597094501939</v>
      </c>
      <c r="CS23" s="69">
        <f>'RD T1'!E283</f>
        <v>0.12991049590588757</v>
      </c>
      <c r="CT23" s="69">
        <f t="shared" si="51"/>
        <v>-0.57124921354430636</v>
      </c>
    </row>
    <row r="24" spans="1:98" x14ac:dyDescent="0.2">
      <c r="A24" s="10" t="str">
        <f>name!D20</f>
        <v>54 Textiles, printing and other skilled trades</v>
      </c>
      <c r="B24" s="69">
        <v>2.6569620280988852E-2</v>
      </c>
      <c r="C24" s="69">
        <v>3.1136205728322052E-2</v>
      </c>
      <c r="D24" s="69">
        <v>2.6828931317401883E-2</v>
      </c>
      <c r="E24" s="69">
        <v>4.3245681375228613E-2</v>
      </c>
      <c r="F24" s="69">
        <v>7.3808186283991939E-2</v>
      </c>
      <c r="G24" s="11"/>
      <c r="H24" s="69">
        <f t="shared" si="26"/>
        <v>4.6979254966590056E-2</v>
      </c>
      <c r="I24" s="69">
        <f>'RD T1'!E52</f>
        <v>2.5087368088937499E-2</v>
      </c>
      <c r="J24" s="69">
        <f t="shared" si="27"/>
        <v>7.2066623055527551E-2</v>
      </c>
      <c r="L24" t="str">
        <f t="shared" si="28"/>
        <v>54 Textiles, printing and other skilled trades</v>
      </c>
      <c r="M24" s="69">
        <v>0.18453653137668141</v>
      </c>
      <c r="N24" s="69">
        <v>0.26305221519539851</v>
      </c>
      <c r="O24" s="69">
        <v>0.26584523526890508</v>
      </c>
      <c r="P24" s="69">
        <v>0.39115663402421963</v>
      </c>
      <c r="Q24" s="69">
        <v>0.65417613429114974</v>
      </c>
      <c r="R24" s="11"/>
      <c r="S24" s="69">
        <f t="shared" si="29"/>
        <v>0.38833089902224466</v>
      </c>
      <c r="T24" s="69">
        <f>'RD T1'!E81</f>
        <v>0.25553343840056875</v>
      </c>
      <c r="U24" s="69">
        <f t="shared" si="30"/>
        <v>0.64386433742281346</v>
      </c>
      <c r="W24" t="str">
        <f t="shared" si="31"/>
        <v>54 Textiles, printing and other skilled trades</v>
      </c>
      <c r="X24" s="69">
        <v>0.54952571551665153</v>
      </c>
      <c r="Y24" s="69">
        <v>0.54411097725138602</v>
      </c>
      <c r="Z24" s="69">
        <v>0.55144039834926306</v>
      </c>
      <c r="AA24" s="69">
        <v>0.7408247100351999</v>
      </c>
      <c r="AB24" s="69">
        <v>0.9043742934275808</v>
      </c>
      <c r="AC24" s="69"/>
      <c r="AD24" s="69">
        <f t="shared" si="32"/>
        <v>0.35293389507831774</v>
      </c>
      <c r="AE24" s="69">
        <f>'RD T1'!E110</f>
        <v>0.44222222538602035</v>
      </c>
      <c r="AF24" s="69">
        <f t="shared" si="33"/>
        <v>0.79515612046433803</v>
      </c>
      <c r="AH24" t="str">
        <f t="shared" si="34"/>
        <v>54 Textiles, printing and other skilled trades</v>
      </c>
      <c r="AI24" s="69">
        <v>0.24329446788928497</v>
      </c>
      <c r="AJ24" s="69">
        <v>0.21703475848535853</v>
      </c>
      <c r="AK24" s="69">
        <v>0.25506397714842499</v>
      </c>
      <c r="AL24" s="69">
        <v>0.30693967740021894</v>
      </c>
      <c r="AM24" s="69">
        <v>0.39924729940979348</v>
      </c>
      <c r="AN24" s="69"/>
      <c r="AO24" s="69">
        <f t="shared" si="35"/>
        <v>0.14418332226136849</v>
      </c>
      <c r="AP24" s="69">
        <f>'RD T1'!E139</f>
        <v>0.20424573827361667</v>
      </c>
      <c r="AQ24" s="69">
        <f t="shared" si="36"/>
        <v>0.34842906053498512</v>
      </c>
      <c r="AS24" t="str">
        <f t="shared" si="37"/>
        <v>54 Textiles, printing and other skilled trades</v>
      </c>
      <c r="AT24" s="69">
        <v>0.26712221313956974</v>
      </c>
      <c r="AU24" s="69">
        <v>0.24699863838814456</v>
      </c>
      <c r="AV24" s="69">
        <v>0.2640344376087938</v>
      </c>
      <c r="AW24" s="69">
        <v>0.33048852610515317</v>
      </c>
      <c r="AX24" s="69">
        <v>0.33252486520295027</v>
      </c>
      <c r="AY24" s="69"/>
      <c r="AZ24" s="69">
        <f t="shared" si="38"/>
        <v>6.8490427594156467E-2</v>
      </c>
      <c r="BA24" s="69">
        <f>'RD T1'!E168</f>
        <v>0.19115915992764593</v>
      </c>
      <c r="BB24" s="69">
        <f t="shared" si="39"/>
        <v>0.25964958752180239</v>
      </c>
      <c r="BD24" t="str">
        <f t="shared" si="40"/>
        <v>54 Textiles, printing and other skilled trades</v>
      </c>
      <c r="BE24" s="69">
        <v>1.8740374595517324</v>
      </c>
      <c r="BF24" s="69">
        <v>1.8457908883672034</v>
      </c>
      <c r="BG24" s="69">
        <v>1.5991220899725331</v>
      </c>
      <c r="BH24" s="69">
        <v>1.8703789631428038</v>
      </c>
      <c r="BI24" s="69">
        <v>1.9297196534579104</v>
      </c>
      <c r="BJ24" s="69"/>
      <c r="BK24" s="69">
        <f t="shared" si="41"/>
        <v>0.33059756348537728</v>
      </c>
      <c r="BL24" s="69">
        <f>'RD T1'!E197</f>
        <v>0.72617617325372252</v>
      </c>
      <c r="BM24" s="69">
        <f t="shared" si="42"/>
        <v>1.0567737367390997</v>
      </c>
      <c r="BO24" t="str">
        <f t="shared" si="43"/>
        <v>54 Textiles, printing and other skilled trades</v>
      </c>
      <c r="BP24" s="69">
        <v>1.9730389601198399</v>
      </c>
      <c r="BQ24" s="69">
        <v>1.6696667560574709</v>
      </c>
      <c r="BR24" s="69">
        <v>1.6643395961846497</v>
      </c>
      <c r="BS24" s="69">
        <v>1.5881047010785951</v>
      </c>
      <c r="BT24" s="69">
        <v>1.3315695545462396</v>
      </c>
      <c r="BU24" s="69"/>
      <c r="BV24" s="69">
        <f t="shared" si="44"/>
        <v>-0.33277004163841006</v>
      </c>
      <c r="BW24" s="69">
        <f>'RD T1'!E226</f>
        <v>0.60857561279845296</v>
      </c>
      <c r="BX24" s="69">
        <f t="shared" si="45"/>
        <v>0.27580557116004289</v>
      </c>
      <c r="BZ24" t="str">
        <f t="shared" si="46"/>
        <v>54 Textiles, printing and other skilled trades</v>
      </c>
      <c r="CA24" s="69">
        <v>1.3388787531797131</v>
      </c>
      <c r="CB24" s="69">
        <v>1.5044792181226696</v>
      </c>
      <c r="CC24" s="69">
        <v>1.382465121150058</v>
      </c>
      <c r="CD24" s="69">
        <v>1.4406074700684479</v>
      </c>
      <c r="CE24" s="69">
        <v>1.0487953884814267</v>
      </c>
      <c r="CF24" s="69"/>
      <c r="CG24" s="69">
        <f t="shared" si="47"/>
        <v>-0.33366973266863131</v>
      </c>
      <c r="CH24" s="69">
        <f>'RD T1'!E255</f>
        <v>0.45924573737664104</v>
      </c>
      <c r="CI24" s="69">
        <f t="shared" si="48"/>
        <v>0.12557600470800973</v>
      </c>
      <c r="CK24" t="str">
        <f t="shared" si="49"/>
        <v>54 Textiles, printing and other skilled trades</v>
      </c>
      <c r="CL24" s="69">
        <v>0.41684357078199258</v>
      </c>
      <c r="CM24" s="69">
        <v>0.37790557254439661</v>
      </c>
      <c r="CN24" s="69">
        <v>0.46532350435554143</v>
      </c>
      <c r="CO24" s="69">
        <v>0.26594735167270533</v>
      </c>
      <c r="CP24" s="69">
        <v>0.14226721702051143</v>
      </c>
      <c r="CQ24" s="69"/>
      <c r="CR24" s="69">
        <f t="shared" si="50"/>
        <v>-0.32305628733503</v>
      </c>
      <c r="CS24" s="69">
        <f>'RD T1'!E284</f>
        <v>8.0726705069527421E-2</v>
      </c>
      <c r="CT24" s="69">
        <f t="shared" si="51"/>
        <v>-0.24232958226550258</v>
      </c>
    </row>
    <row r="25" spans="1:98" x14ac:dyDescent="0.2">
      <c r="A25" s="10" t="str">
        <f>name!D21</f>
        <v>61 Caring personal service occupations</v>
      </c>
      <c r="B25" s="69">
        <v>1.4709465876715315E-2</v>
      </c>
      <c r="C25" s="69">
        <v>1.7075716267941091E-2</v>
      </c>
      <c r="D25" s="69">
        <v>1.6190390317442172E-2</v>
      </c>
      <c r="E25" s="69">
        <v>2.3108902024550508E-2</v>
      </c>
      <c r="F25" s="69">
        <v>4.0103028585401344E-2</v>
      </c>
      <c r="G25" s="11"/>
      <c r="H25" s="69">
        <f t="shared" si="26"/>
        <v>2.3912638267959172E-2</v>
      </c>
      <c r="I25" s="69">
        <f>'RD T1'!E53</f>
        <v>1.5718508577872794E-2</v>
      </c>
      <c r="J25" s="69">
        <f t="shared" si="27"/>
        <v>3.9631146845831966E-2</v>
      </c>
      <c r="L25" t="str">
        <f t="shared" si="28"/>
        <v>61 Caring personal service occupations</v>
      </c>
      <c r="M25" s="69">
        <v>0.83041390855572428</v>
      </c>
      <c r="N25" s="69">
        <v>0.96427418702584222</v>
      </c>
      <c r="O25" s="69">
        <v>0.97130488943216375</v>
      </c>
      <c r="P25" s="69">
        <v>1.4113439181755076</v>
      </c>
      <c r="Q25" s="69">
        <v>2.410633543171715</v>
      </c>
      <c r="R25" s="11"/>
      <c r="S25" s="69">
        <f t="shared" si="29"/>
        <v>1.4393286537395511</v>
      </c>
      <c r="T25" s="69">
        <f>'RD T1'!E82</f>
        <v>1.0182110359319174</v>
      </c>
      <c r="U25" s="69">
        <f t="shared" si="30"/>
        <v>2.4575396896714685</v>
      </c>
      <c r="W25" t="str">
        <f t="shared" si="31"/>
        <v>61 Caring personal service occupations</v>
      </c>
      <c r="X25" s="69">
        <v>2.8980506312101877</v>
      </c>
      <c r="Y25" s="69">
        <v>2.7311059026937223</v>
      </c>
      <c r="Z25" s="69">
        <v>2.9194255543905876</v>
      </c>
      <c r="AA25" s="69">
        <v>3.5093292747451161</v>
      </c>
      <c r="AB25" s="69">
        <v>4.3386708022909737</v>
      </c>
      <c r="AC25" s="69"/>
      <c r="AD25" s="69">
        <f t="shared" si="32"/>
        <v>1.4192452479003861</v>
      </c>
      <c r="AE25" s="69">
        <f>'RD T1'!E111</f>
        <v>2.5357456260046862</v>
      </c>
      <c r="AF25" s="69">
        <f t="shared" si="33"/>
        <v>3.9549908739050723</v>
      </c>
      <c r="AH25" t="str">
        <f t="shared" si="34"/>
        <v>61 Caring personal service occupations</v>
      </c>
      <c r="AI25" s="69">
        <v>2.7153830474986211</v>
      </c>
      <c r="AJ25" s="69">
        <v>2.235077263925997</v>
      </c>
      <c r="AK25" s="69">
        <v>2.3843798689863838</v>
      </c>
      <c r="AL25" s="69">
        <v>2.478589881996458</v>
      </c>
      <c r="AM25" s="69">
        <v>2.6604578440720417</v>
      </c>
      <c r="AN25" s="69"/>
      <c r="AO25" s="69">
        <f t="shared" si="35"/>
        <v>0.2760779750856579</v>
      </c>
      <c r="AP25" s="69">
        <f>'RD T1'!E140</f>
        <v>1.5442868192613115</v>
      </c>
      <c r="AQ25" s="69">
        <f t="shared" si="36"/>
        <v>1.8203647943469694</v>
      </c>
      <c r="AS25" t="str">
        <f t="shared" si="37"/>
        <v>61 Caring personal service occupations</v>
      </c>
      <c r="AT25" s="69">
        <v>1.4692318385690233</v>
      </c>
      <c r="AU25" s="69">
        <v>1.3250988444687626</v>
      </c>
      <c r="AV25" s="69">
        <v>1.4734955696841199</v>
      </c>
      <c r="AW25" s="69">
        <v>1.5848644729009582</v>
      </c>
      <c r="AX25" s="69">
        <v>1.8217426458562247</v>
      </c>
      <c r="AY25" s="69"/>
      <c r="AZ25" s="69">
        <f t="shared" si="38"/>
        <v>0.34824707617210482</v>
      </c>
      <c r="BA25" s="69">
        <f>'RD T1'!E169</f>
        <v>1.044142337691097</v>
      </c>
      <c r="BB25" s="69">
        <f t="shared" si="39"/>
        <v>1.3923894138632018</v>
      </c>
      <c r="BD25" t="str">
        <f t="shared" si="40"/>
        <v>61 Caring personal service occupations</v>
      </c>
      <c r="BE25" s="69">
        <v>8.862276939832622</v>
      </c>
      <c r="BF25" s="69">
        <v>9.8841527143031964</v>
      </c>
      <c r="BG25" s="69">
        <v>9.2575413093407573</v>
      </c>
      <c r="BH25" s="69">
        <v>10.335044895189133</v>
      </c>
      <c r="BI25" s="69">
        <v>12.524518019008857</v>
      </c>
      <c r="BJ25" s="69"/>
      <c r="BK25" s="69">
        <f t="shared" si="41"/>
        <v>3.2669767096680999</v>
      </c>
      <c r="BL25" s="69">
        <f>'RD T1'!E198</f>
        <v>5.8715294651593943</v>
      </c>
      <c r="BM25" s="69">
        <f t="shared" si="42"/>
        <v>9.1385061748274943</v>
      </c>
      <c r="BO25" t="str">
        <f t="shared" si="43"/>
        <v>61 Caring personal service occupations</v>
      </c>
      <c r="BP25" s="69">
        <v>7.5157261425063098</v>
      </c>
      <c r="BQ25" s="69">
        <v>6.9341396352839455</v>
      </c>
      <c r="BR25" s="69">
        <v>5.8109710221358402</v>
      </c>
      <c r="BS25" s="69">
        <v>5.4186139347751094</v>
      </c>
      <c r="BT25" s="69">
        <v>4.1816312560748274</v>
      </c>
      <c r="BU25" s="69"/>
      <c r="BV25" s="69">
        <f t="shared" si="44"/>
        <v>-1.6293397660610127</v>
      </c>
      <c r="BW25" s="69">
        <f>'RD T1'!E227</f>
        <v>2.570010070796318</v>
      </c>
      <c r="BX25" s="69">
        <f t="shared" si="45"/>
        <v>0.94067030473530533</v>
      </c>
      <c r="BZ25" t="str">
        <f t="shared" si="46"/>
        <v>61 Caring personal service occupations</v>
      </c>
      <c r="CA25" s="69">
        <v>1.7680671346842449</v>
      </c>
      <c r="CB25" s="69">
        <v>1.1355011807511057</v>
      </c>
      <c r="CC25" s="69">
        <v>1.0152732590569555</v>
      </c>
      <c r="CD25" s="69">
        <v>0.78246208779338022</v>
      </c>
      <c r="CE25" s="69">
        <v>0.75567400902615012</v>
      </c>
      <c r="CF25" s="69"/>
      <c r="CG25" s="69">
        <f t="shared" si="47"/>
        <v>-0.25959925003080542</v>
      </c>
      <c r="CH25" s="69">
        <f>'RD T1'!E256</f>
        <v>0.24311875155715915</v>
      </c>
      <c r="CI25" s="69">
        <f t="shared" si="48"/>
        <v>-1.6480498473646271E-2</v>
      </c>
      <c r="CK25" t="str">
        <f t="shared" si="49"/>
        <v>61 Caring personal service occupations</v>
      </c>
      <c r="CL25" s="69">
        <v>0.19894295950254831</v>
      </c>
      <c r="CM25" s="69">
        <v>0.15244294572604947</v>
      </c>
      <c r="CN25" s="69">
        <v>0.18489782472873897</v>
      </c>
      <c r="CO25" s="69">
        <v>0.19677373283826796</v>
      </c>
      <c r="CP25" s="69">
        <v>0.22500343711572152</v>
      </c>
      <c r="CQ25" s="69"/>
      <c r="CR25" s="69">
        <f t="shared" si="50"/>
        <v>4.0105612386982542E-2</v>
      </c>
      <c r="CS25" s="69">
        <f>'RD T1'!E285</f>
        <v>6.9804300463832056E-2</v>
      </c>
      <c r="CT25" s="69">
        <f t="shared" si="51"/>
        <v>0.1099099128508146</v>
      </c>
    </row>
    <row r="26" spans="1:98" x14ac:dyDescent="0.2">
      <c r="A26" s="10" t="str">
        <f>name!D22</f>
        <v>62 Leisure, travel and related personal service occupations</v>
      </c>
      <c r="B26" s="69">
        <v>9.0961175634471265E-3</v>
      </c>
      <c r="C26" s="69">
        <v>2.007503439897438E-2</v>
      </c>
      <c r="D26" s="69">
        <v>2.1399132281943591E-2</v>
      </c>
      <c r="E26" s="69">
        <v>2.9874376234296531E-2</v>
      </c>
      <c r="F26" s="69">
        <v>4.7357577919373714E-2</v>
      </c>
      <c r="G26" s="11"/>
      <c r="H26" s="69">
        <f t="shared" si="26"/>
        <v>2.5958445637430123E-2</v>
      </c>
      <c r="I26" s="69">
        <f>'RD T1'!E54</f>
        <v>2.113628898348836E-2</v>
      </c>
      <c r="J26" s="69">
        <f t="shared" si="27"/>
        <v>4.7094734620918483E-2</v>
      </c>
      <c r="L26" t="str">
        <f t="shared" si="28"/>
        <v>62 Leisure, travel and related personal service occupations</v>
      </c>
      <c r="M26" s="69">
        <v>0.15951683653633209</v>
      </c>
      <c r="N26" s="69">
        <v>0.19623545077262158</v>
      </c>
      <c r="O26" s="69">
        <v>0.17670665646383668</v>
      </c>
      <c r="P26" s="69">
        <v>0.23937160949992964</v>
      </c>
      <c r="Q26" s="69">
        <v>0.41454950707969762</v>
      </c>
      <c r="R26" s="11"/>
      <c r="S26" s="69">
        <f t="shared" si="29"/>
        <v>0.23784285061586094</v>
      </c>
      <c r="T26" s="69">
        <f>'RD T1'!E83</f>
        <v>0.16039943504072224</v>
      </c>
      <c r="U26" s="69">
        <f t="shared" si="30"/>
        <v>0.39824228565658315</v>
      </c>
      <c r="W26" t="str">
        <f t="shared" si="31"/>
        <v>62 Leisure, travel and related personal service occupations</v>
      </c>
      <c r="X26" s="69">
        <v>0.63701363094439301</v>
      </c>
      <c r="Y26" s="69">
        <v>0.73102604604651489</v>
      </c>
      <c r="Z26" s="69">
        <v>0.70753564591807439</v>
      </c>
      <c r="AA26" s="69">
        <v>0.89908932623045068</v>
      </c>
      <c r="AB26" s="69">
        <v>1.2380284153292218</v>
      </c>
      <c r="AC26" s="69"/>
      <c r="AD26" s="69">
        <f t="shared" si="32"/>
        <v>0.53049276941114742</v>
      </c>
      <c r="AE26" s="69">
        <f>'RD T1'!E112</f>
        <v>0.63881153728509121</v>
      </c>
      <c r="AF26" s="69">
        <f t="shared" si="33"/>
        <v>1.1693043066962385</v>
      </c>
      <c r="AH26" t="str">
        <f t="shared" si="34"/>
        <v>62 Leisure, travel and related personal service occupations</v>
      </c>
      <c r="AI26" s="69">
        <v>0.40946387186257793</v>
      </c>
      <c r="AJ26" s="69">
        <v>0.45235041192335967</v>
      </c>
      <c r="AK26" s="69">
        <v>0.44398553300851135</v>
      </c>
      <c r="AL26" s="69">
        <v>0.53150231698568418</v>
      </c>
      <c r="AM26" s="69">
        <v>0.73635248397111819</v>
      </c>
      <c r="AN26" s="69"/>
      <c r="AO26" s="69">
        <f t="shared" si="35"/>
        <v>0.29236695096260684</v>
      </c>
      <c r="AP26" s="69">
        <f>'RD T1'!E141</f>
        <v>0.38546079956878587</v>
      </c>
      <c r="AQ26" s="69">
        <f t="shared" si="36"/>
        <v>0.67782775053139277</v>
      </c>
      <c r="AS26" t="str">
        <f t="shared" si="37"/>
        <v>62 Leisure, travel and related personal service occupations</v>
      </c>
      <c r="AT26" s="69">
        <v>0.44155342320597962</v>
      </c>
      <c r="AU26" s="69">
        <v>0.53402414177559054</v>
      </c>
      <c r="AV26" s="69">
        <v>0.52132525466194057</v>
      </c>
      <c r="AW26" s="69">
        <v>0.6234860705470272</v>
      </c>
      <c r="AX26" s="69">
        <v>0.8817311409807721</v>
      </c>
      <c r="AY26" s="69"/>
      <c r="AZ26" s="69">
        <f t="shared" si="38"/>
        <v>0.36040588631883153</v>
      </c>
      <c r="BA26" s="69">
        <f>'RD T1'!E170</f>
        <v>0.45864474801852539</v>
      </c>
      <c r="BB26" s="69">
        <f t="shared" si="39"/>
        <v>0.81905063433735692</v>
      </c>
      <c r="BD26" t="str">
        <f t="shared" si="40"/>
        <v>62 Leisure, travel and related personal service occupations</v>
      </c>
      <c r="BE26" s="69">
        <v>1.837870815858063</v>
      </c>
      <c r="BF26" s="69">
        <v>2.0042383150862468</v>
      </c>
      <c r="BG26" s="69">
        <v>1.6464169327804894</v>
      </c>
      <c r="BH26" s="69">
        <v>1.6388287993677262</v>
      </c>
      <c r="BI26" s="69">
        <v>1.6345937864180213</v>
      </c>
      <c r="BJ26" s="69"/>
      <c r="BK26" s="69">
        <f t="shared" si="41"/>
        <v>-1.1823146362468062E-2</v>
      </c>
      <c r="BL26" s="69">
        <f>'RD T1'!E199</f>
        <v>0.71033356252313617</v>
      </c>
      <c r="BM26" s="69">
        <f t="shared" si="42"/>
        <v>0.69851041616066811</v>
      </c>
      <c r="BO26" t="str">
        <f t="shared" si="43"/>
        <v>62 Leisure, travel and related personal service occupations</v>
      </c>
      <c r="BP26" s="69">
        <v>2.0360136429245599</v>
      </c>
      <c r="BQ26" s="69">
        <v>2.0588991339006109</v>
      </c>
      <c r="BR26" s="69">
        <v>1.6925890034096578</v>
      </c>
      <c r="BS26" s="69">
        <v>1.5046640648955223</v>
      </c>
      <c r="BT26" s="69">
        <v>1.1923804374770055</v>
      </c>
      <c r="BU26" s="69"/>
      <c r="BV26" s="69">
        <f t="shared" si="44"/>
        <v>-0.50020856593265228</v>
      </c>
      <c r="BW26" s="69">
        <f>'RD T1'!E228</f>
        <v>0.70255141736322468</v>
      </c>
      <c r="BX26" s="69">
        <f t="shared" si="45"/>
        <v>0.2023428514305724</v>
      </c>
      <c r="BZ26" t="str">
        <f t="shared" si="46"/>
        <v>62 Leisure, travel and related personal service occupations</v>
      </c>
      <c r="CA26" s="69">
        <v>1.0917687592493304</v>
      </c>
      <c r="CB26" s="69">
        <v>1.420504613645649</v>
      </c>
      <c r="CC26" s="69">
        <v>1.2855476671904482</v>
      </c>
      <c r="CD26" s="69">
        <v>1.2770310144538717</v>
      </c>
      <c r="CE26" s="69">
        <v>1.2638412229401788</v>
      </c>
      <c r="CF26" s="69"/>
      <c r="CG26" s="69">
        <f t="shared" si="47"/>
        <v>-2.1706444250269463E-2</v>
      </c>
      <c r="CH26" s="69">
        <f>'RD T1'!E257</f>
        <v>0.50097187652778796</v>
      </c>
      <c r="CI26" s="69">
        <f t="shared" si="48"/>
        <v>0.4792654322775185</v>
      </c>
      <c r="CK26" t="str">
        <f t="shared" si="49"/>
        <v>62 Leisure, travel and related personal service occupations</v>
      </c>
      <c r="CL26" s="69">
        <v>0.31353535570323277</v>
      </c>
      <c r="CM26" s="69">
        <v>0.26689777930992065</v>
      </c>
      <c r="CN26" s="69">
        <v>0.29794983725570395</v>
      </c>
      <c r="CO26" s="69">
        <v>0.19029158881032085</v>
      </c>
      <c r="CP26" s="69">
        <v>0.13151135725707913</v>
      </c>
      <c r="CQ26" s="69"/>
      <c r="CR26" s="69">
        <f t="shared" si="50"/>
        <v>-0.16643847999862482</v>
      </c>
      <c r="CS26" s="69">
        <f>'RD T1'!E286</f>
        <v>6.3829729659959103E-2</v>
      </c>
      <c r="CT26" s="69">
        <f t="shared" si="51"/>
        <v>-0.10260875033866572</v>
      </c>
    </row>
    <row r="27" spans="1:98" x14ac:dyDescent="0.2">
      <c r="A27" s="10" t="str">
        <f>name!D23</f>
        <v>63 Community and civil enforcement occupations</v>
      </c>
      <c r="B27" s="69">
        <v>5.4667907564672088E-4</v>
      </c>
      <c r="C27" s="69">
        <v>5.1238313242628331E-4</v>
      </c>
      <c r="D27" s="69">
        <v>5.6648175919960745E-4</v>
      </c>
      <c r="E27" s="69">
        <v>6.6595799132865036E-4</v>
      </c>
      <c r="F27" s="69">
        <v>1.0954462387499785E-3</v>
      </c>
      <c r="G27" s="11"/>
      <c r="H27" s="69">
        <f t="shared" si="26"/>
        <v>5.2896447955037102E-4</v>
      </c>
      <c r="I27" s="69">
        <f>'RD T1'!E55</f>
        <v>4.0462212462763351E-4</v>
      </c>
      <c r="J27" s="69">
        <f t="shared" si="27"/>
        <v>9.3358660417800453E-4</v>
      </c>
      <c r="L27" t="str">
        <f t="shared" si="28"/>
        <v>63 Community and civil enforcement occupations</v>
      </c>
      <c r="M27" s="69">
        <v>9.3631510219514998E-3</v>
      </c>
      <c r="N27" s="69">
        <v>8.5491776950057091E-3</v>
      </c>
      <c r="O27" s="69">
        <v>1.1163984179338386E-2</v>
      </c>
      <c r="P27" s="69">
        <v>9.9174094681609357E-3</v>
      </c>
      <c r="Q27" s="69">
        <v>1.6492448441232307E-2</v>
      </c>
      <c r="R27" s="11"/>
      <c r="S27" s="69">
        <f t="shared" si="29"/>
        <v>5.3284642618939212E-3</v>
      </c>
      <c r="T27" s="69">
        <f>'RD T1'!E84</f>
        <v>6.1610242682697209E-3</v>
      </c>
      <c r="U27" s="69">
        <f t="shared" si="30"/>
        <v>1.1489488530163641E-2</v>
      </c>
      <c r="W27" t="str">
        <f t="shared" si="31"/>
        <v>63 Community and civil enforcement occupations</v>
      </c>
      <c r="X27" s="69">
        <v>4.267832237221228E-2</v>
      </c>
      <c r="Y27" s="69">
        <v>3.4704851771441322E-2</v>
      </c>
      <c r="Z27" s="69">
        <v>3.9791987048070902E-2</v>
      </c>
      <c r="AA27" s="69">
        <v>3.9070916338109558E-2</v>
      </c>
      <c r="AB27" s="69">
        <v>4.5167410863388754E-2</v>
      </c>
      <c r="AC27" s="69"/>
      <c r="AD27" s="69">
        <f t="shared" si="32"/>
        <v>5.3754238153178521E-3</v>
      </c>
      <c r="AE27" s="69">
        <f>'RD T1'!E113</f>
        <v>2.6705271705553566E-2</v>
      </c>
      <c r="AF27" s="69">
        <f t="shared" si="33"/>
        <v>3.2080695520871422E-2</v>
      </c>
      <c r="AH27" t="str">
        <f t="shared" si="34"/>
        <v>63 Community and civil enforcement occupations</v>
      </c>
      <c r="AI27" s="69">
        <v>1.3045442154887187E-2</v>
      </c>
      <c r="AJ27" s="69">
        <v>9.9546370083689346E-3</v>
      </c>
      <c r="AK27" s="69">
        <v>1.3461382096690185E-2</v>
      </c>
      <c r="AL27" s="69">
        <v>9.8268840524556693E-3</v>
      </c>
      <c r="AM27" s="69">
        <v>1.126624677731124E-2</v>
      </c>
      <c r="AN27" s="69"/>
      <c r="AO27" s="69">
        <f t="shared" si="35"/>
        <v>-2.1951353193789443E-3</v>
      </c>
      <c r="AP27" s="69">
        <f>'RD T1'!E142</f>
        <v>6.3812470857269902E-3</v>
      </c>
      <c r="AQ27" s="69">
        <f t="shared" si="36"/>
        <v>4.186111766348046E-3</v>
      </c>
      <c r="AS27" t="str">
        <f t="shared" si="37"/>
        <v>63 Community and civil enforcement occupations</v>
      </c>
      <c r="AT27" s="69">
        <v>1.2918786383199671E-2</v>
      </c>
      <c r="AU27" s="69">
        <v>9.1415650672809143E-3</v>
      </c>
      <c r="AV27" s="69">
        <v>1.2336410555112521E-2</v>
      </c>
      <c r="AW27" s="69">
        <v>8.1126136125874958E-3</v>
      </c>
      <c r="AX27" s="69">
        <v>8.2530794205251667E-3</v>
      </c>
      <c r="AY27" s="69"/>
      <c r="AZ27" s="69">
        <f t="shared" si="38"/>
        <v>-4.0833311345873542E-3</v>
      </c>
      <c r="BA27" s="69">
        <f>'RD T1'!E171</f>
        <v>5.1681162359830382E-3</v>
      </c>
      <c r="BB27" s="69">
        <f t="shared" si="39"/>
        <v>1.084785101395684E-3</v>
      </c>
      <c r="BD27" t="str">
        <f t="shared" si="40"/>
        <v>63 Community and civil enforcement occupations</v>
      </c>
      <c r="BE27" s="69">
        <v>5.8697050750642472E-2</v>
      </c>
      <c r="BF27" s="69">
        <v>3.6003565026712717E-2</v>
      </c>
      <c r="BG27" s="69">
        <v>5.0904514977751246E-2</v>
      </c>
      <c r="BH27" s="69">
        <v>2.8956681387977218E-2</v>
      </c>
      <c r="BI27" s="69">
        <v>3.1185294464772653E-2</v>
      </c>
      <c r="BJ27" s="69"/>
      <c r="BK27" s="69">
        <f t="shared" si="41"/>
        <v>-1.9719220512978593E-2</v>
      </c>
      <c r="BL27" s="69">
        <f>'RD T1'!E200</f>
        <v>1.1245561980861626E-2</v>
      </c>
      <c r="BM27" s="69">
        <f t="shared" si="42"/>
        <v>-8.473658532116967E-3</v>
      </c>
      <c r="BO27" t="str">
        <f t="shared" si="43"/>
        <v>63 Community and civil enforcement occupations</v>
      </c>
      <c r="BP27" s="69">
        <v>7.8068233831355138E-2</v>
      </c>
      <c r="BQ27" s="69">
        <v>5.3741835341823037E-2</v>
      </c>
      <c r="BR27" s="69">
        <v>7.4074171960133189E-2</v>
      </c>
      <c r="BS27" s="69">
        <v>4.4059609609922029E-2</v>
      </c>
      <c r="BT27" s="69">
        <v>3.9594790690828358E-2</v>
      </c>
      <c r="BU27" s="69"/>
      <c r="BV27" s="69">
        <f t="shared" si="44"/>
        <v>-3.4479381269304832E-2</v>
      </c>
      <c r="BW27" s="69">
        <f>'RD T1'!E229</f>
        <v>1.9936952058001164E-2</v>
      </c>
      <c r="BX27" s="69">
        <f t="shared" si="45"/>
        <v>-1.4542429211303668E-2</v>
      </c>
      <c r="BZ27" t="str">
        <f t="shared" si="46"/>
        <v>63 Community and civil enforcement occupations</v>
      </c>
      <c r="CA27" s="69">
        <v>6.0085256372514516E-2</v>
      </c>
      <c r="CB27" s="69">
        <v>5.5096682333335749E-2</v>
      </c>
      <c r="CC27" s="69">
        <v>6.7064649168441681E-2</v>
      </c>
      <c r="CD27" s="69">
        <v>4.593550334212676E-2</v>
      </c>
      <c r="CE27" s="69">
        <v>4.7446727366184389E-2</v>
      </c>
      <c r="CF27" s="69"/>
      <c r="CG27" s="69">
        <f t="shared" si="47"/>
        <v>-1.9617921802257292E-2</v>
      </c>
      <c r="CH27" s="69">
        <f>'RD T1'!E258</f>
        <v>1.7051146541621025E-2</v>
      </c>
      <c r="CI27" s="69">
        <f t="shared" si="48"/>
        <v>-2.5667752606362663E-3</v>
      </c>
      <c r="CK27" t="str">
        <f t="shared" si="49"/>
        <v>63 Community and civil enforcement occupations</v>
      </c>
      <c r="CL27" s="69">
        <v>1.2864751905374398E-2</v>
      </c>
      <c r="CM27" s="69">
        <v>8.6263196688844846E-3</v>
      </c>
      <c r="CN27" s="69">
        <v>1.8352395622256355E-2</v>
      </c>
      <c r="CO27" s="69">
        <v>5.4600225521111365E-3</v>
      </c>
      <c r="CP27" s="69">
        <v>4.1028050338805435E-3</v>
      </c>
      <c r="CQ27" s="69"/>
      <c r="CR27" s="69">
        <f t="shared" si="50"/>
        <v>-1.4249590588375811E-2</v>
      </c>
      <c r="CS27" s="69">
        <f>'RD T1'!E287</f>
        <v>1.699603729019467E-3</v>
      </c>
      <c r="CT27" s="69">
        <f t="shared" si="51"/>
        <v>-1.2549986859356344E-2</v>
      </c>
    </row>
    <row r="28" spans="1:98" x14ac:dyDescent="0.2">
      <c r="A28" s="10" t="str">
        <f>name!D24</f>
        <v>71 Sales occupations</v>
      </c>
      <c r="B28" s="69">
        <v>5.1430192315830889E-2</v>
      </c>
      <c r="C28" s="69">
        <v>6.1405116767171454E-2</v>
      </c>
      <c r="D28" s="69">
        <v>5.2695630918325145E-2</v>
      </c>
      <c r="E28" s="69">
        <v>7.197006990493332E-2</v>
      </c>
      <c r="F28" s="69">
        <v>0.10620334009135542</v>
      </c>
      <c r="G28" s="11"/>
      <c r="H28" s="69">
        <f t="shared" si="26"/>
        <v>5.3507709173030271E-2</v>
      </c>
      <c r="I28" s="69">
        <f>'RD T1'!E56</f>
        <v>3.6289682513929354E-2</v>
      </c>
      <c r="J28" s="69">
        <f t="shared" si="27"/>
        <v>8.9797391686959632E-2</v>
      </c>
      <c r="L28" t="str">
        <f t="shared" si="28"/>
        <v>71 Sales occupations</v>
      </c>
      <c r="M28" s="69">
        <v>0.69741567133616489</v>
      </c>
      <c r="N28" s="69">
        <v>0.80581582977406407</v>
      </c>
      <c r="O28" s="69">
        <v>0.7972525903794947</v>
      </c>
      <c r="P28" s="69">
        <v>1.1490891001898715</v>
      </c>
      <c r="Q28" s="69">
        <v>2.0334964097674173</v>
      </c>
      <c r="R28" s="11"/>
      <c r="S28" s="69">
        <f t="shared" si="29"/>
        <v>1.2362438193879226</v>
      </c>
      <c r="T28" s="69">
        <f>'RD T1'!E85</f>
        <v>0.66439397394350064</v>
      </c>
      <c r="U28" s="69">
        <f t="shared" si="30"/>
        <v>1.9006377933314234</v>
      </c>
      <c r="W28" t="str">
        <f t="shared" si="31"/>
        <v>71 Sales occupations</v>
      </c>
      <c r="X28" s="69">
        <v>2.8189730126573349</v>
      </c>
      <c r="Y28" s="69">
        <v>2.7326081569728289</v>
      </c>
      <c r="Z28" s="69">
        <v>2.9578125228147183</v>
      </c>
      <c r="AA28" s="69">
        <v>3.5012108749989546</v>
      </c>
      <c r="AB28" s="69">
        <v>4.4711895086058311</v>
      </c>
      <c r="AC28" s="69"/>
      <c r="AD28" s="69">
        <f t="shared" si="32"/>
        <v>1.5133769857911128</v>
      </c>
      <c r="AE28" s="69">
        <f>'RD T1'!E114</f>
        <v>2.173341578685275</v>
      </c>
      <c r="AF28" s="69">
        <f t="shared" si="33"/>
        <v>3.6867185644763878</v>
      </c>
      <c r="AH28" t="str">
        <f t="shared" si="34"/>
        <v>71 Sales occupations</v>
      </c>
      <c r="AI28" s="69">
        <v>1.0058421421790444</v>
      </c>
      <c r="AJ28" s="69">
        <v>0.95267423643821514</v>
      </c>
      <c r="AK28" s="69">
        <v>1.0768229410430807</v>
      </c>
      <c r="AL28" s="69">
        <v>1.219218712261382</v>
      </c>
      <c r="AM28" s="69">
        <v>1.5656968495048766</v>
      </c>
      <c r="AN28" s="69"/>
      <c r="AO28" s="69">
        <f t="shared" si="35"/>
        <v>0.4888739084617959</v>
      </c>
      <c r="AP28" s="69">
        <f>'RD T1'!E143</f>
        <v>0.77352068993421219</v>
      </c>
      <c r="AQ28" s="69">
        <f t="shared" si="36"/>
        <v>1.2623945983960081</v>
      </c>
      <c r="AS28" t="str">
        <f t="shared" si="37"/>
        <v>71 Sales occupations</v>
      </c>
      <c r="AT28" s="69">
        <v>0.8248600459963914</v>
      </c>
      <c r="AU28" s="69">
        <v>0.73867596498234789</v>
      </c>
      <c r="AV28" s="69">
        <v>0.78929822952338957</v>
      </c>
      <c r="AW28" s="69">
        <v>0.86430752674971167</v>
      </c>
      <c r="AX28" s="69">
        <v>1.0403443939466879</v>
      </c>
      <c r="AY28" s="69"/>
      <c r="AZ28" s="69">
        <f t="shared" si="38"/>
        <v>0.2510461644232983</v>
      </c>
      <c r="BA28" s="69">
        <f>'RD T1'!E172</f>
        <v>0.46977951427446402</v>
      </c>
      <c r="BB28" s="69">
        <f t="shared" si="39"/>
        <v>0.72082567869776226</v>
      </c>
      <c r="BD28" t="str">
        <f t="shared" si="40"/>
        <v>71 Sales occupations</v>
      </c>
      <c r="BE28" s="69">
        <v>6.5229487001567161</v>
      </c>
      <c r="BF28" s="69">
        <v>6.6313689859027418</v>
      </c>
      <c r="BG28" s="69">
        <v>6.591993439390218</v>
      </c>
      <c r="BH28" s="69">
        <v>6.8589420575094309</v>
      </c>
      <c r="BI28" s="69">
        <v>7.4030966949811559</v>
      </c>
      <c r="BJ28" s="69"/>
      <c r="BK28" s="69">
        <f t="shared" si="41"/>
        <v>0.81110325559093788</v>
      </c>
      <c r="BL28" s="69">
        <f>'RD T1'!E201</f>
        <v>3.0497107021383796</v>
      </c>
      <c r="BM28" s="69">
        <f t="shared" si="42"/>
        <v>3.8608139577293175</v>
      </c>
      <c r="BO28" t="str">
        <f t="shared" si="43"/>
        <v>71 Sales occupations</v>
      </c>
      <c r="BP28" s="69">
        <v>7.015570134064844</v>
      </c>
      <c r="BQ28" s="69">
        <v>6.2812030981400335</v>
      </c>
      <c r="BR28" s="69">
        <v>5.9008431792470866</v>
      </c>
      <c r="BS28" s="69">
        <v>5.4711698669514286</v>
      </c>
      <c r="BT28" s="69">
        <v>4.3607797071269827</v>
      </c>
      <c r="BU28" s="69"/>
      <c r="BV28" s="69">
        <f t="shared" si="44"/>
        <v>-1.5400634721201039</v>
      </c>
      <c r="BW28" s="69">
        <f>'RD T1'!E230</f>
        <v>2.4725245271063634</v>
      </c>
      <c r="BX28" s="69">
        <f t="shared" si="45"/>
        <v>0.93246105498625953</v>
      </c>
      <c r="BZ28" t="str">
        <f t="shared" si="46"/>
        <v>71 Sales occupations</v>
      </c>
      <c r="CA28" s="69">
        <v>3.9426025520729775</v>
      </c>
      <c r="CB28" s="69">
        <v>4.5184793564698058</v>
      </c>
      <c r="CC28" s="69">
        <v>4.3839256523930743</v>
      </c>
      <c r="CD28" s="69">
        <v>3.8025668389129796</v>
      </c>
      <c r="CE28" s="69">
        <v>1.4022391953647659</v>
      </c>
      <c r="CF28" s="69"/>
      <c r="CG28" s="69">
        <f t="shared" si="47"/>
        <v>-2.9816864570283084</v>
      </c>
      <c r="CH28" s="69">
        <f>'RD T1'!E259</f>
        <v>1.0363193030479665</v>
      </c>
      <c r="CI28" s="69">
        <f t="shared" si="48"/>
        <v>-1.9453671539803419</v>
      </c>
      <c r="CK28" t="str">
        <f t="shared" si="49"/>
        <v>71 Sales occupations</v>
      </c>
      <c r="CL28" s="69">
        <v>1.3088139646814134</v>
      </c>
      <c r="CM28" s="69">
        <v>1.0616042274014368</v>
      </c>
      <c r="CN28" s="69">
        <v>1.2674973797336562</v>
      </c>
      <c r="CO28" s="69">
        <v>0.79092202400400702</v>
      </c>
      <c r="CP28" s="69">
        <v>0.55970482210762496</v>
      </c>
      <c r="CQ28" s="69"/>
      <c r="CR28" s="69">
        <f t="shared" si="50"/>
        <v>-0.70779255762603122</v>
      </c>
      <c r="CS28" s="69">
        <f>'RD T1'!E288</f>
        <v>0.22826021109078282</v>
      </c>
      <c r="CT28" s="69">
        <f t="shared" si="51"/>
        <v>-0.4795323465352484</v>
      </c>
    </row>
    <row r="29" spans="1:98" x14ac:dyDescent="0.2">
      <c r="A29" s="10" t="str">
        <f>name!D25</f>
        <v>72 Customer service occupations</v>
      </c>
      <c r="B29" s="69">
        <v>1.7154426718458845E-2</v>
      </c>
      <c r="C29" s="69">
        <v>2.0993574046447878E-2</v>
      </c>
      <c r="D29" s="69">
        <v>2.2614930609601472E-2</v>
      </c>
      <c r="E29" s="69">
        <v>3.6652679869751702E-2</v>
      </c>
      <c r="F29" s="69">
        <v>6.0739579218427479E-2</v>
      </c>
      <c r="G29" s="11"/>
      <c r="H29" s="69">
        <f>F29-D29</f>
        <v>3.8124648608826008E-2</v>
      </c>
      <c r="I29" s="69">
        <f>'RD T1'!E57</f>
        <v>1.9881490093612491E-2</v>
      </c>
      <c r="J29" s="69">
        <f t="shared" si="27"/>
        <v>5.8006138702438495E-2</v>
      </c>
      <c r="L29" t="str">
        <f t="shared" si="28"/>
        <v>72 Customer service occupations</v>
      </c>
      <c r="M29" s="69">
        <v>0.18372260573112772</v>
      </c>
      <c r="N29" s="69">
        <v>0.23300588181889598</v>
      </c>
      <c r="O29" s="69">
        <v>0.24811749887611043</v>
      </c>
      <c r="P29" s="69">
        <v>0.36775309764502756</v>
      </c>
      <c r="Q29" s="69">
        <v>0.59515383577086245</v>
      </c>
      <c r="R29" s="11"/>
      <c r="S29" s="69">
        <f t="shared" si="29"/>
        <v>0.347036336894752</v>
      </c>
      <c r="T29" s="69">
        <f>'RD T1'!E86</f>
        <v>0.2035156826219105</v>
      </c>
      <c r="U29" s="69">
        <f t="shared" si="30"/>
        <v>0.55055201951666244</v>
      </c>
      <c r="W29" t="str">
        <f t="shared" si="31"/>
        <v>72 Customer service occupations</v>
      </c>
      <c r="X29" s="69">
        <v>0.83046489697013315</v>
      </c>
      <c r="Y29" s="69">
        <v>0.8758027131386481</v>
      </c>
      <c r="Z29" s="69">
        <v>0.99332435995123114</v>
      </c>
      <c r="AA29" s="69">
        <v>1.2491199691019965</v>
      </c>
      <c r="AB29" s="69">
        <v>1.6156017192226084</v>
      </c>
      <c r="AC29" s="69"/>
      <c r="AD29" s="69">
        <f t="shared" si="32"/>
        <v>0.62227735927137728</v>
      </c>
      <c r="AE29" s="69">
        <f>'RD T1'!E115</f>
        <v>0.71977630120478642</v>
      </c>
      <c r="AF29" s="69">
        <f t="shared" si="33"/>
        <v>1.3420536604761637</v>
      </c>
      <c r="AH29" t="str">
        <f t="shared" si="34"/>
        <v>72 Customer service occupations</v>
      </c>
      <c r="AI29" s="69">
        <v>0.24707334022296834</v>
      </c>
      <c r="AJ29" s="69">
        <v>0.25994376484045201</v>
      </c>
      <c r="AK29" s="69">
        <v>0.29837035188584415</v>
      </c>
      <c r="AL29" s="69">
        <v>0.37219739566758786</v>
      </c>
      <c r="AM29" s="69">
        <v>0.45965968980440375</v>
      </c>
      <c r="AN29" s="69"/>
      <c r="AO29" s="69">
        <f t="shared" si="35"/>
        <v>0.16128933791855959</v>
      </c>
      <c r="AP29" s="69">
        <f>'RD T1'!E144</f>
        <v>0.2223214650065006</v>
      </c>
      <c r="AQ29" s="69">
        <f t="shared" si="36"/>
        <v>0.38361080292506022</v>
      </c>
      <c r="AS29" t="str">
        <f t="shared" si="37"/>
        <v>72 Customer service occupations</v>
      </c>
      <c r="AT29" s="69">
        <v>0.32773683499522532</v>
      </c>
      <c r="AU29" s="69">
        <v>0.31656678322713733</v>
      </c>
      <c r="AV29" s="69">
        <v>0.34497736295302922</v>
      </c>
      <c r="AW29" s="69">
        <v>0.41913202085982337</v>
      </c>
      <c r="AX29" s="69">
        <v>0.47619956071652653</v>
      </c>
      <c r="AY29" s="69"/>
      <c r="AZ29" s="69">
        <f t="shared" si="38"/>
        <v>0.13122219776349731</v>
      </c>
      <c r="BA29" s="69">
        <f>'RD T1'!E173</f>
        <v>0.21629606381462482</v>
      </c>
      <c r="BB29" s="69">
        <f t="shared" si="39"/>
        <v>0.34751826157812216</v>
      </c>
      <c r="BD29" t="str">
        <f t="shared" si="40"/>
        <v>72 Customer service occupations</v>
      </c>
      <c r="BE29" s="69">
        <v>1.3402820609315125</v>
      </c>
      <c r="BF29" s="69">
        <v>1.4568337640902851</v>
      </c>
      <c r="BG29" s="69">
        <v>1.575182167071697</v>
      </c>
      <c r="BH29" s="69">
        <v>1.7262752496234588</v>
      </c>
      <c r="BI29" s="69">
        <v>1.942046422683765</v>
      </c>
      <c r="BJ29" s="69"/>
      <c r="BK29" s="69">
        <f t="shared" si="41"/>
        <v>0.36686425561206804</v>
      </c>
      <c r="BL29" s="69">
        <f>'RD T1'!E202</f>
        <v>0.73808362659562776</v>
      </c>
      <c r="BM29" s="69">
        <f t="shared" si="42"/>
        <v>1.1049478822076959</v>
      </c>
      <c r="BO29" t="str">
        <f t="shared" si="43"/>
        <v>72 Customer service occupations</v>
      </c>
      <c r="BP29" s="69">
        <v>1.3864838950464278</v>
      </c>
      <c r="BQ29" s="69">
        <v>1.4890199375237736</v>
      </c>
      <c r="BR29" s="69">
        <v>1.4291012471997075</v>
      </c>
      <c r="BS29" s="69">
        <v>1.4267116201170469</v>
      </c>
      <c r="BT29" s="69">
        <v>1.2333517858165965</v>
      </c>
      <c r="BU29" s="69"/>
      <c r="BV29" s="69">
        <f t="shared" si="44"/>
        <v>-0.195749461383111</v>
      </c>
      <c r="BW29" s="69">
        <f>'RD T1'!E231</f>
        <v>0.6292170087402793</v>
      </c>
      <c r="BX29" s="69">
        <f t="shared" si="45"/>
        <v>0.4334675473571683</v>
      </c>
      <c r="BZ29" t="str">
        <f t="shared" si="46"/>
        <v>72 Customer service occupations</v>
      </c>
      <c r="CA29" s="69">
        <v>0.60787280674440503</v>
      </c>
      <c r="CB29" s="69">
        <v>0.71385678502165817</v>
      </c>
      <c r="CC29" s="69">
        <v>0.72345133887544411</v>
      </c>
      <c r="CD29" s="69">
        <v>0.65597041193672001</v>
      </c>
      <c r="CE29" s="69">
        <v>0.56135271212532423</v>
      </c>
      <c r="CF29" s="69"/>
      <c r="CG29" s="69">
        <f t="shared" si="47"/>
        <v>-0.16209862675011988</v>
      </c>
      <c r="CH29" s="69">
        <f>'RD T1'!E260</f>
        <v>0.18939557787575409</v>
      </c>
      <c r="CI29" s="69">
        <f t="shared" si="48"/>
        <v>2.7296951125634211E-2</v>
      </c>
      <c r="CK29" t="str">
        <f t="shared" si="49"/>
        <v>72 Customer service occupations</v>
      </c>
      <c r="CL29" s="69">
        <v>0.13983132515876268</v>
      </c>
      <c r="CM29" s="69">
        <v>0.16112942771724464</v>
      </c>
      <c r="CN29" s="69">
        <v>0.19394910040051405</v>
      </c>
      <c r="CO29" s="69">
        <v>0.23135795544044613</v>
      </c>
      <c r="CP29" s="69">
        <v>0.26034095531425555</v>
      </c>
      <c r="CQ29" s="69"/>
      <c r="CR29" s="69">
        <f t="shared" si="50"/>
        <v>6.6391854913741499E-2</v>
      </c>
      <c r="CS29" s="69">
        <f>'RD T1'!E289</f>
        <v>8.278216427866239E-2</v>
      </c>
      <c r="CT29" s="69">
        <f t="shared" si="51"/>
        <v>0.14917401919240389</v>
      </c>
    </row>
    <row r="30" spans="1:98" x14ac:dyDescent="0.2">
      <c r="A30" s="10" t="str">
        <f>name!D26</f>
        <v>81 Process, plant and machine operatives</v>
      </c>
      <c r="B30" s="69">
        <v>1.3714208329808523E-2</v>
      </c>
      <c r="C30" s="69">
        <v>1.921101574900428E-2</v>
      </c>
      <c r="D30" s="69">
        <v>1.4694222709255588E-2</v>
      </c>
      <c r="E30" s="69">
        <v>2.5268195624954092E-2</v>
      </c>
      <c r="F30" s="69">
        <v>5.6220303253478633E-2</v>
      </c>
      <c r="G30" s="11"/>
      <c r="H30" s="69">
        <f t="shared" si="26"/>
        <v>4.1526080544223049E-2</v>
      </c>
      <c r="I30" s="69">
        <f>'RD T1'!E58</f>
        <v>1.7712451735961719E-2</v>
      </c>
      <c r="J30" s="69">
        <f t="shared" si="27"/>
        <v>5.9238532280184768E-2</v>
      </c>
      <c r="L30" t="str">
        <f t="shared" si="28"/>
        <v>81 Process, plant and machine operatives</v>
      </c>
      <c r="M30" s="69">
        <v>0.11393210511491181</v>
      </c>
      <c r="N30" s="69">
        <v>0.14140776992287835</v>
      </c>
      <c r="O30" s="69">
        <v>0.12098257820791224</v>
      </c>
      <c r="P30" s="69">
        <v>0.21994644480048156</v>
      </c>
      <c r="Q30" s="69">
        <v>0.40621036856036913</v>
      </c>
      <c r="R30" s="11"/>
      <c r="S30" s="69">
        <f t="shared" si="29"/>
        <v>0.28522779035245688</v>
      </c>
      <c r="T30" s="69">
        <f>'RD T1'!E87</f>
        <v>0.12614047247661184</v>
      </c>
      <c r="U30" s="69">
        <f t="shared" si="30"/>
        <v>0.41136826282906869</v>
      </c>
      <c r="W30" t="str">
        <f t="shared" si="31"/>
        <v>81 Process, plant and machine operatives</v>
      </c>
      <c r="X30" s="69">
        <v>0.3691983083922088</v>
      </c>
      <c r="Y30" s="69">
        <v>0.34129849113640565</v>
      </c>
      <c r="Z30" s="69">
        <v>0.31240686430133507</v>
      </c>
      <c r="AA30" s="69">
        <v>0.49491440852841179</v>
      </c>
      <c r="AB30" s="69">
        <v>0.80440662385645589</v>
      </c>
      <c r="AC30" s="69"/>
      <c r="AD30" s="69">
        <f t="shared" si="32"/>
        <v>0.49199975955512082</v>
      </c>
      <c r="AE30" s="69">
        <f>'RD T1'!E116</f>
        <v>0.30451702950986737</v>
      </c>
      <c r="AF30" s="69">
        <f t="shared" si="33"/>
        <v>0.79651678906498824</v>
      </c>
      <c r="AH30" t="str">
        <f t="shared" si="34"/>
        <v>81 Process, plant and machine operatives</v>
      </c>
      <c r="AI30" s="69">
        <v>0.15426581142334642</v>
      </c>
      <c r="AJ30" s="69">
        <v>0.14789823640130756</v>
      </c>
      <c r="AK30" s="69">
        <v>0.13597037743071419</v>
      </c>
      <c r="AL30" s="69">
        <v>0.20633917428787335</v>
      </c>
      <c r="AM30" s="69">
        <v>0.33646767883844331</v>
      </c>
      <c r="AN30" s="69"/>
      <c r="AO30" s="69">
        <f t="shared" si="35"/>
        <v>0.20049730140772912</v>
      </c>
      <c r="AP30" s="69">
        <f>'RD T1'!E145</f>
        <v>0.11809595181503003</v>
      </c>
      <c r="AQ30" s="69">
        <f t="shared" si="36"/>
        <v>0.31859325322275917</v>
      </c>
      <c r="AS30" t="str">
        <f t="shared" si="37"/>
        <v>81 Process, plant and machine operatives</v>
      </c>
      <c r="AT30" s="69">
        <v>0.37425365432555135</v>
      </c>
      <c r="AU30" s="69">
        <v>0.34391167239385018</v>
      </c>
      <c r="AV30" s="69">
        <v>0.31104291352707364</v>
      </c>
      <c r="AW30" s="69">
        <v>0.42777499774231431</v>
      </c>
      <c r="AX30" s="69">
        <v>0.57704774405433445</v>
      </c>
      <c r="AY30" s="69"/>
      <c r="AZ30" s="69">
        <f t="shared" si="38"/>
        <v>0.26600483052726082</v>
      </c>
      <c r="BA30" s="69">
        <f>'RD T1'!E174</f>
        <v>0.22635038199437091</v>
      </c>
      <c r="BB30" s="69">
        <f t="shared" si="39"/>
        <v>0.49235521252163172</v>
      </c>
      <c r="BD30" t="str">
        <f t="shared" si="40"/>
        <v>81 Process, plant and machine operatives</v>
      </c>
      <c r="BE30" s="69">
        <v>2.5758078753256335</v>
      </c>
      <c r="BF30" s="69">
        <v>2.5374185329460897</v>
      </c>
      <c r="BG30" s="69">
        <v>2.1744623214337375</v>
      </c>
      <c r="BH30" s="69">
        <v>2.5324711015689885</v>
      </c>
      <c r="BI30" s="69">
        <v>2.830198642911383</v>
      </c>
      <c r="BJ30" s="69"/>
      <c r="BK30" s="69">
        <f t="shared" si="41"/>
        <v>0.65573632147764549</v>
      </c>
      <c r="BL30" s="69">
        <f>'RD T1'!E203</f>
        <v>0.91830902207993415</v>
      </c>
      <c r="BM30" s="69">
        <f t="shared" si="42"/>
        <v>1.5740453435575796</v>
      </c>
      <c r="BO30" t="str">
        <f t="shared" si="43"/>
        <v>81 Process, plant and machine operatives</v>
      </c>
      <c r="BP30" s="69">
        <v>3.1260532826731851</v>
      </c>
      <c r="BQ30" s="69">
        <v>2.7775489204330825</v>
      </c>
      <c r="BR30" s="69">
        <v>2.5452608762422511</v>
      </c>
      <c r="BS30" s="69">
        <v>2.6101956930800014</v>
      </c>
      <c r="BT30" s="69">
        <v>2.2493704700890054</v>
      </c>
      <c r="BU30" s="69"/>
      <c r="BV30" s="69">
        <f t="shared" si="44"/>
        <v>-0.29589040615324569</v>
      </c>
      <c r="BW30" s="69">
        <f>'RD T1'!E232</f>
        <v>1.0138556043635338</v>
      </c>
      <c r="BX30" s="69">
        <f t="shared" si="45"/>
        <v>0.71796519821028815</v>
      </c>
      <c r="BZ30" t="str">
        <f t="shared" si="46"/>
        <v>81 Process, plant and machine operatives</v>
      </c>
      <c r="CA30" s="69">
        <v>2.280482762490744</v>
      </c>
      <c r="CB30" s="69">
        <v>2.4790668172769244</v>
      </c>
      <c r="CC30" s="69">
        <v>1.9895789046061569</v>
      </c>
      <c r="CD30" s="69">
        <v>1.8414343772129633</v>
      </c>
      <c r="CE30" s="69">
        <v>0.69206376323352725</v>
      </c>
      <c r="CF30" s="69"/>
      <c r="CG30" s="69">
        <f t="shared" si="47"/>
        <v>-1.2975151413726298</v>
      </c>
      <c r="CH30" s="69">
        <f>'RD T1'!E261</f>
        <v>0.4629884834115085</v>
      </c>
      <c r="CI30" s="69">
        <f t="shared" si="48"/>
        <v>-0.83452665796112124</v>
      </c>
      <c r="CK30" t="str">
        <f t="shared" si="49"/>
        <v>81 Process, plant and machine operatives</v>
      </c>
      <c r="CL30" s="69">
        <v>0.7650816934124629</v>
      </c>
      <c r="CM30" s="69">
        <v>0.62231530445294969</v>
      </c>
      <c r="CN30" s="69">
        <v>0.72213246568535672</v>
      </c>
      <c r="CO30" s="69">
        <v>0.32594777856282403</v>
      </c>
      <c r="CP30" s="69">
        <v>0.19650365252741495</v>
      </c>
      <c r="CQ30" s="69"/>
      <c r="CR30" s="69">
        <f t="shared" si="50"/>
        <v>-0.52562881315794174</v>
      </c>
      <c r="CS30" s="69">
        <f>'RD T1'!E290</f>
        <v>8.875039087276311E-2</v>
      </c>
      <c r="CT30" s="69">
        <f t="shared" si="51"/>
        <v>-0.43687842228517865</v>
      </c>
    </row>
    <row r="31" spans="1:98" x14ac:dyDescent="0.2">
      <c r="A31" s="10" t="str">
        <f>name!D27</f>
        <v>82 Transport and mobile machine drivers and operatives</v>
      </c>
      <c r="B31" s="69">
        <v>1.9931797261579058E-2</v>
      </c>
      <c r="C31" s="69">
        <v>2.3954288898930611E-2</v>
      </c>
      <c r="D31" s="69">
        <v>1.9814148725382248E-2</v>
      </c>
      <c r="E31" s="69">
        <v>3.2123853687347499E-2</v>
      </c>
      <c r="F31" s="69">
        <v>5.0790294031180981E-2</v>
      </c>
      <c r="G31" s="11"/>
      <c r="H31" s="69">
        <f t="shared" si="26"/>
        <v>3.0976145305798734E-2</v>
      </c>
      <c r="I31" s="69">
        <f>'RD T1'!E59</f>
        <v>2.2181847095519985E-2</v>
      </c>
      <c r="J31" s="69">
        <f t="shared" si="27"/>
        <v>5.3157992401318716E-2</v>
      </c>
      <c r="L31" t="str">
        <f t="shared" si="28"/>
        <v>82 Transport and mobile machine drivers and operatives</v>
      </c>
      <c r="M31" s="69">
        <v>0.15103930764622736</v>
      </c>
      <c r="N31" s="69">
        <v>0.2102436060068138</v>
      </c>
      <c r="O31" s="69">
        <v>0.18548513884260923</v>
      </c>
      <c r="P31" s="69">
        <v>0.27523080418180434</v>
      </c>
      <c r="Q31" s="69">
        <v>0.44106047456075659</v>
      </c>
      <c r="R31" s="11"/>
      <c r="S31" s="69">
        <f t="shared" si="29"/>
        <v>0.25557533571814739</v>
      </c>
      <c r="T31" s="69">
        <f>'RD T1'!E88</f>
        <v>0.19347381351615658</v>
      </c>
      <c r="U31" s="69">
        <f t="shared" si="30"/>
        <v>0.44904914923430395</v>
      </c>
      <c r="W31" t="str">
        <f t="shared" si="31"/>
        <v>82 Transport and mobile machine drivers and operatives</v>
      </c>
      <c r="X31" s="69">
        <v>0.44360726396752498</v>
      </c>
      <c r="Y31" s="69">
        <v>0.49496065996029048</v>
      </c>
      <c r="Z31" s="69">
        <v>0.46481226384472951</v>
      </c>
      <c r="AA31" s="69">
        <v>0.59310357050531359</v>
      </c>
      <c r="AB31" s="69">
        <v>0.81790579456318058</v>
      </c>
      <c r="AC31" s="69"/>
      <c r="AD31" s="69">
        <f t="shared" si="32"/>
        <v>0.35309353071845107</v>
      </c>
      <c r="AE31" s="69">
        <f>'RD T1'!E117</f>
        <v>0.44121065477165672</v>
      </c>
      <c r="AF31" s="69">
        <f t="shared" si="33"/>
        <v>0.79430418549010784</v>
      </c>
      <c r="AH31" t="str">
        <f t="shared" si="34"/>
        <v>82 Transport and mobile machine drivers and operatives</v>
      </c>
      <c r="AI31" s="69">
        <v>0.19065796970563365</v>
      </c>
      <c r="AJ31" s="69">
        <v>0.22669996410095081</v>
      </c>
      <c r="AK31" s="69">
        <v>0.22076598877677608</v>
      </c>
      <c r="AL31" s="69">
        <v>0.28384820438187452</v>
      </c>
      <c r="AM31" s="69">
        <v>0.37016733263188933</v>
      </c>
      <c r="AN31" s="69"/>
      <c r="AO31" s="69">
        <f t="shared" si="35"/>
        <v>0.14940134385511325</v>
      </c>
      <c r="AP31" s="69">
        <f>'RD T1'!E146</f>
        <v>0.20870091961663381</v>
      </c>
      <c r="AQ31" s="69">
        <f t="shared" si="36"/>
        <v>0.35810226347174706</v>
      </c>
      <c r="AS31" t="str">
        <f t="shared" si="37"/>
        <v>82 Transport and mobile machine drivers and operatives</v>
      </c>
      <c r="AT31" s="69">
        <v>0.33826345898107146</v>
      </c>
      <c r="AU31" s="69">
        <v>0.34802828601895813</v>
      </c>
      <c r="AV31" s="69">
        <v>0.31234769968162052</v>
      </c>
      <c r="AW31" s="69">
        <v>0.39473540892612824</v>
      </c>
      <c r="AX31" s="69">
        <v>0.47238041799633695</v>
      </c>
      <c r="AY31" s="69"/>
      <c r="AZ31" s="69">
        <f t="shared" si="38"/>
        <v>0.16003271831471644</v>
      </c>
      <c r="BA31" s="69">
        <f>'RD T1'!E175</f>
        <v>0.28074963374969764</v>
      </c>
      <c r="BB31" s="69">
        <f t="shared" si="39"/>
        <v>0.44078235206441407</v>
      </c>
      <c r="BD31" t="str">
        <f t="shared" si="40"/>
        <v>82 Transport and mobile machine drivers and operatives</v>
      </c>
      <c r="BE31" s="69">
        <v>2.2549911473381918</v>
      </c>
      <c r="BF31" s="69">
        <v>2.2820120304296263</v>
      </c>
      <c r="BG31" s="69">
        <v>1.9666011969019448</v>
      </c>
      <c r="BH31" s="69">
        <v>2.2313613009414048</v>
      </c>
      <c r="BI31" s="69">
        <v>2.5407732531642058</v>
      </c>
      <c r="BJ31" s="69"/>
      <c r="BK31" s="69">
        <f t="shared" si="41"/>
        <v>0.57417205626226098</v>
      </c>
      <c r="BL31" s="69">
        <f>'RD T1'!E204</f>
        <v>1.1457132378967234</v>
      </c>
      <c r="BM31" s="69">
        <f t="shared" si="42"/>
        <v>1.7198852941589844</v>
      </c>
      <c r="BO31" t="str">
        <f t="shared" si="43"/>
        <v>82 Transport and mobile machine drivers and operatives</v>
      </c>
      <c r="BP31" s="69">
        <v>3.008889295737271</v>
      </c>
      <c r="BQ31" s="69">
        <v>2.8742077420603778</v>
      </c>
      <c r="BR31" s="69">
        <v>2.7065471149880769</v>
      </c>
      <c r="BS31" s="69">
        <v>2.6481717109323215</v>
      </c>
      <c r="BT31" s="69">
        <v>2.4945093070181361</v>
      </c>
      <c r="BU31" s="69"/>
      <c r="BV31" s="69">
        <f t="shared" si="44"/>
        <v>-0.21203780796994076</v>
      </c>
      <c r="BW31" s="69">
        <f>'RD T1'!E233</f>
        <v>1.5016841029036823</v>
      </c>
      <c r="BX31" s="69">
        <f t="shared" si="45"/>
        <v>1.2896462949337415</v>
      </c>
      <c r="BZ31" t="str">
        <f t="shared" si="46"/>
        <v>82 Transport and mobile machine drivers and operatives</v>
      </c>
      <c r="CA31" s="69">
        <v>2.4439301206970478</v>
      </c>
      <c r="CB31" s="69">
        <v>2.8102564592753034</v>
      </c>
      <c r="CC31" s="69">
        <v>2.1322333882826707</v>
      </c>
      <c r="CD31" s="69">
        <v>1.9468294945845517</v>
      </c>
      <c r="CE31" s="69">
        <v>1.5789520959331691</v>
      </c>
      <c r="CF31" s="69"/>
      <c r="CG31" s="69">
        <f t="shared" si="47"/>
        <v>-0.55328129234950163</v>
      </c>
      <c r="CH31" s="69">
        <f>'RD T1'!E262</f>
        <v>0.77898350046655229</v>
      </c>
      <c r="CI31" s="69">
        <f t="shared" si="48"/>
        <v>0.22570220811705066</v>
      </c>
      <c r="CK31" t="str">
        <f t="shared" si="49"/>
        <v>82 Transport and mobile machine drivers and operatives</v>
      </c>
      <c r="CL31" s="69">
        <v>0.65417852296215362</v>
      </c>
      <c r="CM31" s="69">
        <v>0.75955181571370234</v>
      </c>
      <c r="CN31" s="69">
        <v>1.0265627059380131</v>
      </c>
      <c r="CO31" s="69">
        <v>0.76961494350519966</v>
      </c>
      <c r="CP31" s="69">
        <v>0.50535428007573535</v>
      </c>
      <c r="CQ31" s="69"/>
      <c r="CR31" s="69">
        <f t="shared" si="50"/>
        <v>-0.52120842586227778</v>
      </c>
      <c r="CS31" s="69">
        <f>'RD T1'!E291</f>
        <v>0.29933589022815593</v>
      </c>
      <c r="CT31" s="69">
        <f t="shared" si="51"/>
        <v>-0.22187253563412185</v>
      </c>
    </row>
    <row r="32" spans="1:98" x14ac:dyDescent="0.2">
      <c r="A32" s="10" t="str">
        <f>name!D28</f>
        <v>91 Elementary trades and related occupations</v>
      </c>
      <c r="B32" s="69">
        <v>2.9002460968062153E-4</v>
      </c>
      <c r="C32" s="69">
        <v>2.4961560715995915E-4</v>
      </c>
      <c r="D32" s="69">
        <v>1.9843176504065745E-4</v>
      </c>
      <c r="E32" s="69">
        <v>1.0746459695294582E-3</v>
      </c>
      <c r="F32" s="69">
        <v>2.4431449731707514E-3</v>
      </c>
      <c r="G32" s="11"/>
      <c r="H32" s="69">
        <f t="shared" si="26"/>
        <v>2.2447132081300941E-3</v>
      </c>
      <c r="I32" s="69">
        <f>'RD T1'!E60</f>
        <v>1.001386747318294E-3</v>
      </c>
      <c r="J32" s="69">
        <f t="shared" si="27"/>
        <v>3.2460999554483881E-3</v>
      </c>
      <c r="L32" t="str">
        <f t="shared" si="28"/>
        <v>91 Elementary trades and related occupations</v>
      </c>
      <c r="M32" s="69">
        <v>8.9449917183773736E-2</v>
      </c>
      <c r="N32" s="69">
        <v>0.11008083440842596</v>
      </c>
      <c r="O32" s="69">
        <v>8.6283870326881798E-2</v>
      </c>
      <c r="P32" s="69">
        <v>0.20666464648783886</v>
      </c>
      <c r="Q32" s="69">
        <v>0.40742777043444994</v>
      </c>
      <c r="R32" s="11"/>
      <c r="S32" s="69">
        <f t="shared" si="29"/>
        <v>0.32114390010756816</v>
      </c>
      <c r="T32" s="69">
        <f>'RD T1'!E89</f>
        <v>0.13472628464273678</v>
      </c>
      <c r="U32" s="69">
        <f t="shared" si="30"/>
        <v>0.45587018475030494</v>
      </c>
      <c r="W32" t="str">
        <f t="shared" si="31"/>
        <v>91 Elementary trades and related occupations</v>
      </c>
      <c r="X32" s="69">
        <v>0.30039189513741693</v>
      </c>
      <c r="Y32" s="69">
        <v>0.2643520975645906</v>
      </c>
      <c r="Z32" s="69">
        <v>0.25145188912638194</v>
      </c>
      <c r="AA32" s="69">
        <v>0.74516174707909322</v>
      </c>
      <c r="AB32" s="69">
        <v>1.0499470344763993</v>
      </c>
      <c r="AC32" s="69"/>
      <c r="AD32" s="69">
        <f t="shared" si="32"/>
        <v>0.79849514535001731</v>
      </c>
      <c r="AE32" s="69">
        <f>'RD T1'!E118</f>
        <v>0.52737057324579883</v>
      </c>
      <c r="AF32" s="69">
        <f t="shared" si="33"/>
        <v>1.325865718595816</v>
      </c>
      <c r="AH32" t="str">
        <f t="shared" si="34"/>
        <v>91 Elementary trades and related occupations</v>
      </c>
      <c r="AI32" s="69">
        <v>0.19695660798057049</v>
      </c>
      <c r="AJ32" s="69">
        <v>0.17974471950044871</v>
      </c>
      <c r="AK32" s="69">
        <v>0.16132816442482995</v>
      </c>
      <c r="AL32" s="69">
        <v>0.42421604344012637</v>
      </c>
      <c r="AM32" s="69">
        <v>0.65171757208965642</v>
      </c>
      <c r="AN32" s="69"/>
      <c r="AO32" s="69">
        <f t="shared" si="35"/>
        <v>0.49038940766482647</v>
      </c>
      <c r="AP32" s="69">
        <f>'RD T1'!E147</f>
        <v>0.31100652920986904</v>
      </c>
      <c r="AQ32" s="69">
        <f t="shared" si="36"/>
        <v>0.80139593687469546</v>
      </c>
      <c r="AS32" t="str">
        <f t="shared" si="37"/>
        <v>91 Elementary trades and related occupations</v>
      </c>
      <c r="AT32" s="69">
        <v>0.21978609206989377</v>
      </c>
      <c r="AU32" s="69">
        <v>0.19189786318486463</v>
      </c>
      <c r="AV32" s="69">
        <v>0.18925453725647151</v>
      </c>
      <c r="AW32" s="69">
        <v>0.47937570158455539</v>
      </c>
      <c r="AX32" s="69">
        <v>0.64589270895234141</v>
      </c>
      <c r="AY32" s="69"/>
      <c r="AZ32" s="69">
        <f t="shared" si="38"/>
        <v>0.4566381716958699</v>
      </c>
      <c r="BA32" s="69">
        <f>'RD T1'!E176</f>
        <v>0.29022307894448013</v>
      </c>
      <c r="BB32" s="69">
        <f t="shared" si="39"/>
        <v>0.74686125064035003</v>
      </c>
      <c r="BD32" t="str">
        <f t="shared" si="40"/>
        <v>91 Elementary trades and related occupations</v>
      </c>
      <c r="BE32" s="69">
        <v>1.1988602164161557</v>
      </c>
      <c r="BF32" s="69">
        <v>1.0559700762206545</v>
      </c>
      <c r="BG32" s="69">
        <v>0.94557581167523441</v>
      </c>
      <c r="BH32" s="69">
        <v>2.1589313526029015</v>
      </c>
      <c r="BI32" s="69">
        <v>2.9280037645058092</v>
      </c>
      <c r="BJ32" s="69"/>
      <c r="BK32" s="69">
        <f t="shared" si="41"/>
        <v>1.9824279528305748</v>
      </c>
      <c r="BL32" s="69">
        <f>'RD T1'!E205</f>
        <v>1.0571755639321292</v>
      </c>
      <c r="BM32" s="69">
        <f t="shared" si="42"/>
        <v>3.0396035167627042</v>
      </c>
      <c r="BO32" t="str">
        <f t="shared" si="43"/>
        <v>91 Elementary trades and related occupations</v>
      </c>
      <c r="BP32" s="69">
        <v>1.7387842765076313</v>
      </c>
      <c r="BQ32" s="69">
        <v>1.2964003201458361</v>
      </c>
      <c r="BR32" s="69">
        <v>1.2021907120717004</v>
      </c>
      <c r="BS32" s="69">
        <v>2.2035445491516326</v>
      </c>
      <c r="BT32" s="69">
        <v>2.1646149198444267</v>
      </c>
      <c r="BU32" s="69"/>
      <c r="BV32" s="69">
        <f t="shared" si="44"/>
        <v>0.9624242077727263</v>
      </c>
      <c r="BW32" s="69">
        <f>'RD T1'!E234</f>
        <v>0.95881333146121961</v>
      </c>
      <c r="BX32" s="69">
        <f t="shared" si="45"/>
        <v>1.921237539233946</v>
      </c>
      <c r="BZ32" t="str">
        <f t="shared" si="46"/>
        <v>91 Elementary trades and related occupations</v>
      </c>
      <c r="CA32" s="69">
        <v>1.7858630281538477</v>
      </c>
      <c r="CB32" s="69">
        <v>1.802713816429067</v>
      </c>
      <c r="CC32" s="69">
        <v>1.4178566946545681</v>
      </c>
      <c r="CD32" s="69">
        <v>2.4342168955728525</v>
      </c>
      <c r="CE32" s="69">
        <v>2.3181948985856962</v>
      </c>
      <c r="CF32" s="69"/>
      <c r="CG32" s="69">
        <f t="shared" si="47"/>
        <v>0.90033820393112807</v>
      </c>
      <c r="CH32" s="69">
        <f>'RD T1'!E263</f>
        <v>0.88293753530019192</v>
      </c>
      <c r="CI32" s="69">
        <f t="shared" si="48"/>
        <v>1.7832757392313199</v>
      </c>
      <c r="CK32" t="str">
        <f t="shared" si="49"/>
        <v>91 Elementary trades and related occupations</v>
      </c>
      <c r="CL32" s="69">
        <v>0.65545712068526785</v>
      </c>
      <c r="CM32" s="69">
        <v>0.58614298151830235</v>
      </c>
      <c r="CN32" s="69">
        <v>0.67982293574575681</v>
      </c>
      <c r="CO32" s="69">
        <v>0.94493558843785441</v>
      </c>
      <c r="CP32" s="69">
        <v>0.9673566630048489</v>
      </c>
      <c r="CQ32" s="69"/>
      <c r="CR32" s="69">
        <f t="shared" si="50"/>
        <v>0.2875337272590921</v>
      </c>
      <c r="CS32" s="69">
        <f>'RD T1'!E292</f>
        <v>0.31982936340768559</v>
      </c>
      <c r="CT32" s="69">
        <f t="shared" si="51"/>
        <v>0.60736309066677774</v>
      </c>
    </row>
    <row r="33" spans="1:98" x14ac:dyDescent="0.2">
      <c r="A33" s="10" t="str">
        <f>name!D29</f>
        <v>92 Elementary administration and service occupations</v>
      </c>
      <c r="B33" s="69">
        <v>2.2710481353657008E-2</v>
      </c>
      <c r="C33" s="69">
        <v>2.5377839053826137E-2</v>
      </c>
      <c r="D33" s="69">
        <v>2.3243680568631336E-2</v>
      </c>
      <c r="E33" s="69">
        <v>3.1370860420662033E-2</v>
      </c>
      <c r="F33" s="69">
        <v>4.4419648644136105E-2</v>
      </c>
      <c r="G33" s="11"/>
      <c r="H33" s="69">
        <f t="shared" ref="H33" si="52">F33-D33</f>
        <v>2.1175968075504769E-2</v>
      </c>
      <c r="I33" s="69">
        <f>'RD T1'!E61</f>
        <v>1.8904044374972399E-2</v>
      </c>
      <c r="J33" s="69">
        <f t="shared" ref="J33" si="53">SUM(H33:I33)</f>
        <v>4.0080012450477168E-2</v>
      </c>
      <c r="L33" t="str">
        <f t="shared" ref="L33" si="54">A33</f>
        <v>92 Elementary administration and service occupations</v>
      </c>
      <c r="M33" s="69">
        <v>0.56149246098661509</v>
      </c>
      <c r="N33" s="69">
        <v>0.72497423147360229</v>
      </c>
      <c r="O33" s="69">
        <v>0.71339794711580284</v>
      </c>
      <c r="P33" s="69">
        <v>1.0626362824790139</v>
      </c>
      <c r="Q33" s="69">
        <v>1.7545732830939154</v>
      </c>
      <c r="R33" s="11"/>
      <c r="S33" s="69">
        <f t="shared" ref="S33" si="55">Q33-O33</f>
        <v>1.0411753359781124</v>
      </c>
      <c r="T33" s="69">
        <f>'RD T1'!E90</f>
        <v>0.68854189141512867</v>
      </c>
      <c r="U33" s="69">
        <f t="shared" ref="U33" si="56">SUM(S33:T33)</f>
        <v>1.7297172273932411</v>
      </c>
      <c r="W33" t="str">
        <f t="shared" ref="W33" si="57">A33</f>
        <v>92 Elementary administration and service occupations</v>
      </c>
      <c r="X33" s="69">
        <v>2.0094670095522371</v>
      </c>
      <c r="Y33" s="69">
        <v>2.1600278572863076</v>
      </c>
      <c r="Z33" s="69">
        <v>2.2828360587529382</v>
      </c>
      <c r="AA33" s="69">
        <v>2.5996769384150911</v>
      </c>
      <c r="AB33" s="69">
        <v>3.1790254468982</v>
      </c>
      <c r="AC33" s="69"/>
      <c r="AD33" s="69">
        <f t="shared" ref="AD33" si="58">AB33-Z33</f>
        <v>0.89618938814526183</v>
      </c>
      <c r="AE33" s="69">
        <f>'RD T1'!E119</f>
        <v>1.8047828744856325</v>
      </c>
      <c r="AF33" s="69">
        <f t="shared" ref="AF33" si="59">SUM(AD33:AE33)</f>
        <v>2.7009722626308941</v>
      </c>
      <c r="AH33" t="str">
        <f t="shared" ref="AH33" si="60">L33</f>
        <v>92 Elementary administration and service occupations</v>
      </c>
      <c r="AI33" s="69">
        <v>0.98677489785215589</v>
      </c>
      <c r="AJ33" s="69">
        <v>1.0194825062542954</v>
      </c>
      <c r="AK33" s="69">
        <v>1.0780288396454152</v>
      </c>
      <c r="AL33" s="69">
        <v>1.2549186097189031</v>
      </c>
      <c r="AM33" s="69">
        <v>1.5685651362478019</v>
      </c>
      <c r="AN33" s="69"/>
      <c r="AO33" s="69">
        <f t="shared" ref="AO33" si="61">AM33-AK33</f>
        <v>0.49053629660238673</v>
      </c>
      <c r="AP33" s="69">
        <f>'RD T1'!E148</f>
        <v>0.8220426023526276</v>
      </c>
      <c r="AQ33" s="69">
        <f t="shared" ref="AQ33" si="62">SUM(AO33:AP33)</f>
        <v>1.3125788989550142</v>
      </c>
      <c r="AS33" t="str">
        <f t="shared" ref="AS33" si="63">W33</f>
        <v>92 Elementary administration and service occupations</v>
      </c>
      <c r="AT33" s="69">
        <v>0.86341764137181265</v>
      </c>
      <c r="AU33" s="69">
        <v>0.88418133628488338</v>
      </c>
      <c r="AV33" s="69">
        <v>0.98707202955877626</v>
      </c>
      <c r="AW33" s="69">
        <v>1.1134835826175788</v>
      </c>
      <c r="AX33" s="69">
        <v>1.3931415055539786</v>
      </c>
      <c r="AY33" s="69"/>
      <c r="AZ33" s="69">
        <f t="shared" ref="AZ33" si="64">AX33-AV33</f>
        <v>0.40606947599520238</v>
      </c>
      <c r="BA33" s="69">
        <f>'RD T1'!E177</f>
        <v>0.71743129400213723</v>
      </c>
      <c r="BB33" s="69">
        <f t="shared" ref="BB33" si="65">SUM(AZ33:BA33)</f>
        <v>1.1235007699973396</v>
      </c>
      <c r="BD33" t="str">
        <f t="shared" ref="BD33" si="66">AH33</f>
        <v>92 Elementary administration and service occupations</v>
      </c>
      <c r="BE33" s="69">
        <v>6.138309047322192</v>
      </c>
      <c r="BF33" s="69">
        <v>6.1240423404082485</v>
      </c>
      <c r="BG33" s="69">
        <v>5.5656405077315592</v>
      </c>
      <c r="BH33" s="69">
        <v>4.8913811917690602</v>
      </c>
      <c r="BI33" s="69">
        <v>4.5113075340336941</v>
      </c>
      <c r="BJ33" s="69"/>
      <c r="BK33" s="69">
        <f t="shared" ref="BK33" si="67">BI33-BG33</f>
        <v>-1.0543329736978651</v>
      </c>
      <c r="BL33" s="69">
        <f>'RD T1'!E206</f>
        <v>2.2048221162136907</v>
      </c>
      <c r="BM33" s="69">
        <f t="shared" ref="BM33" si="68">SUM(BK33:BL33)</f>
        <v>1.1504891425158257</v>
      </c>
      <c r="BO33" t="str">
        <f t="shared" ref="BO33" si="69">AS33</f>
        <v>92 Elementary administration and service occupations</v>
      </c>
      <c r="BP33" s="69">
        <v>9.6088589851875543</v>
      </c>
      <c r="BQ33" s="69">
        <v>9.1924114715139851</v>
      </c>
      <c r="BR33" s="69">
        <v>8.2803621564291081</v>
      </c>
      <c r="BS33" s="69">
        <v>7.382310119434095</v>
      </c>
      <c r="BT33" s="69">
        <v>5.9583618540705778</v>
      </c>
      <c r="BU33" s="69"/>
      <c r="BV33" s="69">
        <f t="shared" ref="BV33" si="70">BT33-BR33</f>
        <v>-2.3220003023585303</v>
      </c>
      <c r="BW33" s="69">
        <f>'RD T1'!E235</f>
        <v>3.433881127534804</v>
      </c>
      <c r="BX33" s="69">
        <f t="shared" ref="BX33" si="71">SUM(BV33:BW33)</f>
        <v>1.1118808251762737</v>
      </c>
      <c r="BZ33" t="str">
        <f t="shared" ref="BZ33" si="72">BD33</f>
        <v>92 Elementary administration and service occupations</v>
      </c>
      <c r="CA33" s="69">
        <v>7.5172082316486506</v>
      </c>
      <c r="CB33" s="69">
        <v>8.5208020839657799</v>
      </c>
      <c r="CC33" s="69">
        <v>7.5102434741171482</v>
      </c>
      <c r="CD33" s="69">
        <v>6.7726897698172168</v>
      </c>
      <c r="CE33" s="69">
        <v>5.012172679876163</v>
      </c>
      <c r="CF33" s="69"/>
      <c r="CG33" s="69">
        <f t="shared" ref="CG33" si="73">CE33-CC33</f>
        <v>-2.4980707942409852</v>
      </c>
      <c r="CH33" s="69">
        <f>'RD T1'!E264</f>
        <v>2.2139638641510224</v>
      </c>
      <c r="CI33" s="69">
        <f t="shared" ref="CI33" si="74">SUM(CG33:CH33)</f>
        <v>-0.28410693008996279</v>
      </c>
      <c r="CK33" t="str">
        <f t="shared" ref="CK33" si="75">BO33</f>
        <v>92 Elementary administration and service occupations</v>
      </c>
      <c r="CL33" s="69">
        <v>2.6495527158468155</v>
      </c>
      <c r="CM33" s="69">
        <v>1.9606297682589748</v>
      </c>
      <c r="CN33" s="69">
        <v>2.1094701035010957</v>
      </c>
      <c r="CO33" s="69">
        <v>1.3355916582438552</v>
      </c>
      <c r="CP33" s="69">
        <v>1.2123609286191888</v>
      </c>
      <c r="CQ33" s="69"/>
      <c r="CR33" s="69">
        <f t="shared" ref="CR33" si="76">CP33-CN33</f>
        <v>-0.89710917488190689</v>
      </c>
      <c r="CS33" s="69">
        <f>'RD T1'!E293</f>
        <v>0.40674703273074186</v>
      </c>
      <c r="CT33" s="69">
        <f t="shared" ref="CT33" si="77">SUM(CR33:CS33)</f>
        <v>-0.49036214215116503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4.3906624585399037</v>
      </c>
      <c r="C35" s="67">
        <f t="shared" ref="C35:F35" si="78">SUM(C8:C33)</f>
        <v>5.6034022147309779</v>
      </c>
      <c r="D35" s="67">
        <f t="shared" si="78"/>
        <v>5.499803360007296</v>
      </c>
      <c r="E35" s="67">
        <f t="shared" si="78"/>
        <v>7.2744389479360061</v>
      </c>
      <c r="F35" s="67">
        <f t="shared" si="78"/>
        <v>10.868278287578136</v>
      </c>
      <c r="G35" s="11"/>
      <c r="H35" s="67">
        <f>F35-D35</f>
        <v>5.3684749275708397</v>
      </c>
      <c r="I35" s="67">
        <f>SUM(I8:I33)</f>
        <v>3.88026712824758</v>
      </c>
      <c r="J35" s="67">
        <f>SUM(H35:I35)</f>
        <v>9.2487420558184201</v>
      </c>
      <c r="L35" s="24" t="str">
        <f>A35</f>
        <v>All occupations</v>
      </c>
      <c r="M35" s="67">
        <f>SUM(M8:M33)</f>
        <v>29.328655789894508</v>
      </c>
      <c r="N35" s="67">
        <f t="shared" ref="N35:Q35" si="79">SUM(N8:N33)</f>
        <v>37.745848024060827</v>
      </c>
      <c r="O35" s="67">
        <f t="shared" si="79"/>
        <v>38.429149361923557</v>
      </c>
      <c r="P35" s="67">
        <f t="shared" si="79"/>
        <v>50.471667650170261</v>
      </c>
      <c r="Q35" s="67">
        <f t="shared" si="79"/>
        <v>75.430225457166614</v>
      </c>
      <c r="R35" s="11"/>
      <c r="S35" s="67">
        <f t="shared" si="29"/>
        <v>37.001076095243057</v>
      </c>
      <c r="T35" s="67">
        <f>SUM(T8:T33)</f>
        <v>28.666355020744781</v>
      </c>
      <c r="U35" s="67">
        <f>SUM(S35:T35)</f>
        <v>65.667431115987839</v>
      </c>
      <c r="W35" s="24" t="str">
        <f>A35</f>
        <v>All occupations</v>
      </c>
      <c r="X35" s="67">
        <f>SUM(X8:X33)</f>
        <v>62.841293442967888</v>
      </c>
      <c r="Y35" s="67">
        <f t="shared" ref="Y35:AB35" si="80">SUM(Y8:Y33)</f>
        <v>64.420937891599365</v>
      </c>
      <c r="Z35" s="67">
        <f t="shared" si="80"/>
        <v>67.667898353041764</v>
      </c>
      <c r="AA35" s="67">
        <f t="shared" si="80"/>
        <v>76.203634887406224</v>
      </c>
      <c r="AB35" s="67">
        <f t="shared" si="80"/>
        <v>86.817233764748167</v>
      </c>
      <c r="AC35" s="69"/>
      <c r="AD35" s="67">
        <f t="shared" ref="AD35" si="81">AB35-Z35</f>
        <v>19.149335411706403</v>
      </c>
      <c r="AE35" s="67">
        <f>SUM(AE8:AE33)</f>
        <v>44.321455963279078</v>
      </c>
      <c r="AF35" s="67">
        <f>SUM(AD35:AE35)</f>
        <v>63.470791374985481</v>
      </c>
      <c r="AH35" s="24" t="str">
        <f>L35</f>
        <v>All occupations</v>
      </c>
      <c r="AI35" s="67">
        <f>SUM(AI8:AI33)</f>
        <v>19.71865766113455</v>
      </c>
      <c r="AJ35" s="67">
        <f t="shared" ref="AJ35:AM35" si="82">SUM(AJ8:AJ33)</f>
        <v>17.706270733247166</v>
      </c>
      <c r="AK35" s="67">
        <f t="shared" si="82"/>
        <v>18.668080574754182</v>
      </c>
      <c r="AL35" s="67">
        <f t="shared" si="82"/>
        <v>19.830090342517682</v>
      </c>
      <c r="AM35" s="67">
        <f t="shared" si="82"/>
        <v>22.089822432890781</v>
      </c>
      <c r="AN35" s="69"/>
      <c r="AO35" s="67">
        <f t="shared" ref="AO35" si="83">AM35-AK35</f>
        <v>3.421741858136599</v>
      </c>
      <c r="AP35" s="67">
        <f>SUM(AP8:AP33)</f>
        <v>11.304831149952502</v>
      </c>
      <c r="AQ35" s="67">
        <f>SUM(AO35:AP35)</f>
        <v>14.726573008089101</v>
      </c>
      <c r="AS35" s="24" t="str">
        <f>W35</f>
        <v>All occupations</v>
      </c>
      <c r="AT35" s="67">
        <f>SUM(AT8:AT33)</f>
        <v>18.725278111756289</v>
      </c>
      <c r="AU35" s="67">
        <f t="shared" ref="AU35:AX35" si="84">SUM(AU8:AU33)</f>
        <v>18.552985012281091</v>
      </c>
      <c r="AV35" s="67">
        <f t="shared" si="84"/>
        <v>19.471307649637808</v>
      </c>
      <c r="AW35" s="67">
        <f t="shared" si="84"/>
        <v>21.440778002379862</v>
      </c>
      <c r="AX35" s="67">
        <f t="shared" si="84"/>
        <v>24.202711382954373</v>
      </c>
      <c r="AY35" s="69"/>
      <c r="AZ35" s="67">
        <f t="shared" ref="AZ35" si="85">AX35-AV35</f>
        <v>4.7314037333165651</v>
      </c>
      <c r="BA35" s="67">
        <f>SUM(BA8:BA33)</f>
        <v>11.881155052206154</v>
      </c>
      <c r="BB35" s="67">
        <f>SUM(AZ35:BA35)</f>
        <v>16.612558785522719</v>
      </c>
      <c r="BD35" s="24" t="str">
        <f>AH35</f>
        <v>All occupations</v>
      </c>
      <c r="BE35" s="67">
        <f>SUM(BE8:BE33)</f>
        <v>76.387394271813207</v>
      </c>
      <c r="BF35" s="67">
        <f t="shared" ref="BF35:BI35" si="86">SUM(BF8:BF33)</f>
        <v>80.225035991906879</v>
      </c>
      <c r="BG35" s="67">
        <f t="shared" si="86"/>
        <v>76.539939344343892</v>
      </c>
      <c r="BH35" s="67">
        <f t="shared" si="86"/>
        <v>79.454774652789951</v>
      </c>
      <c r="BI35" s="67">
        <f t="shared" si="86"/>
        <v>83.271546806540769</v>
      </c>
      <c r="BJ35" s="69"/>
      <c r="BK35" s="67">
        <f t="shared" ref="BK35" si="87">BI35-BG35</f>
        <v>6.7316074621968767</v>
      </c>
      <c r="BL35" s="67">
        <f>SUM(BL8:BL33)</f>
        <v>34.416658922779128</v>
      </c>
      <c r="BM35" s="67">
        <f>SUM(BK35:BL35)</f>
        <v>41.148266384976004</v>
      </c>
      <c r="BO35" s="24" t="str">
        <f>AS35</f>
        <v>All occupations</v>
      </c>
      <c r="BP35" s="67">
        <f>SUM(BP8:BP33)</f>
        <v>73.21601483935936</v>
      </c>
      <c r="BQ35" s="67">
        <f t="shared" ref="BQ35:BT35" si="88">SUM(BQ8:BQ33)</f>
        <v>69.026696761392245</v>
      </c>
      <c r="BR35" s="67">
        <f t="shared" si="88"/>
        <v>65.544810614663064</v>
      </c>
      <c r="BS35" s="67">
        <f t="shared" si="88"/>
        <v>60.390717674998385</v>
      </c>
      <c r="BT35" s="67">
        <f t="shared" si="88"/>
        <v>48.038142208673221</v>
      </c>
      <c r="BU35" s="69"/>
      <c r="BV35" s="67">
        <f t="shared" ref="BV35" si="89">BT35-BR35</f>
        <v>-17.506668405989842</v>
      </c>
      <c r="BW35" s="67">
        <f>SUM(BW8:BW33)</f>
        <v>26.550224592916656</v>
      </c>
      <c r="BX35" s="67">
        <f>SUM(BV35:BW35)</f>
        <v>9.0435561869268142</v>
      </c>
      <c r="BZ35" s="24" t="str">
        <f>BD35</f>
        <v>All occupations</v>
      </c>
      <c r="CA35" s="67">
        <f>SUM(CA8:CA33)</f>
        <v>41.520492328670365</v>
      </c>
      <c r="CB35" s="67">
        <f t="shared" ref="CB35:CE35" si="90">SUM(CB8:CB33)</f>
        <v>47.840525658308181</v>
      </c>
      <c r="CC35" s="67">
        <f t="shared" si="90"/>
        <v>43.377316453394826</v>
      </c>
      <c r="CD35" s="67">
        <f t="shared" si="90"/>
        <v>39.4728745970381</v>
      </c>
      <c r="CE35" s="67">
        <f t="shared" si="90"/>
        <v>28.605877641173436</v>
      </c>
      <c r="CF35" s="69"/>
      <c r="CG35" s="67">
        <f t="shared" ref="CG35" si="91">CE35-CC35</f>
        <v>-14.77143881222139</v>
      </c>
      <c r="CH35" s="67">
        <f>SUM(CH8:CH33)</f>
        <v>12.940062211957333</v>
      </c>
      <c r="CI35" s="67">
        <f>SUM(CG35:CH35)</f>
        <v>-1.8313766002640577</v>
      </c>
      <c r="CK35" s="24" t="str">
        <f>BO35</f>
        <v>All occupations</v>
      </c>
      <c r="CL35" s="67">
        <f>SUM(CL8:CL33)</f>
        <v>10.941551095863812</v>
      </c>
      <c r="CM35" s="67">
        <f t="shared" ref="CM35:CP35" si="92">SUM(CM8:CM33)</f>
        <v>10.036297712473255</v>
      </c>
      <c r="CN35" s="67">
        <f t="shared" si="92"/>
        <v>12.194694288233448</v>
      </c>
      <c r="CO35" s="67">
        <f t="shared" si="92"/>
        <v>9.1050232447633253</v>
      </c>
      <c r="CP35" s="67">
        <f t="shared" si="92"/>
        <v>6.8481620182744383</v>
      </c>
      <c r="CQ35" s="69"/>
      <c r="CR35" s="67">
        <f t="shared" ref="CR35" si="93">CP35-CN35</f>
        <v>-5.3465322699590097</v>
      </c>
      <c r="CS35" s="67">
        <f>SUM(CS8:CS33)</f>
        <v>2.9189038898987496</v>
      </c>
      <c r="CT35" s="67">
        <f>SUM(CR35:CS35)</f>
        <v>-2.42762838006026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Gloucestershire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Gloucestershire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Gloucestershire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Gloucestershire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Gloucestershire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Gloucestershire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Gloucestershire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Gloucestershire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Gloucestershire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7.0008168126049801</v>
      </c>
      <c r="C45" s="18">
        <f t="shared" si="104"/>
        <v>7.4016498963962842</v>
      </c>
      <c r="D45" s="18">
        <f t="shared" si="104"/>
        <v>7.6967082908466251</v>
      </c>
      <c r="E45" s="18">
        <f t="shared" si="104"/>
        <v>7.0958992819445061</v>
      </c>
      <c r="F45" s="18">
        <f t="shared" si="104"/>
        <v>7.2973955840787506</v>
      </c>
      <c r="H45" s="68">
        <f t="shared" ref="H45:H70" si="105">IF(D8&gt;0,(H8/D8)*100,0)</f>
        <v>87.359815839517282</v>
      </c>
      <c r="I45" s="69">
        <f t="shared" ref="I45:I70" si="106">IF(D8&gt;0,I8/D8*100,0)</f>
        <v>71.504831024931221</v>
      </c>
      <c r="J45" s="69">
        <f t="shared" ref="J45:J70" si="107">IF(D8&gt;0,(J8/D8)*100,0)</f>
        <v>158.8646468644485</v>
      </c>
      <c r="L45" t="str">
        <f>A45</f>
        <v>11 Corporate managers and directors</v>
      </c>
      <c r="M45" s="18">
        <f t="shared" ref="M45:Q54" si="108">M8/M$35*100</f>
        <v>8.5675295816770092</v>
      </c>
      <c r="N45" s="18">
        <f t="shared" si="108"/>
        <v>9.1392702110172692</v>
      </c>
      <c r="O45" s="18">
        <f t="shared" si="108"/>
        <v>9.0670496067575943</v>
      </c>
      <c r="P45" s="18">
        <f t="shared" si="108"/>
        <v>8.0291579947489282</v>
      </c>
      <c r="Q45" s="18">
        <f t="shared" si="108"/>
        <v>8.0119608414510832</v>
      </c>
      <c r="S45" s="68">
        <f t="shared" ref="S45:S70" si="109">IF(O8&gt;0,(S8/O8)*100,0)</f>
        <v>73.443273101817837</v>
      </c>
      <c r="T45" s="69">
        <f t="shared" ref="T45:T70" si="110">IF(O8&gt;0,T8/O8*100,0)</f>
        <v>69.859420854247816</v>
      </c>
      <c r="U45" s="69">
        <f t="shared" ref="U45:U70" si="111">IF(O8&gt;0,(U8/O8)*100,0)</f>
        <v>143.30269395606567</v>
      </c>
      <c r="W45" t="str">
        <f>A45</f>
        <v>11 Corporate managers and directors</v>
      </c>
      <c r="X45" s="18">
        <f t="shared" ref="X45:AB54" si="112">X8/X$35*100</f>
        <v>9.9937791794686852</v>
      </c>
      <c r="Y45" s="18">
        <f t="shared" si="112"/>
        <v>11.293776375283088</v>
      </c>
      <c r="Z45" s="18">
        <f t="shared" si="112"/>
        <v>11.042106803460854</v>
      </c>
      <c r="AA45" s="18">
        <f t="shared" si="112"/>
        <v>9.4754456873962543</v>
      </c>
      <c r="AB45" s="18">
        <f t="shared" si="112"/>
        <v>9.1482709222862155</v>
      </c>
      <c r="AD45" s="68">
        <f t="shared" ref="AD45:AD70" si="113">IF(Z8&gt;0,(AD8/Z8)*100,0)</f>
        <v>6.2943865201680413</v>
      </c>
      <c r="AE45" s="69">
        <f t="shared" ref="AE45:AE70" si="114">IF(Z8&gt;0,AE8/Z8*100,0)</f>
        <v>59.611944757904958</v>
      </c>
      <c r="AF45" s="69">
        <f t="shared" ref="AF45:AF70" si="115">IF(Z8&gt;0,(AF8/Z8)*100,0)</f>
        <v>65.906331278072997</v>
      </c>
      <c r="AH45" t="str">
        <f>L45</f>
        <v>11 Corporate managers and directors</v>
      </c>
      <c r="AI45" s="18">
        <f t="shared" ref="AI45:AM54" si="116">AI8/AI$35*100</f>
        <v>6.2579671526630438</v>
      </c>
      <c r="AJ45" s="18">
        <f t="shared" si="116"/>
        <v>7.4340626290821969</v>
      </c>
      <c r="AK45" s="18">
        <f t="shared" si="116"/>
        <v>7.8640150622008615</v>
      </c>
      <c r="AL45" s="18">
        <f t="shared" si="116"/>
        <v>6.8646948513197987</v>
      </c>
      <c r="AM45" s="18">
        <f t="shared" si="116"/>
        <v>6.6317183019722687</v>
      </c>
      <c r="AO45" s="68">
        <f t="shared" ref="AO45:AO70" si="117">IF(AK8&gt;0,(AO8/AK8)*100,0)</f>
        <v>-0.21292519682127214</v>
      </c>
      <c r="AP45" s="69">
        <f t="shared" ref="AP45:AP70" si="118">IF(AK8&gt;0,AP8/AK8*100,0)</f>
        <v>52.029355033541727</v>
      </c>
      <c r="AQ45" s="69">
        <f t="shared" ref="AQ45:AQ70" si="119">IF(AK8&gt;0,(AQ8/AK8)*100,0)</f>
        <v>51.816429836720445</v>
      </c>
      <c r="AS45" t="str">
        <f>W45</f>
        <v>11 Corporate managers and directors</v>
      </c>
      <c r="AT45" s="18">
        <f t="shared" ref="AT45:AX54" si="120">AT8/AT$35*100</f>
        <v>9.6824385146052752</v>
      </c>
      <c r="AU45" s="18">
        <f t="shared" si="120"/>
        <v>10.618821330383584</v>
      </c>
      <c r="AV45" s="18">
        <f t="shared" si="120"/>
        <v>10.967941287306679</v>
      </c>
      <c r="AW45" s="18">
        <f t="shared" si="120"/>
        <v>8.9882824880797969</v>
      </c>
      <c r="AX45" s="18">
        <f t="shared" si="120"/>
        <v>8.4034862320015105</v>
      </c>
      <c r="AZ45" s="68">
        <f t="shared" ref="AZ45:AZ70" si="121">IF(AV8&gt;0,(AZ8/AV8)*100,0)</f>
        <v>-4.7635323217486452</v>
      </c>
      <c r="BA45" s="69">
        <f t="shared" ref="BA45:BA70" si="122">IF(AV8&gt;0,BA8/AV8*100,0)</f>
        <v>51.207118031551687</v>
      </c>
      <c r="BB45" s="69">
        <f t="shared" ref="BB45:BB70" si="123">IF(AV8&gt;0,(BB8/AV8)*100,0)</f>
        <v>46.443585709803045</v>
      </c>
      <c r="BD45" t="str">
        <f>AH45</f>
        <v>11 Corporate managers and directors</v>
      </c>
      <c r="BE45" s="18">
        <f t="shared" ref="BE45:BI54" si="124">BE8/BE$35*100</f>
        <v>5.8165723402252967</v>
      </c>
      <c r="BF45" s="18">
        <f t="shared" si="124"/>
        <v>6.6040480827510493</v>
      </c>
      <c r="BG45" s="18">
        <f t="shared" si="124"/>
        <v>7.0273409821174955</v>
      </c>
      <c r="BH45" s="18">
        <f t="shared" si="124"/>
        <v>5.6940583484396408</v>
      </c>
      <c r="BI45" s="18">
        <f t="shared" si="124"/>
        <v>5.600601672811675</v>
      </c>
      <c r="BK45" s="68">
        <f t="shared" ref="BK45:BK70" si="125">IF(BG8&gt;0,(BK8/BG8)*100,0)</f>
        <v>-13.293395940306576</v>
      </c>
      <c r="BL45" s="69">
        <f t="shared" ref="BL45:BL70" si="126">IF(BG8&gt;0,BL8/BG8*100,0)</f>
        <v>36.030332233642739</v>
      </c>
      <c r="BM45" s="69">
        <f t="shared" ref="BM45:BM70" si="127">IF(BG8&gt;0,(BM8/BG8)*100,0)</f>
        <v>22.736936293336161</v>
      </c>
      <c r="BO45" t="str">
        <f>AS45</f>
        <v>11 Corporate managers and directors</v>
      </c>
      <c r="BP45" s="18">
        <f t="shared" ref="BP45:BT54" si="128">BP8/BP$35*100</f>
        <v>4.5782504454594672</v>
      </c>
      <c r="BQ45" s="18">
        <f t="shared" si="128"/>
        <v>5.1628999612645448</v>
      </c>
      <c r="BR45" s="18">
        <f t="shared" si="128"/>
        <v>5.7763355108278738</v>
      </c>
      <c r="BS45" s="18">
        <f t="shared" si="128"/>
        <v>4.5922591850017422</v>
      </c>
      <c r="BT45" s="18">
        <f t="shared" si="128"/>
        <v>4.2918505127602407</v>
      </c>
      <c r="BV45" s="68">
        <f t="shared" ref="BV45:BV70" si="129">IF(BR8&gt;0,(BV8/BR8)*100,0)</f>
        <v>-45.544711069491939</v>
      </c>
      <c r="BW45" s="69">
        <f t="shared" ref="BW45:BW70" si="130">IF(BR8&gt;0,BW8/BR8*100,0)</f>
        <v>32.905159872225212</v>
      </c>
      <c r="BX45" s="69">
        <f t="shared" ref="BX45:BX70" si="131">IF(BR8&gt;0,(BX8/BR8)*100,0)</f>
        <v>-12.639551197266725</v>
      </c>
      <c r="BZ45" t="str">
        <f>BD45</f>
        <v>11 Corporate managers and directors</v>
      </c>
      <c r="CA45" s="18">
        <f t="shared" ref="CA45:CE54" si="132">CA8/CA$35*100</f>
        <v>4.5742868659120939</v>
      </c>
      <c r="CB45" s="18">
        <f t="shared" si="132"/>
        <v>5.5937592300033332</v>
      </c>
      <c r="CC45" s="18">
        <f t="shared" si="132"/>
        <v>6.1174340287269269</v>
      </c>
      <c r="CD45" s="18">
        <f t="shared" si="132"/>
        <v>5.4730356808961638</v>
      </c>
      <c r="CE45" s="18">
        <f t="shared" si="132"/>
        <v>6.592425054022284</v>
      </c>
      <c r="CG45" s="68">
        <f t="shared" ref="CG45:CG70" si="133">IF(CC8&gt;0,(CG8/CC8)*100,0)</f>
        <v>-28.932914930117025</v>
      </c>
      <c r="CH45" s="69">
        <f t="shared" ref="CH45:CH70" si="134">IF(CC8&gt;0,CH8/CC8*100,0)</f>
        <v>30.998946322032889</v>
      </c>
      <c r="CI45" s="69">
        <f t="shared" ref="CI45:CI70" si="135">IF(CC8&gt;0,(CI8/CC8)*100,0)</f>
        <v>2.0660313919158608</v>
      </c>
      <c r="CK45" t="str">
        <f>BO45</f>
        <v>11 Corporate managers and directors</v>
      </c>
      <c r="CL45" s="18">
        <f t="shared" ref="CL45:CP54" si="136">CL8/CL$35*100</f>
        <v>2.6371697007998693</v>
      </c>
      <c r="CM45" s="18">
        <f t="shared" si="136"/>
        <v>3.8237251369252512</v>
      </c>
      <c r="CN45" s="18">
        <f t="shared" si="136"/>
        <v>4.0127331223190588</v>
      </c>
      <c r="CO45" s="18">
        <f t="shared" si="136"/>
        <v>4.3382230496054062</v>
      </c>
      <c r="CP45" s="18">
        <f t="shared" si="136"/>
        <v>4.7281703862123132</v>
      </c>
      <c r="CR45" s="68">
        <f t="shared" ref="CR45:CR70" si="137">IF(CN8&gt;0,(CR8/CN8)*100,0)</f>
        <v>-33.830789776926594</v>
      </c>
      <c r="CS45" s="69">
        <f t="shared" ref="CS45:CS70" si="138">IF(CN8&gt;0,CS8/CN8*100,0)</f>
        <v>27.933141814492341</v>
      </c>
      <c r="CT45" s="69">
        <f t="shared" ref="CT45:CT70" si="139">IF(CN8&gt;0,(CT8/CN8)*100,0)</f>
        <v>-5.8976479624342524</v>
      </c>
    </row>
    <row r="46" spans="1:98" x14ac:dyDescent="0.2">
      <c r="A46" t="str">
        <f t="shared" si="103"/>
        <v>12 Other managers and proprietors</v>
      </c>
      <c r="B46" s="18">
        <f t="shared" si="104"/>
        <v>3.0993246805707044</v>
      </c>
      <c r="C46" s="18">
        <f t="shared" si="104"/>
        <v>3.2849621105214033</v>
      </c>
      <c r="D46" s="18">
        <f t="shared" si="104"/>
        <v>3.019123737888374</v>
      </c>
      <c r="E46" s="18">
        <f t="shared" si="104"/>
        <v>3.2839104159540278</v>
      </c>
      <c r="F46" s="18">
        <f t="shared" si="104"/>
        <v>3.5652342510080843</v>
      </c>
      <c r="H46" s="68">
        <f t="shared" si="105"/>
        <v>133.35695302299263</v>
      </c>
      <c r="I46" s="69">
        <f t="shared" si="106"/>
        <v>99.128892818125536</v>
      </c>
      <c r="J46" s="69">
        <f t="shared" si="107"/>
        <v>232.48584584111819</v>
      </c>
      <c r="L46" t="str">
        <f t="shared" ref="L46:L69" si="140">A46</f>
        <v>12 Other managers and proprietors</v>
      </c>
      <c r="M46" s="18">
        <f t="shared" si="108"/>
        <v>3.6154293136488</v>
      </c>
      <c r="N46" s="18">
        <f t="shared" si="108"/>
        <v>3.7322374537063885</v>
      </c>
      <c r="O46" s="18">
        <f t="shared" si="108"/>
        <v>3.6454855636835766</v>
      </c>
      <c r="P46" s="18">
        <f t="shared" si="108"/>
        <v>3.8419446426262245</v>
      </c>
      <c r="Q46" s="18">
        <f t="shared" si="108"/>
        <v>4.2131996210282221</v>
      </c>
      <c r="S46" s="68">
        <f t="shared" si="109"/>
        <v>126.85130822939932</v>
      </c>
      <c r="T46" s="69">
        <f t="shared" si="110"/>
        <v>95.076310855431373</v>
      </c>
      <c r="U46" s="69">
        <f t="shared" si="111"/>
        <v>221.92761908483067</v>
      </c>
      <c r="W46" t="str">
        <f t="shared" ref="W46:W69" si="141">A46</f>
        <v>12 Other managers and proprietors</v>
      </c>
      <c r="X46" s="18">
        <f t="shared" si="112"/>
        <v>4.1594000658041033</v>
      </c>
      <c r="Y46" s="18">
        <f t="shared" si="112"/>
        <v>4.4565247968370389</v>
      </c>
      <c r="Z46" s="18">
        <f t="shared" si="112"/>
        <v>4.3081714627964534</v>
      </c>
      <c r="AA46" s="18">
        <f t="shared" si="112"/>
        <v>4.5289913923871019</v>
      </c>
      <c r="AB46" s="18">
        <f t="shared" si="112"/>
        <v>4.7924334860568001</v>
      </c>
      <c r="AD46" s="68">
        <f t="shared" si="113"/>
        <v>42.720503785915618</v>
      </c>
      <c r="AE46" s="69">
        <f t="shared" si="114"/>
        <v>83.896221402643206</v>
      </c>
      <c r="AF46" s="69">
        <f t="shared" si="115"/>
        <v>126.61672518855882</v>
      </c>
      <c r="AH46" t="str">
        <f t="shared" ref="AH46:AH69" si="142">L46</f>
        <v>12 Other managers and proprietors</v>
      </c>
      <c r="AI46" s="18">
        <f t="shared" si="116"/>
        <v>3.8381266624555646</v>
      </c>
      <c r="AJ46" s="18">
        <f t="shared" si="116"/>
        <v>4.4891470842857464</v>
      </c>
      <c r="AK46" s="18">
        <f t="shared" si="116"/>
        <v>4.6465580799853221</v>
      </c>
      <c r="AL46" s="18">
        <f t="shared" si="116"/>
        <v>4.7257325029313453</v>
      </c>
      <c r="AM46" s="18">
        <f t="shared" si="116"/>
        <v>5.1692733603824008</v>
      </c>
      <c r="AO46" s="68">
        <f t="shared" si="117"/>
        <v>31.640852821747252</v>
      </c>
      <c r="AP46" s="69">
        <f t="shared" si="118"/>
        <v>74.660840022546878</v>
      </c>
      <c r="AQ46" s="69">
        <f t="shared" si="119"/>
        <v>106.30169284429414</v>
      </c>
      <c r="AS46" t="str">
        <f t="shared" ref="AS46:AS69" si="143">W46</f>
        <v>12 Other managers and proprietors</v>
      </c>
      <c r="AT46" s="18">
        <f t="shared" si="120"/>
        <v>4.4191197120333126</v>
      </c>
      <c r="AU46" s="18">
        <f t="shared" si="120"/>
        <v>4.7131676339491122</v>
      </c>
      <c r="AV46" s="18">
        <f t="shared" si="120"/>
        <v>4.6756068427965642</v>
      </c>
      <c r="AW46" s="18">
        <f t="shared" si="120"/>
        <v>4.8589312624295458</v>
      </c>
      <c r="AX46" s="18">
        <f t="shared" si="120"/>
        <v>4.5617789863219844</v>
      </c>
      <c r="AZ46" s="68">
        <f t="shared" si="121"/>
        <v>21.273289514663539</v>
      </c>
      <c r="BA46" s="69">
        <f t="shared" si="122"/>
        <v>72.070368667073154</v>
      </c>
      <c r="BB46" s="69">
        <f t="shared" si="123"/>
        <v>93.343658181736686</v>
      </c>
      <c r="BD46" t="str">
        <f t="shared" ref="BD46:BD69" si="144">AH46</f>
        <v>12 Other managers and proprietors</v>
      </c>
      <c r="BE46" s="18">
        <f t="shared" si="124"/>
        <v>3.0873251857972464</v>
      </c>
      <c r="BF46" s="18">
        <f t="shared" si="124"/>
        <v>2.9384400116833853</v>
      </c>
      <c r="BG46" s="18">
        <f t="shared" si="124"/>
        <v>3.1651935231175585</v>
      </c>
      <c r="BH46" s="18">
        <f t="shared" si="124"/>
        <v>2.8791361145335199</v>
      </c>
      <c r="BI46" s="18">
        <f t="shared" si="124"/>
        <v>2.836364863941566</v>
      </c>
      <c r="BK46" s="68">
        <f t="shared" si="125"/>
        <v>-2.5076931608068049</v>
      </c>
      <c r="BL46" s="69">
        <f t="shared" si="126"/>
        <v>40.999464946620954</v>
      </c>
      <c r="BM46" s="69">
        <f t="shared" si="127"/>
        <v>38.491771785814151</v>
      </c>
      <c r="BO46" t="str">
        <f t="shared" ref="BO46:BO69" si="145">AS46</f>
        <v>12 Other managers and proprietors</v>
      </c>
      <c r="BP46" s="18">
        <f t="shared" si="128"/>
        <v>3.2047490087528474</v>
      </c>
      <c r="BQ46" s="18">
        <f t="shared" si="128"/>
        <v>3.5265582104114466</v>
      </c>
      <c r="BR46" s="18">
        <f t="shared" si="128"/>
        <v>3.7830030292961419</v>
      </c>
      <c r="BS46" s="18">
        <f t="shared" si="128"/>
        <v>3.8145085696929253</v>
      </c>
      <c r="BT46" s="18">
        <f t="shared" si="128"/>
        <v>3.8775695624202098</v>
      </c>
      <c r="BV46" s="68">
        <f t="shared" si="129"/>
        <v>-24.877367369661137</v>
      </c>
      <c r="BW46" s="69">
        <f t="shared" si="130"/>
        <v>47.893449127492993</v>
      </c>
      <c r="BX46" s="69">
        <f t="shared" si="131"/>
        <v>23.016081757831859</v>
      </c>
      <c r="BZ46" t="str">
        <f t="shared" ref="BZ46:BZ69" si="146">BD46</f>
        <v>12 Other managers and proprietors</v>
      </c>
      <c r="CA46" s="18">
        <f t="shared" si="132"/>
        <v>3.4698947823842508</v>
      </c>
      <c r="CB46" s="18">
        <f t="shared" si="132"/>
        <v>3.9982011814131941</v>
      </c>
      <c r="CC46" s="18">
        <f t="shared" si="132"/>
        <v>4.1984955555785142</v>
      </c>
      <c r="CD46" s="18">
        <f t="shared" si="132"/>
        <v>4.3690011615634567</v>
      </c>
      <c r="CE46" s="18">
        <f t="shared" si="132"/>
        <v>5.0213358198572307</v>
      </c>
      <c r="CG46" s="68">
        <f t="shared" si="133"/>
        <v>-21.128851413886277</v>
      </c>
      <c r="CH46" s="69">
        <f t="shared" si="134"/>
        <v>38.782227607843168</v>
      </c>
      <c r="CI46" s="69">
        <f t="shared" si="135"/>
        <v>17.653376193956895</v>
      </c>
      <c r="CK46" t="str">
        <f t="shared" ref="CK46:CK69" si="147">BO46</f>
        <v>12 Other managers and proprietors</v>
      </c>
      <c r="CL46" s="18">
        <f t="shared" si="136"/>
        <v>2.9260230138721099</v>
      </c>
      <c r="CM46" s="18">
        <f t="shared" si="136"/>
        <v>3.1707801855776574</v>
      </c>
      <c r="CN46" s="18">
        <f t="shared" si="136"/>
        <v>3.4216839005593793</v>
      </c>
      <c r="CO46" s="18">
        <f t="shared" si="136"/>
        <v>3.8070504690585998</v>
      </c>
      <c r="CP46" s="18">
        <f t="shared" si="136"/>
        <v>5.0805700591611878</v>
      </c>
      <c r="CR46" s="68">
        <f t="shared" si="137"/>
        <v>-16.617354998787153</v>
      </c>
      <c r="CS46" s="69">
        <f t="shared" si="138"/>
        <v>31.689744317897222</v>
      </c>
      <c r="CT46" s="69">
        <f t="shared" si="139"/>
        <v>15.072389319110069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18.388695241987637</v>
      </c>
      <c r="C47" s="18">
        <f t="shared" si="104"/>
        <v>19.347276950548274</v>
      </c>
      <c r="D47" s="18">
        <f t="shared" si="104"/>
        <v>19.33512957232147</v>
      </c>
      <c r="E47" s="18">
        <f t="shared" si="104"/>
        <v>21.269562304075151</v>
      </c>
      <c r="F47" s="18">
        <f t="shared" si="104"/>
        <v>21.042012876878459</v>
      </c>
      <c r="H47" s="68">
        <f t="shared" si="105"/>
        <v>115.05709916212375</v>
      </c>
      <c r="I47" s="69">
        <f t="shared" si="106"/>
        <v>59.861351996917676</v>
      </c>
      <c r="J47" s="69">
        <f t="shared" si="107"/>
        <v>174.91845115904141</v>
      </c>
      <c r="L47" t="str">
        <f t="shared" si="140"/>
        <v>21 Science, research, engineering and technology professionals</v>
      </c>
      <c r="M47" s="18">
        <f t="shared" si="108"/>
        <v>11.114637622905354</v>
      </c>
      <c r="N47" s="18">
        <f t="shared" si="108"/>
        <v>11.903448899598644</v>
      </c>
      <c r="O47" s="18">
        <f t="shared" si="108"/>
        <v>11.888617338308968</v>
      </c>
      <c r="P47" s="18">
        <f t="shared" si="108"/>
        <v>14.208905392005386</v>
      </c>
      <c r="Q47" s="18">
        <f t="shared" si="108"/>
        <v>14.445605644131868</v>
      </c>
      <c r="S47" s="68">
        <f t="shared" si="109"/>
        <v>138.50036093717344</v>
      </c>
      <c r="T47" s="69">
        <f t="shared" si="110"/>
        <v>68.592309725102183</v>
      </c>
      <c r="U47" s="69">
        <f t="shared" si="111"/>
        <v>207.09267066227559</v>
      </c>
      <c r="W47" t="str">
        <f t="shared" si="141"/>
        <v>21 Science, research, engineering and technology professionals</v>
      </c>
      <c r="X47" s="18">
        <f t="shared" si="112"/>
        <v>10.201038204126947</v>
      </c>
      <c r="Y47" s="18">
        <f t="shared" si="112"/>
        <v>10.696067406841928</v>
      </c>
      <c r="Z47" s="18">
        <f t="shared" si="112"/>
        <v>10.397400680274343</v>
      </c>
      <c r="AA47" s="18">
        <f t="shared" si="112"/>
        <v>11.242940517563166</v>
      </c>
      <c r="AB47" s="18">
        <f t="shared" si="112"/>
        <v>10.30404022616967</v>
      </c>
      <c r="AD47" s="68">
        <f t="shared" si="113"/>
        <v>27.146971610165732</v>
      </c>
      <c r="AE47" s="69">
        <f t="shared" si="114"/>
        <v>49.49607383808906</v>
      </c>
      <c r="AF47" s="69">
        <f t="shared" si="115"/>
        <v>76.643045448254796</v>
      </c>
      <c r="AH47" t="str">
        <f t="shared" si="142"/>
        <v>21 Science, research, engineering and technology professionals</v>
      </c>
      <c r="AI47" s="18">
        <f t="shared" si="116"/>
        <v>3.3656331242784674</v>
      </c>
      <c r="AJ47" s="18">
        <f t="shared" si="116"/>
        <v>3.8155625400976132</v>
      </c>
      <c r="AK47" s="18">
        <f t="shared" si="116"/>
        <v>4.1601644135334954</v>
      </c>
      <c r="AL47" s="18">
        <f t="shared" si="116"/>
        <v>4.8094400828061072</v>
      </c>
      <c r="AM47" s="18">
        <f t="shared" si="116"/>
        <v>4.7579155550350878</v>
      </c>
      <c r="AO47" s="68">
        <f t="shared" si="117"/>
        <v>35.331468125691337</v>
      </c>
      <c r="AP47" s="69">
        <f t="shared" si="118"/>
        <v>49.159527701006041</v>
      </c>
      <c r="AQ47" s="69">
        <f t="shared" si="119"/>
        <v>84.490995826697386</v>
      </c>
      <c r="AS47" t="str">
        <f t="shared" si="143"/>
        <v>21 Science, research, engineering and technology professionals</v>
      </c>
      <c r="AT47" s="18">
        <f t="shared" si="120"/>
        <v>10.243812157181614</v>
      </c>
      <c r="AU47" s="18">
        <f t="shared" si="120"/>
        <v>10.68384319945884</v>
      </c>
      <c r="AV47" s="18">
        <f t="shared" si="120"/>
        <v>10.23015027816189</v>
      </c>
      <c r="AW47" s="18">
        <f t="shared" si="120"/>
        <v>10.158422931947561</v>
      </c>
      <c r="AX47" s="18">
        <f t="shared" si="120"/>
        <v>8.6170855422022061</v>
      </c>
      <c r="AZ47" s="68">
        <f t="shared" si="121"/>
        <v>4.7001476014006505</v>
      </c>
      <c r="BA47" s="69">
        <f t="shared" si="122"/>
        <v>40.597031530577411</v>
      </c>
      <c r="BB47" s="69">
        <f t="shared" si="123"/>
        <v>45.297179131978062</v>
      </c>
      <c r="BD47" t="str">
        <f t="shared" si="144"/>
        <v>21 Science, research, engineering and technology professionals</v>
      </c>
      <c r="BE47" s="18">
        <f t="shared" si="124"/>
        <v>3.7444588208169072</v>
      </c>
      <c r="BF47" s="18">
        <f t="shared" si="124"/>
        <v>4.0252409471402704</v>
      </c>
      <c r="BG47" s="18">
        <f t="shared" si="124"/>
        <v>4.4388008595381478</v>
      </c>
      <c r="BH47" s="18">
        <f t="shared" si="124"/>
        <v>4.6496845312132029</v>
      </c>
      <c r="BI47" s="18">
        <f t="shared" si="124"/>
        <v>4.4383380236489645</v>
      </c>
      <c r="BK47" s="68">
        <f t="shared" si="125"/>
        <v>8.7835511182311343</v>
      </c>
      <c r="BL47" s="69">
        <f t="shared" si="126"/>
        <v>30.068112974291889</v>
      </c>
      <c r="BM47" s="69">
        <f t="shared" si="127"/>
        <v>38.851664092523016</v>
      </c>
      <c r="BO47" t="str">
        <f t="shared" si="145"/>
        <v>21 Science, research, engineering and technology professionals</v>
      </c>
      <c r="BP47" s="18">
        <f t="shared" si="128"/>
        <v>2.5969992429694675</v>
      </c>
      <c r="BQ47" s="18">
        <f t="shared" si="128"/>
        <v>2.8626055327823003</v>
      </c>
      <c r="BR47" s="18">
        <f t="shared" si="128"/>
        <v>3.3501747072351629</v>
      </c>
      <c r="BS47" s="18">
        <f t="shared" si="128"/>
        <v>3.6288878039414234</v>
      </c>
      <c r="BT47" s="18">
        <f t="shared" si="128"/>
        <v>3.8407791569714798</v>
      </c>
      <c r="BV47" s="68">
        <f t="shared" si="129"/>
        <v>-15.976692883544994</v>
      </c>
      <c r="BW47" s="69">
        <f t="shared" si="130"/>
        <v>32.93821341069291</v>
      </c>
      <c r="BX47" s="69">
        <f t="shared" si="131"/>
        <v>16.961520527147915</v>
      </c>
      <c r="BZ47" t="str">
        <f t="shared" si="146"/>
        <v>21 Science, research, engineering and technology professionals</v>
      </c>
      <c r="CA47" s="18">
        <f t="shared" si="132"/>
        <v>2.342617103259633</v>
      </c>
      <c r="CB47" s="18">
        <f t="shared" si="132"/>
        <v>2.8921792009085707</v>
      </c>
      <c r="CC47" s="18">
        <f t="shared" si="132"/>
        <v>3.196418691859968</v>
      </c>
      <c r="CD47" s="18">
        <f t="shared" si="132"/>
        <v>3.7083613573164245</v>
      </c>
      <c r="CE47" s="18">
        <f t="shared" si="132"/>
        <v>3.8831379157994603</v>
      </c>
      <c r="CG47" s="68">
        <f t="shared" si="133"/>
        <v>-19.885385052473172</v>
      </c>
      <c r="CH47" s="69">
        <f t="shared" si="134"/>
        <v>26.507445593734385</v>
      </c>
      <c r="CI47" s="69">
        <f t="shared" si="135"/>
        <v>6.6220605412612157</v>
      </c>
      <c r="CK47" t="str">
        <f t="shared" si="147"/>
        <v>21 Science, research, engineering and technology professionals</v>
      </c>
      <c r="CL47" s="18">
        <f t="shared" si="136"/>
        <v>1.1523606424220794</v>
      </c>
      <c r="CM47" s="18">
        <f t="shared" si="136"/>
        <v>1.8670194462451353</v>
      </c>
      <c r="CN47" s="18">
        <f t="shared" si="136"/>
        <v>2.3594712751322202</v>
      </c>
      <c r="CO47" s="18">
        <f t="shared" si="136"/>
        <v>3.5414855233201759</v>
      </c>
      <c r="CP47" s="18">
        <f t="shared" si="136"/>
        <v>4.5130167551075129</v>
      </c>
      <c r="CR47" s="68">
        <f t="shared" si="137"/>
        <v>7.4126325335579333</v>
      </c>
      <c r="CS47" s="69">
        <f t="shared" si="138"/>
        <v>31.710276210340982</v>
      </c>
      <c r="CT47" s="69">
        <f t="shared" si="139"/>
        <v>39.122908743898918</v>
      </c>
    </row>
    <row r="48" spans="1:98" x14ac:dyDescent="0.2">
      <c r="A48" t="str">
        <f t="shared" si="103"/>
        <v>22 Health professionals</v>
      </c>
      <c r="B48" s="18">
        <f t="shared" si="104"/>
        <v>19.354769614073188</v>
      </c>
      <c r="C48" s="18">
        <f t="shared" si="104"/>
        <v>19.183386047777692</v>
      </c>
      <c r="D48" s="18">
        <f t="shared" si="104"/>
        <v>19.602988604083929</v>
      </c>
      <c r="E48" s="18">
        <f t="shared" si="104"/>
        <v>20.512090865342703</v>
      </c>
      <c r="F48" s="18">
        <f t="shared" si="104"/>
        <v>21.880918870321601</v>
      </c>
      <c r="H48" s="68">
        <f t="shared" si="105"/>
        <v>120.57528885370661</v>
      </c>
      <c r="I48" s="69">
        <f t="shared" si="106"/>
        <v>77.249657240957248</v>
      </c>
      <c r="J48" s="69">
        <f t="shared" si="107"/>
        <v>197.82494609466383</v>
      </c>
      <c r="L48" t="str">
        <f t="shared" si="140"/>
        <v>22 Health professionals</v>
      </c>
      <c r="M48" s="18">
        <f t="shared" si="108"/>
        <v>7.9261262177756908</v>
      </c>
      <c r="N48" s="18">
        <f t="shared" si="108"/>
        <v>8.0925494086984227</v>
      </c>
      <c r="O48" s="18">
        <f t="shared" si="108"/>
        <v>7.8121422108110226</v>
      </c>
      <c r="P48" s="18">
        <f t="shared" si="108"/>
        <v>7.3032280496084887</v>
      </c>
      <c r="Q48" s="18">
        <f t="shared" si="108"/>
        <v>7.3257798822526654</v>
      </c>
      <c r="S48" s="68">
        <f t="shared" si="109"/>
        <v>84.063789578763831</v>
      </c>
      <c r="T48" s="69">
        <f t="shared" si="110"/>
        <v>72.016021681345165</v>
      </c>
      <c r="U48" s="69">
        <f t="shared" si="111"/>
        <v>156.07981126010901</v>
      </c>
      <c r="W48" t="str">
        <f t="shared" si="141"/>
        <v>22 Health professionals</v>
      </c>
      <c r="X48" s="18">
        <f t="shared" si="112"/>
        <v>8.2805973629161151</v>
      </c>
      <c r="Y48" s="18">
        <f t="shared" si="112"/>
        <v>8.5359321560470693</v>
      </c>
      <c r="Z48" s="18">
        <f t="shared" si="112"/>
        <v>8.2552531642358744</v>
      </c>
      <c r="AA48" s="18">
        <f t="shared" si="112"/>
        <v>7.8066448029572664</v>
      </c>
      <c r="AB48" s="18">
        <f t="shared" si="112"/>
        <v>7.642276164836165</v>
      </c>
      <c r="AD48" s="68">
        <f t="shared" si="113"/>
        <v>18.772414929829509</v>
      </c>
      <c r="AE48" s="69">
        <f t="shared" si="114"/>
        <v>64.117771200750127</v>
      </c>
      <c r="AF48" s="69">
        <f t="shared" si="115"/>
        <v>82.890186130579636</v>
      </c>
      <c r="AH48" t="str">
        <f t="shared" si="142"/>
        <v>22 Health professionals</v>
      </c>
      <c r="AI48" s="18">
        <f t="shared" si="116"/>
        <v>13.827777275786476</v>
      </c>
      <c r="AJ48" s="18">
        <f t="shared" si="116"/>
        <v>10.984119365904879</v>
      </c>
      <c r="AK48" s="18">
        <f t="shared" si="116"/>
        <v>9.5210421809182701</v>
      </c>
      <c r="AL48" s="18">
        <f t="shared" si="116"/>
        <v>4.9423968082787573</v>
      </c>
      <c r="AM48" s="18">
        <f t="shared" si="116"/>
        <v>1.8097583315706414</v>
      </c>
      <c r="AO48" s="68">
        <f t="shared" si="117"/>
        <v>-77.507970026418434</v>
      </c>
      <c r="AP48" s="69">
        <f t="shared" si="118"/>
        <v>18.839632901893868</v>
      </c>
      <c r="AQ48" s="69">
        <f t="shared" si="119"/>
        <v>-58.668337124524562</v>
      </c>
      <c r="AS48" t="str">
        <f t="shared" si="143"/>
        <v>22 Health professionals</v>
      </c>
      <c r="AT48" s="18">
        <f t="shared" si="120"/>
        <v>1.9361812997350336</v>
      </c>
      <c r="AU48" s="18">
        <f t="shared" si="120"/>
        <v>2.0870118324745204</v>
      </c>
      <c r="AV48" s="18">
        <f t="shared" si="120"/>
        <v>2.2303602184374878</v>
      </c>
      <c r="AW48" s="18">
        <f t="shared" si="120"/>
        <v>2.2039162973837541</v>
      </c>
      <c r="AX48" s="18">
        <f t="shared" si="120"/>
        <v>2.2273345163670268</v>
      </c>
      <c r="AZ48" s="68">
        <f t="shared" si="121"/>
        <v>24.130738774901779</v>
      </c>
      <c r="BA48" s="69">
        <f t="shared" si="122"/>
        <v>60.224065785444438</v>
      </c>
      <c r="BB48" s="69">
        <f t="shared" si="123"/>
        <v>84.354804560346224</v>
      </c>
      <c r="BD48" t="str">
        <f t="shared" si="144"/>
        <v>22 Health professionals</v>
      </c>
      <c r="BE48" s="18">
        <f t="shared" si="124"/>
        <v>1.7300789452249297</v>
      </c>
      <c r="BF48" s="18">
        <f t="shared" si="124"/>
        <v>2.184346500532274</v>
      </c>
      <c r="BG48" s="18">
        <f t="shared" si="124"/>
        <v>2.279491008977494</v>
      </c>
      <c r="BH48" s="18">
        <f t="shared" si="124"/>
        <v>2.376897495659676</v>
      </c>
      <c r="BI48" s="18">
        <f t="shared" si="124"/>
        <v>2.584026889464226</v>
      </c>
      <c r="BK48" s="68">
        <f t="shared" si="125"/>
        <v>23.329696656945014</v>
      </c>
      <c r="BL48" s="69">
        <f t="shared" si="126"/>
        <v>59.105397830913219</v>
      </c>
      <c r="BM48" s="69">
        <f t="shared" si="127"/>
        <v>82.435094487858223</v>
      </c>
      <c r="BO48" t="str">
        <f t="shared" si="145"/>
        <v>22 Health professionals</v>
      </c>
      <c r="BP48" s="18">
        <f t="shared" si="128"/>
        <v>1.4798736862488497</v>
      </c>
      <c r="BQ48" s="18">
        <f t="shared" si="128"/>
        <v>1.8000367927006897</v>
      </c>
      <c r="BR48" s="18">
        <f t="shared" si="128"/>
        <v>1.8117063170388508</v>
      </c>
      <c r="BS48" s="18">
        <f t="shared" si="128"/>
        <v>1.7738993246383048</v>
      </c>
      <c r="BT48" s="18">
        <f t="shared" si="128"/>
        <v>1.6996645798394925</v>
      </c>
      <c r="BV48" s="68">
        <f t="shared" si="129"/>
        <v>-31.241987290066369</v>
      </c>
      <c r="BW48" s="69">
        <f t="shared" si="130"/>
        <v>42.539766909030114</v>
      </c>
      <c r="BX48" s="69">
        <f t="shared" si="131"/>
        <v>11.297779618963744</v>
      </c>
      <c r="BZ48" t="str">
        <f t="shared" si="146"/>
        <v>22 Health professionals</v>
      </c>
      <c r="CA48" s="18">
        <f t="shared" si="132"/>
        <v>1.1730968948307188</v>
      </c>
      <c r="CB48" s="18">
        <f t="shared" si="132"/>
        <v>1.4388443683071237</v>
      </c>
      <c r="CC48" s="18">
        <f t="shared" si="132"/>
        <v>1.4621954735151192</v>
      </c>
      <c r="CD48" s="18">
        <f t="shared" si="132"/>
        <v>1.4673761984276235</v>
      </c>
      <c r="CE48" s="18">
        <f t="shared" si="132"/>
        <v>1.5523160221344343</v>
      </c>
      <c r="CG48" s="68">
        <f t="shared" si="133"/>
        <v>-29.98883559310892</v>
      </c>
      <c r="CH48" s="69">
        <f t="shared" si="134"/>
        <v>32.216832706727331</v>
      </c>
      <c r="CI48" s="69">
        <f t="shared" si="135"/>
        <v>2.2279971136184096</v>
      </c>
      <c r="CK48" t="str">
        <f t="shared" si="147"/>
        <v>22 Health professionals</v>
      </c>
      <c r="CL48" s="18">
        <f t="shared" si="136"/>
        <v>0.51395079145636247</v>
      </c>
      <c r="CM48" s="18">
        <f t="shared" si="136"/>
        <v>0.67943678256903228</v>
      </c>
      <c r="CN48" s="18">
        <f t="shared" si="136"/>
        <v>0.76348663732082001</v>
      </c>
      <c r="CO48" s="18">
        <f t="shared" si="136"/>
        <v>1.0536327927908633</v>
      </c>
      <c r="CP48" s="18">
        <f t="shared" si="136"/>
        <v>1.5119292640980377</v>
      </c>
      <c r="CR48" s="68">
        <f t="shared" si="137"/>
        <v>11.207260397298219</v>
      </c>
      <c r="CS48" s="69">
        <f t="shared" si="138"/>
        <v>47.648041302176225</v>
      </c>
      <c r="CT48" s="69">
        <f t="shared" si="139"/>
        <v>58.855301699474438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27.940089871012592</v>
      </c>
      <c r="C49" s="18">
        <f t="shared" si="104"/>
        <v>26.042880957290798</v>
      </c>
      <c r="D49" s="18">
        <f t="shared" si="104"/>
        <v>25.707749375057396</v>
      </c>
      <c r="E49" s="18">
        <f t="shared" si="104"/>
        <v>22.152305931069414</v>
      </c>
      <c r="F49" s="18">
        <f t="shared" si="104"/>
        <v>18.590306829319648</v>
      </c>
      <c r="H49" s="68">
        <f t="shared" si="105"/>
        <v>42.901270054771906</v>
      </c>
      <c r="I49" s="69">
        <f t="shared" si="106"/>
        <v>60.882299625266775</v>
      </c>
      <c r="J49" s="69">
        <f t="shared" si="107"/>
        <v>103.78356968003868</v>
      </c>
      <c r="L49" t="str">
        <f t="shared" si="140"/>
        <v>23 Teaching and other educational professionals</v>
      </c>
      <c r="M49" s="18">
        <f t="shared" si="108"/>
        <v>22.45798973325169</v>
      </c>
      <c r="N49" s="18">
        <f t="shared" si="108"/>
        <v>21.348960420507822</v>
      </c>
      <c r="O49" s="18">
        <f t="shared" si="108"/>
        <v>21.137284437527626</v>
      </c>
      <c r="P49" s="18">
        <f t="shared" si="108"/>
        <v>17.962128079564057</v>
      </c>
      <c r="Q49" s="18">
        <f t="shared" si="108"/>
        <v>14.963212571482545</v>
      </c>
      <c r="S49" s="68">
        <f t="shared" si="109"/>
        <v>38.950555875729528</v>
      </c>
      <c r="T49" s="69">
        <f t="shared" si="110"/>
        <v>61.993057262223303</v>
      </c>
      <c r="U49" s="69">
        <f t="shared" si="111"/>
        <v>100.94361313795281</v>
      </c>
      <c r="W49" t="str">
        <f t="shared" si="141"/>
        <v>23 Teaching and other educational professionals</v>
      </c>
      <c r="X49" s="18">
        <f t="shared" si="112"/>
        <v>7.5418204994006102</v>
      </c>
      <c r="Y49" s="18">
        <f t="shared" si="112"/>
        <v>6.4386811955780772</v>
      </c>
      <c r="Z49" s="18">
        <f t="shared" si="112"/>
        <v>6.4263245847307378</v>
      </c>
      <c r="AA49" s="18">
        <f t="shared" si="112"/>
        <v>4.6959129562111723</v>
      </c>
      <c r="AB49" s="18">
        <f t="shared" si="112"/>
        <v>3.13664468634212</v>
      </c>
      <c r="AD49" s="68">
        <f t="shared" si="113"/>
        <v>-37.378145666768106</v>
      </c>
      <c r="AE49" s="69">
        <f t="shared" si="114"/>
        <v>41.654592065729048</v>
      </c>
      <c r="AF49" s="69">
        <f t="shared" si="115"/>
        <v>4.2764463989609371</v>
      </c>
      <c r="AH49" t="str">
        <f t="shared" si="142"/>
        <v>23 Teaching and other educational professionals</v>
      </c>
      <c r="AI49" s="18">
        <f t="shared" si="116"/>
        <v>3.7673889070822608</v>
      </c>
      <c r="AJ49" s="18">
        <f t="shared" si="116"/>
        <v>2.5241987336234546</v>
      </c>
      <c r="AK49" s="18">
        <f t="shared" si="116"/>
        <v>2.0987342385833312</v>
      </c>
      <c r="AL49" s="18">
        <f t="shared" si="116"/>
        <v>1.2675471338163939</v>
      </c>
      <c r="AM49" s="18">
        <f t="shared" si="116"/>
        <v>1.1938634860885335</v>
      </c>
      <c r="AO49" s="68">
        <f t="shared" si="117"/>
        <v>-32.688420724474184</v>
      </c>
      <c r="AP49" s="69">
        <f t="shared" si="118"/>
        <v>23.722807017575199</v>
      </c>
      <c r="AQ49" s="69">
        <f t="shared" si="119"/>
        <v>-8.9656137068989832</v>
      </c>
      <c r="AS49" t="str">
        <f t="shared" si="143"/>
        <v>23 Teaching and other educational professionals</v>
      </c>
      <c r="AT49" s="18">
        <f t="shared" si="120"/>
        <v>1.0302829478678435</v>
      </c>
      <c r="AU49" s="18">
        <f t="shared" si="120"/>
        <v>1.0858513498952918</v>
      </c>
      <c r="AV49" s="18">
        <f t="shared" si="120"/>
        <v>0.93807666828521574</v>
      </c>
      <c r="AW49" s="18">
        <f t="shared" si="120"/>
        <v>0.70572522454823172</v>
      </c>
      <c r="AX49" s="18">
        <f t="shared" si="120"/>
        <v>0.49754093547461187</v>
      </c>
      <c r="AZ49" s="68">
        <f t="shared" si="121"/>
        <v>-34.073596056868141</v>
      </c>
      <c r="BA49" s="69">
        <f t="shared" si="122"/>
        <v>41.17310454895366</v>
      </c>
      <c r="BB49" s="69">
        <f t="shared" si="123"/>
        <v>7.0995084920855236</v>
      </c>
      <c r="BD49" t="str">
        <f t="shared" si="144"/>
        <v>23 Teaching and other educational professionals</v>
      </c>
      <c r="BE49" s="18">
        <f t="shared" si="124"/>
        <v>1.0033060370414004</v>
      </c>
      <c r="BF49" s="18">
        <f t="shared" si="124"/>
        <v>1.0821587549018397</v>
      </c>
      <c r="BG49" s="18">
        <f t="shared" si="124"/>
        <v>1.070027664257551</v>
      </c>
      <c r="BH49" s="18">
        <f t="shared" si="124"/>
        <v>0.92953318113525563</v>
      </c>
      <c r="BI49" s="18">
        <f t="shared" si="124"/>
        <v>0.95413820483476619</v>
      </c>
      <c r="BK49" s="68">
        <f t="shared" si="125"/>
        <v>-2.9881474263544954</v>
      </c>
      <c r="BL49" s="69">
        <f t="shared" si="126"/>
        <v>38.500911740960852</v>
      </c>
      <c r="BM49" s="69">
        <f t="shared" si="127"/>
        <v>35.512764314606358</v>
      </c>
      <c r="BO49" t="str">
        <f t="shared" si="145"/>
        <v>23 Teaching and other educational professionals</v>
      </c>
      <c r="BP49" s="18">
        <f t="shared" si="128"/>
        <v>0.72931081811511689</v>
      </c>
      <c r="BQ49" s="18">
        <f t="shared" si="128"/>
        <v>0.82953587291655573</v>
      </c>
      <c r="BR49" s="18">
        <f t="shared" si="128"/>
        <v>0.79302610501800863</v>
      </c>
      <c r="BS49" s="18">
        <f t="shared" si="128"/>
        <v>0.70080797451696619</v>
      </c>
      <c r="BT49" s="18">
        <f t="shared" si="128"/>
        <v>0.67331033342926616</v>
      </c>
      <c r="BV49" s="68">
        <f t="shared" si="129"/>
        <v>-37.773455267087932</v>
      </c>
      <c r="BW49" s="69">
        <f t="shared" si="130"/>
        <v>36.792753928271971</v>
      </c>
      <c r="BX49" s="69">
        <f t="shared" si="131"/>
        <v>-0.98070133881596122</v>
      </c>
      <c r="BZ49" t="str">
        <f t="shared" si="146"/>
        <v>23 Teaching and other educational professionals</v>
      </c>
      <c r="CA49" s="18">
        <f t="shared" si="132"/>
        <v>0.8001616725051518</v>
      </c>
      <c r="CB49" s="18">
        <f t="shared" si="132"/>
        <v>0.88722141402699239</v>
      </c>
      <c r="CC49" s="18">
        <f t="shared" si="132"/>
        <v>1.0522608031999126</v>
      </c>
      <c r="CD49" s="18">
        <f t="shared" si="132"/>
        <v>0.99297933264975646</v>
      </c>
      <c r="CE49" s="18">
        <f t="shared" si="132"/>
        <v>1.1076026545770208</v>
      </c>
      <c r="CG49" s="68">
        <f t="shared" si="133"/>
        <v>-30.585021958585052</v>
      </c>
      <c r="CH49" s="69">
        <f t="shared" si="134"/>
        <v>32.327913599803011</v>
      </c>
      <c r="CI49" s="69">
        <f t="shared" si="135"/>
        <v>1.7428916412179609</v>
      </c>
      <c r="CK49" t="str">
        <f t="shared" si="147"/>
        <v>23 Teaching and other educational professionals</v>
      </c>
      <c r="CL49" s="18">
        <f t="shared" si="136"/>
        <v>0.42292702214923272</v>
      </c>
      <c r="CM49" s="18">
        <f t="shared" si="136"/>
        <v>0.58198542626223382</v>
      </c>
      <c r="CN49" s="18">
        <f t="shared" si="136"/>
        <v>0.67274091709286876</v>
      </c>
      <c r="CO49" s="18">
        <f t="shared" si="136"/>
        <v>0.83788491738511084</v>
      </c>
      <c r="CP49" s="18">
        <f t="shared" si="136"/>
        <v>0.90219552461475072</v>
      </c>
      <c r="CR49" s="68">
        <f t="shared" si="137"/>
        <v>-24.689429977125048</v>
      </c>
      <c r="CS49" s="69">
        <f t="shared" si="138"/>
        <v>36.596822402098191</v>
      </c>
      <c r="CT49" s="69">
        <f t="shared" si="139"/>
        <v>11.907392424973141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6.7521225492031309</v>
      </c>
      <c r="C50" s="18">
        <f t="shared" si="104"/>
        <v>7.0275256701572353</v>
      </c>
      <c r="D50" s="18">
        <f t="shared" si="104"/>
        <v>7.1923537265006221</v>
      </c>
      <c r="E50" s="18">
        <f t="shared" si="104"/>
        <v>7.2930239840866609</v>
      </c>
      <c r="F50" s="18">
        <f t="shared" si="104"/>
        <v>7.4208988537116509</v>
      </c>
      <c r="H50" s="68">
        <f t="shared" si="105"/>
        <v>103.89147242442087</v>
      </c>
      <c r="I50" s="69">
        <f t="shared" si="106"/>
        <v>71.751476744897161</v>
      </c>
      <c r="J50" s="69">
        <f t="shared" si="107"/>
        <v>175.64294916931803</v>
      </c>
      <c r="L50" t="str">
        <f t="shared" si="140"/>
        <v>24 Business, media and public service professionals</v>
      </c>
      <c r="M50" s="18">
        <f t="shared" si="108"/>
        <v>12.853773380647388</v>
      </c>
      <c r="N50" s="18">
        <f t="shared" si="108"/>
        <v>13.382215134188719</v>
      </c>
      <c r="O50" s="18">
        <f t="shared" si="108"/>
        <v>14.020006700758053</v>
      </c>
      <c r="P50" s="18">
        <f t="shared" si="108"/>
        <v>13.671038082025474</v>
      </c>
      <c r="Q50" s="18">
        <f t="shared" si="108"/>
        <v>13.211515145362887</v>
      </c>
      <c r="S50" s="68">
        <f t="shared" si="109"/>
        <v>84.964779980952855</v>
      </c>
      <c r="T50" s="69">
        <f t="shared" si="110"/>
        <v>69.879729963657439</v>
      </c>
      <c r="U50" s="69">
        <f t="shared" si="111"/>
        <v>154.84450994461031</v>
      </c>
      <c r="W50" t="str">
        <f t="shared" si="141"/>
        <v>24 Business, media and public service professionals</v>
      </c>
      <c r="X50" s="18">
        <f t="shared" si="112"/>
        <v>11.163692461505478</v>
      </c>
      <c r="Y50" s="18">
        <f t="shared" si="112"/>
        <v>11.558993043658674</v>
      </c>
      <c r="Z50" s="18">
        <f t="shared" si="112"/>
        <v>12.058900483517492</v>
      </c>
      <c r="AA50" s="18">
        <f t="shared" si="112"/>
        <v>11.113289958032489</v>
      </c>
      <c r="AB50" s="18">
        <f t="shared" si="112"/>
        <v>9.9232960281642839</v>
      </c>
      <c r="AD50" s="68">
        <f t="shared" si="113"/>
        <v>5.5775286281890049</v>
      </c>
      <c r="AE50" s="69">
        <f t="shared" si="114"/>
        <v>54.479736833731728</v>
      </c>
      <c r="AF50" s="69">
        <f t="shared" si="115"/>
        <v>60.057265461920736</v>
      </c>
      <c r="AH50" t="str">
        <f t="shared" si="142"/>
        <v>24 Business, media and public service professionals</v>
      </c>
      <c r="AI50" s="18">
        <f t="shared" si="116"/>
        <v>3.8224554995206237</v>
      </c>
      <c r="AJ50" s="18">
        <f t="shared" si="116"/>
        <v>3.8435912572739968</v>
      </c>
      <c r="AK50" s="18">
        <f t="shared" si="116"/>
        <v>4.0698091545379631</v>
      </c>
      <c r="AL50" s="18">
        <f t="shared" si="116"/>
        <v>3.6278862494950594</v>
      </c>
      <c r="AM50" s="18">
        <f t="shared" si="116"/>
        <v>3.2732965201643962</v>
      </c>
      <c r="AO50" s="68">
        <f t="shared" si="117"/>
        <v>-4.8291687480855385</v>
      </c>
      <c r="AP50" s="69">
        <f t="shared" si="118"/>
        <v>36.740072404346378</v>
      </c>
      <c r="AQ50" s="69">
        <f t="shared" si="119"/>
        <v>31.910903656260842</v>
      </c>
      <c r="AS50" t="str">
        <f t="shared" si="143"/>
        <v>24 Business, media and public service professionals</v>
      </c>
      <c r="AT50" s="18">
        <f t="shared" si="120"/>
        <v>6.266569898707373</v>
      </c>
      <c r="AU50" s="18">
        <f t="shared" si="120"/>
        <v>6.5482050418451969</v>
      </c>
      <c r="AV50" s="18">
        <f t="shared" si="120"/>
        <v>6.9478841614195392</v>
      </c>
      <c r="AW50" s="18">
        <f t="shared" si="120"/>
        <v>6.5699927813743706</v>
      </c>
      <c r="AX50" s="18">
        <f t="shared" si="120"/>
        <v>6.0488785243748548</v>
      </c>
      <c r="AZ50" s="68">
        <f t="shared" si="121"/>
        <v>8.2159302290684177</v>
      </c>
      <c r="BA50" s="69">
        <f t="shared" si="122"/>
        <v>52.55824938551438</v>
      </c>
      <c r="BB50" s="69">
        <f t="shared" si="123"/>
        <v>60.774179614582792</v>
      </c>
      <c r="BD50" t="str">
        <f t="shared" si="144"/>
        <v>24 Business, media and public service professionals</v>
      </c>
      <c r="BE50" s="18">
        <f t="shared" si="124"/>
        <v>3.5948378730194914</v>
      </c>
      <c r="BF50" s="18">
        <f t="shared" si="124"/>
        <v>4.0538321687317076</v>
      </c>
      <c r="BG50" s="18">
        <f t="shared" si="124"/>
        <v>4.5625794835314419</v>
      </c>
      <c r="BH50" s="18">
        <f t="shared" si="124"/>
        <v>4.4695281388989017</v>
      </c>
      <c r="BI50" s="18">
        <f t="shared" si="124"/>
        <v>4.6021889958367801</v>
      </c>
      <c r="BK50" s="68">
        <f t="shared" si="125"/>
        <v>9.7393856620694255</v>
      </c>
      <c r="BL50" s="69">
        <f t="shared" si="126"/>
        <v>41.283525283699518</v>
      </c>
      <c r="BM50" s="69">
        <f t="shared" si="127"/>
        <v>51.022910945768949</v>
      </c>
      <c r="BO50" t="str">
        <f t="shared" si="145"/>
        <v>24 Business, media and public service professionals</v>
      </c>
      <c r="BP50" s="18">
        <f t="shared" si="128"/>
        <v>2.46199958986884</v>
      </c>
      <c r="BQ50" s="18">
        <f t="shared" si="128"/>
        <v>2.6767451575348264</v>
      </c>
      <c r="BR50" s="18">
        <f t="shared" si="128"/>
        <v>3.2499852872663597</v>
      </c>
      <c r="BS50" s="18">
        <f t="shared" si="128"/>
        <v>3.0219865245928657</v>
      </c>
      <c r="BT50" s="18">
        <f t="shared" si="128"/>
        <v>2.8921467494533526</v>
      </c>
      <c r="BV50" s="68">
        <f t="shared" si="129"/>
        <v>-34.779094936187533</v>
      </c>
      <c r="BW50" s="69">
        <f t="shared" si="130"/>
        <v>33.693565581997341</v>
      </c>
      <c r="BX50" s="69">
        <f t="shared" si="131"/>
        <v>-1.0855293541901889</v>
      </c>
      <c r="BZ50" t="str">
        <f t="shared" si="146"/>
        <v>24 Business, media and public service professionals</v>
      </c>
      <c r="CA50" s="18">
        <f t="shared" si="132"/>
        <v>2.227100030785341</v>
      </c>
      <c r="CB50" s="18">
        <f t="shared" si="132"/>
        <v>2.735319936231718</v>
      </c>
      <c r="CC50" s="18">
        <f t="shared" si="132"/>
        <v>3.1528329170353855</v>
      </c>
      <c r="CD50" s="18">
        <f t="shared" si="132"/>
        <v>3.0838857730681384</v>
      </c>
      <c r="CE50" s="18">
        <f t="shared" si="132"/>
        <v>3.297169087362835</v>
      </c>
      <c r="CG50" s="68">
        <f t="shared" si="133"/>
        <v>-31.034345962466109</v>
      </c>
      <c r="CH50" s="69">
        <f t="shared" si="134"/>
        <v>28.762720850084534</v>
      </c>
      <c r="CI50" s="69">
        <f t="shared" si="135"/>
        <v>-2.2716251123815758</v>
      </c>
      <c r="CK50" t="str">
        <f t="shared" si="147"/>
        <v>24 Business, media and public service professionals</v>
      </c>
      <c r="CL50" s="18">
        <f t="shared" si="136"/>
        <v>1.2641360334517999</v>
      </c>
      <c r="CM50" s="18">
        <f t="shared" si="136"/>
        <v>1.7978396539380475</v>
      </c>
      <c r="CN50" s="18">
        <f t="shared" si="136"/>
        <v>2.0906625884267589</v>
      </c>
      <c r="CO50" s="18">
        <f t="shared" si="136"/>
        <v>2.5980470946526517</v>
      </c>
      <c r="CP50" s="18">
        <f t="shared" si="136"/>
        <v>2.9332647482083405</v>
      </c>
      <c r="CR50" s="68">
        <f t="shared" si="137"/>
        <v>-21.210122650460914</v>
      </c>
      <c r="CS50" s="69">
        <f t="shared" si="138"/>
        <v>32.04778047574132</v>
      </c>
      <c r="CT50" s="69">
        <f t="shared" si="139"/>
        <v>10.837657825280401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2.173583028367406</v>
      </c>
      <c r="C51" s="18">
        <f t="shared" si="104"/>
        <v>2.5096467422180058</v>
      </c>
      <c r="D51" s="18">
        <f t="shared" si="104"/>
        <v>2.8981456168657647</v>
      </c>
      <c r="E51" s="18">
        <f t="shared" si="104"/>
        <v>2.654646651634831</v>
      </c>
      <c r="F51" s="18">
        <f t="shared" si="104"/>
        <v>2.8475026800602836</v>
      </c>
      <c r="H51" s="68">
        <f t="shared" si="105"/>
        <v>94.159000197347581</v>
      </c>
      <c r="I51" s="69">
        <f t="shared" si="106"/>
        <v>64.396206865770083</v>
      </c>
      <c r="J51" s="69">
        <f t="shared" si="107"/>
        <v>158.55520706311765</v>
      </c>
      <c r="L51" t="str">
        <f t="shared" si="140"/>
        <v>31 Science, engineering and technology associate professionals</v>
      </c>
      <c r="M51" s="18">
        <f t="shared" si="108"/>
        <v>1.9007473622985487</v>
      </c>
      <c r="N51" s="18">
        <f t="shared" si="108"/>
        <v>2.0509558184438408</v>
      </c>
      <c r="O51" s="18">
        <f t="shared" si="108"/>
        <v>2.1508160720042033</v>
      </c>
      <c r="P51" s="18">
        <f t="shared" si="108"/>
        <v>1.9921648858183267</v>
      </c>
      <c r="Q51" s="18">
        <f t="shared" si="108"/>
        <v>2.0303963445607183</v>
      </c>
      <c r="S51" s="68">
        <f t="shared" si="109"/>
        <v>85.294353078134193</v>
      </c>
      <c r="T51" s="69">
        <f t="shared" si="110"/>
        <v>60.137411298967066</v>
      </c>
      <c r="U51" s="69">
        <f t="shared" si="111"/>
        <v>145.43176437710127</v>
      </c>
      <c r="W51" t="str">
        <f t="shared" si="141"/>
        <v>31 Science, engineering and technology associate professionals</v>
      </c>
      <c r="X51" s="18">
        <f t="shared" si="112"/>
        <v>2.2279645380513391</v>
      </c>
      <c r="Y51" s="18">
        <f t="shared" si="112"/>
        <v>2.5056335624233159</v>
      </c>
      <c r="Z51" s="18">
        <f t="shared" si="112"/>
        <v>2.5893129652011924</v>
      </c>
      <c r="AA51" s="18">
        <f t="shared" si="112"/>
        <v>2.2974873616140581</v>
      </c>
      <c r="AB51" s="18">
        <f t="shared" si="112"/>
        <v>2.2056158704552962</v>
      </c>
      <c r="AD51" s="68">
        <f t="shared" si="113"/>
        <v>9.2870209670916992</v>
      </c>
      <c r="AE51" s="69">
        <f t="shared" si="114"/>
        <v>47.483967904691958</v>
      </c>
      <c r="AF51" s="69">
        <f t="shared" si="115"/>
        <v>56.770988871783658</v>
      </c>
      <c r="AH51" t="str">
        <f t="shared" si="142"/>
        <v>31 Science, engineering and technology associate professionals</v>
      </c>
      <c r="AI51" s="18">
        <f t="shared" si="116"/>
        <v>1.3266317505703051</v>
      </c>
      <c r="AJ51" s="18">
        <f t="shared" si="116"/>
        <v>1.7463077445373645</v>
      </c>
      <c r="AK51" s="18">
        <f t="shared" si="116"/>
        <v>1.6992589953411537</v>
      </c>
      <c r="AL51" s="18">
        <f t="shared" si="116"/>
        <v>1.7264119370957283</v>
      </c>
      <c r="AM51" s="18">
        <f t="shared" si="116"/>
        <v>1.9720132624770725</v>
      </c>
      <c r="AO51" s="68">
        <f t="shared" si="117"/>
        <v>37.322851175133778</v>
      </c>
      <c r="AP51" s="69">
        <f t="shared" si="118"/>
        <v>56.052612854519246</v>
      </c>
      <c r="AQ51" s="69">
        <f t="shared" si="119"/>
        <v>93.375464029653017</v>
      </c>
      <c r="AS51" t="str">
        <f t="shared" si="143"/>
        <v>31 Science, engineering and technology associate professionals</v>
      </c>
      <c r="AT51" s="18">
        <f t="shared" si="120"/>
        <v>3.6632929238496348</v>
      </c>
      <c r="AU51" s="18">
        <f t="shared" si="120"/>
        <v>3.9355394114239557</v>
      </c>
      <c r="AV51" s="18">
        <f t="shared" si="120"/>
        <v>3.8009018432410939</v>
      </c>
      <c r="AW51" s="18">
        <f t="shared" si="120"/>
        <v>3.09427294971879</v>
      </c>
      <c r="AX51" s="18">
        <f t="shared" si="120"/>
        <v>2.671482677652071</v>
      </c>
      <c r="AZ51" s="68">
        <f t="shared" si="121"/>
        <v>-12.635577322291539</v>
      </c>
      <c r="BA51" s="69">
        <f t="shared" si="122"/>
        <v>35.867880538998513</v>
      </c>
      <c r="BB51" s="69">
        <f t="shared" si="123"/>
        <v>23.232303216706978</v>
      </c>
      <c r="BD51" t="str">
        <f t="shared" si="144"/>
        <v>31 Science, engineering and technology associate professionals</v>
      </c>
      <c r="BE51" s="18">
        <f t="shared" si="124"/>
        <v>1.5552872549240644</v>
      </c>
      <c r="BF51" s="18">
        <f t="shared" si="124"/>
        <v>1.5929499230779076</v>
      </c>
      <c r="BG51" s="18">
        <f t="shared" si="124"/>
        <v>1.8690252739895636</v>
      </c>
      <c r="BH51" s="18">
        <f t="shared" si="124"/>
        <v>1.4434022714722092</v>
      </c>
      <c r="BI51" s="18">
        <f t="shared" si="124"/>
        <v>1.1026506665030362</v>
      </c>
      <c r="BK51" s="68">
        <f t="shared" si="125"/>
        <v>-35.815333591621176</v>
      </c>
      <c r="BL51" s="69">
        <f t="shared" si="126"/>
        <v>25.153885061118821</v>
      </c>
      <c r="BM51" s="69">
        <f t="shared" si="127"/>
        <v>-10.66144853050236</v>
      </c>
      <c r="BO51" t="str">
        <f t="shared" si="145"/>
        <v>31 Science, engineering and technology associate professionals</v>
      </c>
      <c r="BP51" s="18">
        <f t="shared" si="128"/>
        <v>1.0906536624449878</v>
      </c>
      <c r="BQ51" s="18">
        <f t="shared" si="128"/>
        <v>1.2380738532476181</v>
      </c>
      <c r="BR51" s="18">
        <f t="shared" si="128"/>
        <v>1.4991646943027965</v>
      </c>
      <c r="BS51" s="18">
        <f t="shared" si="128"/>
        <v>1.3261937593342952</v>
      </c>
      <c r="BT51" s="18">
        <f t="shared" si="128"/>
        <v>1.5022703140716649</v>
      </c>
      <c r="BV51" s="68">
        <f t="shared" si="129"/>
        <v>-26.557639000685178</v>
      </c>
      <c r="BW51" s="69">
        <f t="shared" si="130"/>
        <v>31.680974083890273</v>
      </c>
      <c r="BX51" s="69">
        <f t="shared" si="131"/>
        <v>5.1233350832050935</v>
      </c>
      <c r="BZ51" t="str">
        <f t="shared" si="146"/>
        <v>31 Science, engineering and technology associate professionals</v>
      </c>
      <c r="CA51" s="18">
        <f t="shared" si="132"/>
        <v>1.2809184183710096</v>
      </c>
      <c r="CB51" s="18">
        <f t="shared" si="132"/>
        <v>1.6333765287729698</v>
      </c>
      <c r="CC51" s="18">
        <f t="shared" si="132"/>
        <v>1.9511123978103961</v>
      </c>
      <c r="CD51" s="18">
        <f t="shared" si="132"/>
        <v>1.8639006801015763</v>
      </c>
      <c r="CE51" s="18">
        <f t="shared" si="132"/>
        <v>2.3488872832453556</v>
      </c>
      <c r="CG51" s="68">
        <f t="shared" si="133"/>
        <v>-20.608778498123431</v>
      </c>
      <c r="CH51" s="69">
        <f t="shared" si="134"/>
        <v>27.834605472803343</v>
      </c>
      <c r="CI51" s="69">
        <f t="shared" si="135"/>
        <v>7.2258269746799098</v>
      </c>
      <c r="CK51" t="str">
        <f t="shared" si="147"/>
        <v>31 Science, engineering and technology associate professionals</v>
      </c>
      <c r="CL51" s="18">
        <f t="shared" si="136"/>
        <v>0.71122491158305368</v>
      </c>
      <c r="CM51" s="18">
        <f t="shared" si="136"/>
        <v>1.0644781731772157</v>
      </c>
      <c r="CN51" s="18">
        <f t="shared" si="136"/>
        <v>1.258538416561813</v>
      </c>
      <c r="CO51" s="18">
        <f t="shared" si="136"/>
        <v>1.6815393246824191</v>
      </c>
      <c r="CP51" s="18">
        <f t="shared" si="136"/>
        <v>2.4320849407158125</v>
      </c>
      <c r="CR51" s="68">
        <f t="shared" si="137"/>
        <v>8.5213958151848743</v>
      </c>
      <c r="CS51" s="69">
        <f t="shared" si="138"/>
        <v>40.194804989308892</v>
      </c>
      <c r="CT51" s="69">
        <f t="shared" si="139"/>
        <v>48.716200804493766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0.68437326186191805</v>
      </c>
      <c r="C52" s="18">
        <f t="shared" si="104"/>
        <v>0.68278836906181817</v>
      </c>
      <c r="D52" s="18">
        <f t="shared" si="104"/>
        <v>0.59158447338263931</v>
      </c>
      <c r="E52" s="18">
        <f t="shared" si="104"/>
        <v>0.88494712012865273</v>
      </c>
      <c r="F52" s="18">
        <f t="shared" si="104"/>
        <v>1.1279266718615806</v>
      </c>
      <c r="H52" s="68">
        <f t="shared" si="105"/>
        <v>276.77119065632002</v>
      </c>
      <c r="I52" s="69">
        <f t="shared" si="106"/>
        <v>144.0021083605221</v>
      </c>
      <c r="J52" s="69">
        <f t="shared" si="107"/>
        <v>420.77329901684209</v>
      </c>
      <c r="L52" t="str">
        <f t="shared" si="140"/>
        <v>32 Health and social care associate professionals</v>
      </c>
      <c r="M52" s="18">
        <f t="shared" si="108"/>
        <v>1.9930113495629145</v>
      </c>
      <c r="N52" s="18">
        <f t="shared" si="108"/>
        <v>1.9517221978523818</v>
      </c>
      <c r="O52" s="18">
        <f t="shared" si="108"/>
        <v>1.9150393418897234</v>
      </c>
      <c r="P52" s="18">
        <f t="shared" si="108"/>
        <v>2.9779523067390272</v>
      </c>
      <c r="Q52" s="18">
        <f t="shared" si="108"/>
        <v>3.7367539919093291</v>
      </c>
      <c r="S52" s="68">
        <f t="shared" si="109"/>
        <v>283.00235220697942</v>
      </c>
      <c r="T52" s="69">
        <f t="shared" si="110"/>
        <v>145.95218224722402</v>
      </c>
      <c r="U52" s="69">
        <f t="shared" si="111"/>
        <v>428.95453445420344</v>
      </c>
      <c r="W52" t="str">
        <f t="shared" si="141"/>
        <v>32 Health and social care associate professionals</v>
      </c>
      <c r="X52" s="18">
        <f t="shared" si="112"/>
        <v>2.9689248355386768</v>
      </c>
      <c r="Y52" s="18">
        <f t="shared" si="112"/>
        <v>2.9082217750509303</v>
      </c>
      <c r="Z52" s="18">
        <f t="shared" si="112"/>
        <v>2.9048525122716957</v>
      </c>
      <c r="AA52" s="18">
        <f t="shared" si="112"/>
        <v>4.6309546401272197</v>
      </c>
      <c r="AB52" s="18">
        <f t="shared" si="112"/>
        <v>5.5130897743341611</v>
      </c>
      <c r="AD52" s="68">
        <f t="shared" si="113"/>
        <v>143.4973467191495</v>
      </c>
      <c r="AE52" s="69">
        <f t="shared" si="114"/>
        <v>125.91660658827273</v>
      </c>
      <c r="AF52" s="69">
        <f t="shared" si="115"/>
        <v>269.41395330742222</v>
      </c>
      <c r="AH52" t="str">
        <f t="shared" si="142"/>
        <v>32 Health and social care associate professionals</v>
      </c>
      <c r="AI52" s="18">
        <f t="shared" si="116"/>
        <v>6.5832717835779491</v>
      </c>
      <c r="AJ52" s="18">
        <f t="shared" si="116"/>
        <v>5.560077484557147</v>
      </c>
      <c r="AK52" s="18">
        <f t="shared" si="116"/>
        <v>5.227014585390716</v>
      </c>
      <c r="AL52" s="18">
        <f t="shared" si="116"/>
        <v>5.9135149203941184</v>
      </c>
      <c r="AM52" s="18">
        <f t="shared" si="116"/>
        <v>3.5676184636705077</v>
      </c>
      <c r="AO52" s="68">
        <f t="shared" si="117"/>
        <v>-19.236106194245554</v>
      </c>
      <c r="AP52" s="69">
        <f t="shared" si="118"/>
        <v>47.873007949884077</v>
      </c>
      <c r="AQ52" s="69">
        <f t="shared" si="119"/>
        <v>28.636901755638526</v>
      </c>
      <c r="AS52" t="str">
        <f t="shared" si="143"/>
        <v>32 Health and social care associate professionals</v>
      </c>
      <c r="AT52" s="18">
        <f t="shared" si="120"/>
        <v>1.542050623482488</v>
      </c>
      <c r="AU52" s="18">
        <f t="shared" si="120"/>
        <v>1.569729760475165</v>
      </c>
      <c r="AV52" s="18">
        <f t="shared" si="120"/>
        <v>1.6865927909543645</v>
      </c>
      <c r="AW52" s="18">
        <f t="shared" si="120"/>
        <v>2.4000125362335476</v>
      </c>
      <c r="AX52" s="18">
        <f t="shared" si="120"/>
        <v>2.6512375437019582</v>
      </c>
      <c r="AZ52" s="68">
        <f t="shared" si="121"/>
        <v>95.392236764143291</v>
      </c>
      <c r="BA52" s="69">
        <f t="shared" si="122"/>
        <v>98.273619622591497</v>
      </c>
      <c r="BB52" s="69">
        <f t="shared" si="123"/>
        <v>193.66585638673482</v>
      </c>
      <c r="BD52" t="str">
        <f t="shared" si="144"/>
        <v>32 Health and social care associate professionals</v>
      </c>
      <c r="BE52" s="18">
        <f t="shared" si="124"/>
        <v>1.4092491471533437</v>
      </c>
      <c r="BF52" s="18">
        <f t="shared" si="124"/>
        <v>1.6937915406715582</v>
      </c>
      <c r="BG52" s="18">
        <f t="shared" si="124"/>
        <v>1.759242857297461</v>
      </c>
      <c r="BH52" s="18">
        <f t="shared" si="124"/>
        <v>2.9188784981375515</v>
      </c>
      <c r="BI52" s="18">
        <f t="shared" si="124"/>
        <v>3.6277936355580422</v>
      </c>
      <c r="BK52" s="68">
        <f t="shared" si="125"/>
        <v>124.34959835214541</v>
      </c>
      <c r="BL52" s="69">
        <f t="shared" si="126"/>
        <v>98.571748677965914</v>
      </c>
      <c r="BM52" s="69">
        <f t="shared" si="127"/>
        <v>222.92134703011132</v>
      </c>
      <c r="BO52" t="str">
        <f t="shared" si="145"/>
        <v>32 Health and social care associate professionals</v>
      </c>
      <c r="BP52" s="18">
        <f t="shared" si="128"/>
        <v>1.2720701134865258</v>
      </c>
      <c r="BQ52" s="18">
        <f t="shared" si="128"/>
        <v>1.4750301864291275</v>
      </c>
      <c r="BR52" s="18">
        <f t="shared" si="128"/>
        <v>1.4072371006214299</v>
      </c>
      <c r="BS52" s="18">
        <f t="shared" si="128"/>
        <v>2.183853675499551</v>
      </c>
      <c r="BT52" s="18">
        <f t="shared" si="128"/>
        <v>2.3080668106563507</v>
      </c>
      <c r="BV52" s="68">
        <f t="shared" si="129"/>
        <v>20.206787290002513</v>
      </c>
      <c r="BW52" s="69">
        <f t="shared" si="130"/>
        <v>70.876979166010059</v>
      </c>
      <c r="BX52" s="69">
        <f t="shared" si="131"/>
        <v>91.083766456012569</v>
      </c>
      <c r="BZ52" t="str">
        <f t="shared" si="146"/>
        <v>32 Health and social care associate professionals</v>
      </c>
      <c r="CA52" s="18">
        <f t="shared" si="132"/>
        <v>0.72431419642803385</v>
      </c>
      <c r="CB52" s="18">
        <f t="shared" si="132"/>
        <v>0.68122382874161391</v>
      </c>
      <c r="CC52" s="18">
        <f t="shared" si="132"/>
        <v>0.70665691450732715</v>
      </c>
      <c r="CD52" s="18">
        <f t="shared" si="132"/>
        <v>1.023096246160383</v>
      </c>
      <c r="CE52" s="18">
        <f t="shared" si="132"/>
        <v>1.1722509548761946</v>
      </c>
      <c r="CG52" s="68">
        <f t="shared" si="133"/>
        <v>9.3967898564951984</v>
      </c>
      <c r="CH52" s="69">
        <f t="shared" si="134"/>
        <v>48.048954884034714</v>
      </c>
      <c r="CI52" s="69">
        <f t="shared" si="135"/>
        <v>57.445744740529911</v>
      </c>
      <c r="CK52" t="str">
        <f t="shared" si="147"/>
        <v>32 Health and social care associate professionals</v>
      </c>
      <c r="CL52" s="18">
        <f t="shared" si="136"/>
        <v>0.28978627584872124</v>
      </c>
      <c r="CM52" s="18">
        <f t="shared" si="136"/>
        <v>0.32233309740135102</v>
      </c>
      <c r="CN52" s="18">
        <f t="shared" si="136"/>
        <v>0.38529053809872954</v>
      </c>
      <c r="CO52" s="18">
        <f t="shared" si="136"/>
        <v>0.74230519622927504</v>
      </c>
      <c r="CP52" s="18">
        <f t="shared" si="136"/>
        <v>1.1663545326519944</v>
      </c>
      <c r="CR52" s="68">
        <f t="shared" si="137"/>
        <v>69.998600811048448</v>
      </c>
      <c r="CS52" s="69">
        <f t="shared" si="138"/>
        <v>66.642319976072898</v>
      </c>
      <c r="CT52" s="69">
        <f t="shared" si="139"/>
        <v>136.64092078712136</v>
      </c>
    </row>
    <row r="53" spans="1:98" x14ac:dyDescent="0.2">
      <c r="A53" t="str">
        <f t="shared" si="103"/>
        <v>33 Protective service occupations</v>
      </c>
      <c r="B53" s="18">
        <f t="shared" si="104"/>
        <v>0.18668769004061683</v>
      </c>
      <c r="C53" s="18">
        <f t="shared" si="104"/>
        <v>0.16807466741381474</v>
      </c>
      <c r="D53" s="18">
        <f t="shared" si="104"/>
        <v>0.18125409556921251</v>
      </c>
      <c r="E53" s="18">
        <f t="shared" si="104"/>
        <v>0.17920770484360962</v>
      </c>
      <c r="F53" s="18">
        <f t="shared" si="104"/>
        <v>0.18880605364447883</v>
      </c>
      <c r="H53" s="68">
        <f t="shared" si="105"/>
        <v>105.84564087360162</v>
      </c>
      <c r="I53" s="69">
        <f t="shared" si="106"/>
        <v>47.623316584156377</v>
      </c>
      <c r="J53" s="69">
        <f t="shared" si="107"/>
        <v>153.46895745775799</v>
      </c>
      <c r="L53" t="str">
        <f t="shared" si="140"/>
        <v>33 Protective service occupations</v>
      </c>
      <c r="M53" s="18">
        <f t="shared" si="108"/>
        <v>0.43994534653384182</v>
      </c>
      <c r="N53" s="18">
        <f t="shared" si="108"/>
        <v>0.38504434826514838</v>
      </c>
      <c r="O53" s="18">
        <f t="shared" si="108"/>
        <v>0.39560890667888976</v>
      </c>
      <c r="P53" s="18">
        <f t="shared" si="108"/>
        <v>0.33768101891046265</v>
      </c>
      <c r="Q53" s="18">
        <f t="shared" si="108"/>
        <v>0.36338119991380707</v>
      </c>
      <c r="S53" s="68">
        <f t="shared" si="109"/>
        <v>80.293898015092196</v>
      </c>
      <c r="T53" s="69">
        <f t="shared" si="110"/>
        <v>40.456233555843632</v>
      </c>
      <c r="U53" s="69">
        <f t="shared" si="111"/>
        <v>120.75013157093584</v>
      </c>
      <c r="W53" t="str">
        <f t="shared" si="141"/>
        <v>33 Protective service occupations</v>
      </c>
      <c r="X53" s="18">
        <f t="shared" si="112"/>
        <v>0.94405036640344142</v>
      </c>
      <c r="Y53" s="18">
        <f t="shared" si="112"/>
        <v>0.82962263396403435</v>
      </c>
      <c r="Z53" s="18">
        <f t="shared" si="112"/>
        <v>0.87784522136086562</v>
      </c>
      <c r="AA53" s="18">
        <f t="shared" si="112"/>
        <v>0.72292200699714082</v>
      </c>
      <c r="AB53" s="18">
        <f t="shared" si="112"/>
        <v>0.78065231281050551</v>
      </c>
      <c r="AD53" s="68">
        <f t="shared" si="113"/>
        <v>14.094039607374267</v>
      </c>
      <c r="AE53" s="69">
        <f t="shared" si="114"/>
        <v>41.904306660355402</v>
      </c>
      <c r="AF53" s="69">
        <f t="shared" si="115"/>
        <v>55.99834626772968</v>
      </c>
      <c r="AH53" t="str">
        <f t="shared" si="142"/>
        <v>33 Protective service occupations</v>
      </c>
      <c r="AI53" s="18">
        <f t="shared" si="116"/>
        <v>0.81742001950496301</v>
      </c>
      <c r="AJ53" s="18">
        <f t="shared" si="116"/>
        <v>0.81467073009737612</v>
      </c>
      <c r="AK53" s="18">
        <f t="shared" si="116"/>
        <v>0.86487114348250871</v>
      </c>
      <c r="AL53" s="18">
        <f t="shared" si="116"/>
        <v>0.78640300263448948</v>
      </c>
      <c r="AM53" s="18">
        <f t="shared" si="116"/>
        <v>0.89738883601919728</v>
      </c>
      <c r="AO53" s="68">
        <f t="shared" si="117"/>
        <v>22.778355876963658</v>
      </c>
      <c r="AP53" s="69">
        <f t="shared" si="118"/>
        <v>38.962161874132185</v>
      </c>
      <c r="AQ53" s="69">
        <f t="shared" si="119"/>
        <v>61.740517751095844</v>
      </c>
      <c r="AS53" t="str">
        <f t="shared" si="143"/>
        <v>33 Protective service occupations</v>
      </c>
      <c r="AT53" s="18">
        <f t="shared" si="120"/>
        <v>0.82152182952693753</v>
      </c>
      <c r="AU53" s="18">
        <f t="shared" si="120"/>
        <v>0.64099729335068556</v>
      </c>
      <c r="AV53" s="18">
        <f t="shared" si="120"/>
        <v>0.67857452162167464</v>
      </c>
      <c r="AW53" s="18">
        <f t="shared" si="120"/>
        <v>0.48910791505768181</v>
      </c>
      <c r="AX53" s="18">
        <f t="shared" si="120"/>
        <v>0.44884961540685614</v>
      </c>
      <c r="AZ53" s="68">
        <f t="shared" si="121"/>
        <v>-17.780996020977483</v>
      </c>
      <c r="BA53" s="69">
        <f t="shared" si="122"/>
        <v>28.778272031355151</v>
      </c>
      <c r="BB53" s="69">
        <f t="shared" si="123"/>
        <v>10.997276010377666</v>
      </c>
      <c r="BD53" t="str">
        <f t="shared" si="144"/>
        <v>33 Protective service occupations</v>
      </c>
      <c r="BE53" s="18">
        <f t="shared" si="124"/>
        <v>0.79207620548408952</v>
      </c>
      <c r="BF53" s="18">
        <f t="shared" si="124"/>
        <v>0.5874715957020854</v>
      </c>
      <c r="BG53" s="18">
        <f t="shared" si="124"/>
        <v>0.64364312787082423</v>
      </c>
      <c r="BH53" s="18">
        <f t="shared" si="124"/>
        <v>0.49728413972925012</v>
      </c>
      <c r="BI53" s="18">
        <f t="shared" si="124"/>
        <v>0.42710917454970343</v>
      </c>
      <c r="BK53" s="68">
        <f t="shared" si="125"/>
        <v>-27.805804368969749</v>
      </c>
      <c r="BL53" s="69">
        <f t="shared" si="126"/>
        <v>18.5833284395775</v>
      </c>
      <c r="BM53" s="69">
        <f t="shared" si="127"/>
        <v>-9.222475929392246</v>
      </c>
      <c r="BO53" t="str">
        <f t="shared" si="145"/>
        <v>33 Protective service occupations</v>
      </c>
      <c r="BP53" s="18">
        <f t="shared" si="128"/>
        <v>0.86913186809480736</v>
      </c>
      <c r="BQ53" s="18">
        <f t="shared" si="128"/>
        <v>0.72200839032696562</v>
      </c>
      <c r="BR53" s="18">
        <f t="shared" si="128"/>
        <v>0.83200661138149568</v>
      </c>
      <c r="BS53" s="18">
        <f t="shared" si="128"/>
        <v>0.63181870705283305</v>
      </c>
      <c r="BT53" s="18">
        <f t="shared" si="128"/>
        <v>0.53219071997742573</v>
      </c>
      <c r="BV53" s="68">
        <f t="shared" si="129"/>
        <v>-53.119912835647732</v>
      </c>
      <c r="BW53" s="69">
        <f t="shared" si="130"/>
        <v>19.538828170474929</v>
      </c>
      <c r="BX53" s="69">
        <f t="shared" si="131"/>
        <v>-33.581084665172803</v>
      </c>
      <c r="BZ53" t="str">
        <f t="shared" si="146"/>
        <v>33 Protective service occupations</v>
      </c>
      <c r="CA53" s="18">
        <f t="shared" si="132"/>
        <v>0.73329777567414556</v>
      </c>
      <c r="CB53" s="18">
        <f t="shared" si="132"/>
        <v>0.65597860761022286</v>
      </c>
      <c r="CC53" s="18">
        <f t="shared" si="132"/>
        <v>0.72689100240509785</v>
      </c>
      <c r="CD53" s="18">
        <f t="shared" si="132"/>
        <v>0.649013870397668</v>
      </c>
      <c r="CE53" s="18">
        <f t="shared" si="132"/>
        <v>0.9732591653237106</v>
      </c>
      <c r="CG53" s="68">
        <f t="shared" si="133"/>
        <v>-11.701809229430815</v>
      </c>
      <c r="CH53" s="69">
        <f t="shared" si="134"/>
        <v>25.642832115213771</v>
      </c>
      <c r="CI53" s="69">
        <f t="shared" si="135"/>
        <v>13.941022885782958</v>
      </c>
      <c r="CK53" t="str">
        <f t="shared" si="147"/>
        <v>33 Protective service occupations</v>
      </c>
      <c r="CL53" s="18">
        <f t="shared" si="136"/>
        <v>0.3040915759626136</v>
      </c>
      <c r="CM53" s="18">
        <f t="shared" si="136"/>
        <v>0.2593239283936476</v>
      </c>
      <c r="CN53" s="18">
        <f t="shared" si="136"/>
        <v>0.31750315676831758</v>
      </c>
      <c r="CO53" s="18">
        <f t="shared" si="136"/>
        <v>0.2947278057263476</v>
      </c>
      <c r="CP53" s="18">
        <f t="shared" si="136"/>
        <v>0.46500931018622643</v>
      </c>
      <c r="CR53" s="68">
        <f t="shared" si="137"/>
        <v>-17.753635550041942</v>
      </c>
      <c r="CS53" s="69">
        <f t="shared" si="138"/>
        <v>16.044858918728096</v>
      </c>
      <c r="CT53" s="69">
        <f t="shared" si="139"/>
        <v>-1.708776631313847</v>
      </c>
    </row>
    <row r="54" spans="1:98" x14ac:dyDescent="0.2">
      <c r="A54" t="str">
        <f t="shared" si="103"/>
        <v>34 Culture, media and sports occupations</v>
      </c>
      <c r="B54" s="18">
        <f t="shared" si="104"/>
        <v>1.4616672167348113</v>
      </c>
      <c r="C54" s="18">
        <f t="shared" si="104"/>
        <v>1.8077366315204264</v>
      </c>
      <c r="D54" s="18">
        <f t="shared" si="104"/>
        <v>1.7613218161361039</v>
      </c>
      <c r="E54" s="18">
        <f t="shared" si="104"/>
        <v>1.6514219582981573</v>
      </c>
      <c r="F54" s="18">
        <f t="shared" si="104"/>
        <v>1.7177190111821012</v>
      </c>
      <c r="H54" s="68">
        <f t="shared" si="105"/>
        <v>92.720092802230596</v>
      </c>
      <c r="I54" s="69">
        <f t="shared" si="106"/>
        <v>76.920624968731047</v>
      </c>
      <c r="J54" s="69">
        <f t="shared" si="107"/>
        <v>169.64071777096166</v>
      </c>
      <c r="L54" t="str">
        <f t="shared" si="140"/>
        <v>34 Culture, media and sports occupations</v>
      </c>
      <c r="M54" s="18">
        <f t="shared" si="108"/>
        <v>3.5876912910201995</v>
      </c>
      <c r="N54" s="18">
        <f t="shared" si="108"/>
        <v>3.8610072528116079</v>
      </c>
      <c r="O54" s="18">
        <f t="shared" si="108"/>
        <v>3.9387244713665468</v>
      </c>
      <c r="P54" s="18">
        <f t="shared" si="108"/>
        <v>3.5964413108845363</v>
      </c>
      <c r="Q54" s="18">
        <f t="shared" si="108"/>
        <v>3.6254454984450701</v>
      </c>
      <c r="S54" s="68">
        <f t="shared" si="109"/>
        <v>80.671817666006291</v>
      </c>
      <c r="T54" s="69">
        <f t="shared" si="110"/>
        <v>71.320038398266959</v>
      </c>
      <c r="U54" s="69">
        <f t="shared" si="111"/>
        <v>151.99185606427329</v>
      </c>
      <c r="W54" t="str">
        <f t="shared" si="141"/>
        <v>34 Culture, media and sports occupations</v>
      </c>
      <c r="X54" s="18">
        <f t="shared" si="112"/>
        <v>3.9760873606347085</v>
      </c>
      <c r="Y54" s="18">
        <f t="shared" si="112"/>
        <v>3.9949670773572921</v>
      </c>
      <c r="Z54" s="18">
        <f t="shared" si="112"/>
        <v>3.8539645846819384</v>
      </c>
      <c r="AA54" s="18">
        <f t="shared" si="112"/>
        <v>3.4236827658565465</v>
      </c>
      <c r="AB54" s="18">
        <f t="shared" si="112"/>
        <v>3.2507084048523107</v>
      </c>
      <c r="AD54" s="68">
        <f t="shared" si="113"/>
        <v>8.2165166208448213</v>
      </c>
      <c r="AE54" s="69">
        <f t="shared" si="114"/>
        <v>52.717699842446997</v>
      </c>
      <c r="AF54" s="69">
        <f t="shared" si="115"/>
        <v>60.934216463291826</v>
      </c>
      <c r="AH54" t="str">
        <f t="shared" si="142"/>
        <v>34 Culture, media and sports occupations</v>
      </c>
      <c r="AI54" s="18">
        <f t="shared" si="116"/>
        <v>1.4851831459979561</v>
      </c>
      <c r="AJ54" s="18">
        <f t="shared" si="116"/>
        <v>1.5479820233140433</v>
      </c>
      <c r="AK54" s="18">
        <f t="shared" si="116"/>
        <v>1.8226968484492421</v>
      </c>
      <c r="AL54" s="18">
        <f t="shared" si="116"/>
        <v>1.6685533736536393</v>
      </c>
      <c r="AM54" s="18">
        <f t="shared" si="116"/>
        <v>1.8493208378358112</v>
      </c>
      <c r="AO54" s="68">
        <f t="shared" si="117"/>
        <v>20.057799410909134</v>
      </c>
      <c r="AP54" s="69">
        <f t="shared" si="118"/>
        <v>53.111606800772513</v>
      </c>
      <c r="AQ54" s="69">
        <f t="shared" si="119"/>
        <v>73.169406211681647</v>
      </c>
      <c r="AS54" t="str">
        <f t="shared" si="143"/>
        <v>34 Culture, media and sports occupations</v>
      </c>
      <c r="AT54" s="18">
        <f t="shared" si="120"/>
        <v>2.3697687098647768</v>
      </c>
      <c r="AU54" s="18">
        <f t="shared" si="120"/>
        <v>2.3143673198829786</v>
      </c>
      <c r="AV54" s="18">
        <f t="shared" si="120"/>
        <v>2.2311893440032811</v>
      </c>
      <c r="AW54" s="18">
        <f t="shared" si="120"/>
        <v>1.923526099405469</v>
      </c>
      <c r="AX54" s="18">
        <f t="shared" si="120"/>
        <v>1.7398732786626563</v>
      </c>
      <c r="AZ54" s="68">
        <f t="shared" si="121"/>
        <v>-3.0718119555971932</v>
      </c>
      <c r="BA54" s="69">
        <f t="shared" si="122"/>
        <v>47.114466843222701</v>
      </c>
      <c r="BB54" s="69">
        <f t="shared" si="123"/>
        <v>44.04265488762551</v>
      </c>
      <c r="BD54" t="str">
        <f t="shared" si="144"/>
        <v>34 Culture, media and sports occupations</v>
      </c>
      <c r="BE54" s="18">
        <f t="shared" si="124"/>
        <v>1.5021254406805933</v>
      </c>
      <c r="BF54" s="18">
        <f t="shared" si="124"/>
        <v>1.5333827449836059</v>
      </c>
      <c r="BG54" s="18">
        <f t="shared" si="124"/>
        <v>1.5092578006029451</v>
      </c>
      <c r="BH54" s="18">
        <f t="shared" si="124"/>
        <v>1.2752447403646701</v>
      </c>
      <c r="BI54" s="18">
        <f t="shared" si="124"/>
        <v>1.2941470236814709</v>
      </c>
      <c r="BK54" s="68">
        <f t="shared" si="125"/>
        <v>-6.7113717903646357</v>
      </c>
      <c r="BL54" s="69">
        <f t="shared" si="126"/>
        <v>34.929350514017784</v>
      </c>
      <c r="BM54" s="69">
        <f t="shared" si="127"/>
        <v>28.217978723653154</v>
      </c>
      <c r="BO54" t="str">
        <f t="shared" si="145"/>
        <v>34 Culture, media and sports occupations</v>
      </c>
      <c r="BP54" s="18">
        <f t="shared" si="128"/>
        <v>0.82968769055722824</v>
      </c>
      <c r="BQ54" s="18">
        <f t="shared" si="128"/>
        <v>0.84285709914792462</v>
      </c>
      <c r="BR54" s="18">
        <f t="shared" si="128"/>
        <v>0.78202837572480288</v>
      </c>
      <c r="BS54" s="18">
        <f t="shared" si="128"/>
        <v>0.60710467068766982</v>
      </c>
      <c r="BT54" s="18">
        <f t="shared" si="128"/>
        <v>0.41800027685502739</v>
      </c>
      <c r="BV54" s="68">
        <f t="shared" si="129"/>
        <v>-60.825636546423155</v>
      </c>
      <c r="BW54" s="69">
        <f t="shared" si="130"/>
        <v>24.666870051826564</v>
      </c>
      <c r="BX54" s="69">
        <f t="shared" si="131"/>
        <v>-36.158766494596591</v>
      </c>
      <c r="BZ54" t="str">
        <f t="shared" si="146"/>
        <v>34 Culture, media and sports occupations</v>
      </c>
      <c r="CA54" s="18">
        <f t="shared" si="132"/>
        <v>1.0073132090546959</v>
      </c>
      <c r="CB54" s="18">
        <f t="shared" si="132"/>
        <v>1.1004144053462825</v>
      </c>
      <c r="CC54" s="18">
        <f t="shared" si="132"/>
        <v>1.106714400776271</v>
      </c>
      <c r="CD54" s="18">
        <f t="shared" si="132"/>
        <v>0.88831243055207987</v>
      </c>
      <c r="CE54" s="18">
        <f t="shared" si="132"/>
        <v>0.83935538912231955</v>
      </c>
      <c r="CG54" s="68">
        <f t="shared" si="133"/>
        <v>-49.984695413786255</v>
      </c>
      <c r="CH54" s="69">
        <f t="shared" si="134"/>
        <v>23.436594609239371</v>
      </c>
      <c r="CI54" s="69">
        <f t="shared" si="135"/>
        <v>-26.548100804546888</v>
      </c>
      <c r="CK54" t="str">
        <f t="shared" si="147"/>
        <v>34 Culture, media and sports occupations</v>
      </c>
      <c r="CL54" s="18">
        <f t="shared" si="136"/>
        <v>0.68429241711632416</v>
      </c>
      <c r="CM54" s="18">
        <f t="shared" si="136"/>
        <v>0.96955025896322855</v>
      </c>
      <c r="CN54" s="18">
        <f t="shared" si="136"/>
        <v>0.98356556513368809</v>
      </c>
      <c r="CO54" s="18">
        <f t="shared" si="136"/>
        <v>1.0995860492528577</v>
      </c>
      <c r="CP54" s="18">
        <f t="shared" si="136"/>
        <v>1.1801206139562441</v>
      </c>
      <c r="CR54" s="68">
        <f t="shared" si="137"/>
        <v>-32.620747254883121</v>
      </c>
      <c r="CS54" s="69">
        <f t="shared" si="138"/>
        <v>27.335943676503717</v>
      </c>
      <c r="CT54" s="69">
        <f t="shared" si="139"/>
        <v>-5.2848035783794076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5.0346736240555368</v>
      </c>
      <c r="C55" s="18">
        <f t="shared" si="148"/>
        <v>4.9013103575941424</v>
      </c>
      <c r="D55" s="18">
        <f t="shared" si="148"/>
        <v>4.7664101885024994</v>
      </c>
      <c r="E55" s="18">
        <f t="shared" si="148"/>
        <v>4.8925510779068899</v>
      </c>
      <c r="F55" s="18">
        <f t="shared" si="148"/>
        <v>5.1177371283578408</v>
      </c>
      <c r="H55" s="68">
        <f t="shared" si="105"/>
        <v>112.17790094752166</v>
      </c>
      <c r="I55" s="69">
        <f t="shared" si="106"/>
        <v>72.615358313618614</v>
      </c>
      <c r="J55" s="69">
        <f t="shared" si="107"/>
        <v>184.79325926114026</v>
      </c>
      <c r="L55" t="str">
        <f t="shared" si="140"/>
        <v>35 Business and public service associate professionals</v>
      </c>
      <c r="M55" s="18">
        <f t="shared" ref="M55:Q64" si="149">M18/M$35*100</f>
        <v>7.8305898559401648</v>
      </c>
      <c r="N55" s="18">
        <f t="shared" si="149"/>
        <v>7.5018815208240639</v>
      </c>
      <c r="O55" s="18">
        <f t="shared" si="149"/>
        <v>7.7208398259864044</v>
      </c>
      <c r="P55" s="18">
        <f t="shared" si="149"/>
        <v>7.6741465632039096</v>
      </c>
      <c r="Q55" s="18">
        <f t="shared" si="149"/>
        <v>7.4617846026838794</v>
      </c>
      <c r="S55" s="68">
        <f t="shared" si="109"/>
        <v>89.698020849848476</v>
      </c>
      <c r="T55" s="69">
        <f t="shared" si="110"/>
        <v>71.341930125597713</v>
      </c>
      <c r="U55" s="69">
        <f t="shared" si="111"/>
        <v>161.0399509754462</v>
      </c>
      <c r="W55" t="str">
        <f t="shared" si="141"/>
        <v>35 Business and public service associate professionals</v>
      </c>
      <c r="X55" s="18">
        <f t="shared" ref="X55:AB64" si="150">X18/X$35*100</f>
        <v>8.3048040357023094</v>
      </c>
      <c r="Y55" s="18">
        <f t="shared" si="150"/>
        <v>8.1193805792344609</v>
      </c>
      <c r="Z55" s="18">
        <f t="shared" si="150"/>
        <v>8.1649822956417282</v>
      </c>
      <c r="AA55" s="18">
        <f t="shared" si="150"/>
        <v>7.7600130298230763</v>
      </c>
      <c r="AB55" s="18">
        <f t="shared" si="150"/>
        <v>7.0922169956003671</v>
      </c>
      <c r="AD55" s="68">
        <f t="shared" si="113"/>
        <v>11.442288841261375</v>
      </c>
      <c r="AE55" s="69">
        <f t="shared" si="114"/>
        <v>56.562965602575034</v>
      </c>
      <c r="AF55" s="69">
        <f t="shared" si="115"/>
        <v>68.005254443836421</v>
      </c>
      <c r="AH55" t="str">
        <f t="shared" si="142"/>
        <v>35 Business and public service associate professionals</v>
      </c>
      <c r="AI55" s="18">
        <f t="shared" ref="AI55:AM64" si="151">AI18/AI$35*100</f>
        <v>6.9190038758810637</v>
      </c>
      <c r="AJ55" s="18">
        <f t="shared" si="151"/>
        <v>7.5385889568050128</v>
      </c>
      <c r="AK55" s="18">
        <f t="shared" si="151"/>
        <v>7.9773657439375008</v>
      </c>
      <c r="AL55" s="18">
        <f t="shared" si="151"/>
        <v>8.0814138645683933</v>
      </c>
      <c r="AM55" s="18">
        <f t="shared" si="151"/>
        <v>8.0042813649969506</v>
      </c>
      <c r="AO55" s="68">
        <f t="shared" si="117"/>
        <v>18.728614731836917</v>
      </c>
      <c r="AP55" s="69">
        <f t="shared" si="118"/>
        <v>54.755759638324179</v>
      </c>
      <c r="AQ55" s="69">
        <f t="shared" si="119"/>
        <v>73.484374370161092</v>
      </c>
      <c r="AS55" t="str">
        <f t="shared" si="143"/>
        <v>35 Business and public service associate professionals</v>
      </c>
      <c r="AT55" s="18">
        <f t="shared" ref="AT55:AX64" si="152">AT18/AT$35*100</f>
        <v>6.9093409967744215</v>
      </c>
      <c r="AU55" s="18">
        <f t="shared" si="152"/>
        <v>6.6647055774634385</v>
      </c>
      <c r="AV55" s="18">
        <f t="shared" si="152"/>
        <v>6.8246672824602808</v>
      </c>
      <c r="AW55" s="18">
        <f t="shared" si="152"/>
        <v>6.5172503006820328</v>
      </c>
      <c r="AX55" s="18">
        <f t="shared" si="152"/>
        <v>6.1594564107369596</v>
      </c>
      <c r="AZ55" s="68">
        <f t="shared" si="121"/>
        <v>12.183711938600906</v>
      </c>
      <c r="BA55" s="69">
        <f t="shared" si="122"/>
        <v>51.838220458677107</v>
      </c>
      <c r="BB55" s="69">
        <f t="shared" si="123"/>
        <v>64.021932397278007</v>
      </c>
      <c r="BD55" t="str">
        <f t="shared" si="144"/>
        <v>35 Business and public service associate professionals</v>
      </c>
      <c r="BE55" s="18">
        <f t="shared" ref="BE55:BI64" si="153">BE18/BE$35*100</f>
        <v>5.2039607320103833</v>
      </c>
      <c r="BF55" s="18">
        <f t="shared" si="153"/>
        <v>5.2414590981187237</v>
      </c>
      <c r="BG55" s="18">
        <f t="shared" si="153"/>
        <v>5.6696270813098799</v>
      </c>
      <c r="BH55" s="18">
        <f t="shared" si="153"/>
        <v>5.2164951911251078</v>
      </c>
      <c r="BI55" s="18">
        <f t="shared" si="153"/>
        <v>4.9047682348305877</v>
      </c>
      <c r="BK55" s="68">
        <f t="shared" si="125"/>
        <v>-5.8820380062663116</v>
      </c>
      <c r="BL55" s="69">
        <f t="shared" si="126"/>
        <v>37.305287157312684</v>
      </c>
      <c r="BM55" s="69">
        <f t="shared" si="127"/>
        <v>31.423249151046374</v>
      </c>
      <c r="BO55" t="str">
        <f t="shared" si="145"/>
        <v>35 Business and public service associate professionals</v>
      </c>
      <c r="BP55" s="18">
        <f t="shared" ref="BP55:BT64" si="154">BP18/BP$35*100</f>
        <v>4.2021366089879022</v>
      </c>
      <c r="BQ55" s="18">
        <f t="shared" si="154"/>
        <v>4.2409896889744028</v>
      </c>
      <c r="BR55" s="18">
        <f t="shared" si="154"/>
        <v>4.7376652654874754</v>
      </c>
      <c r="BS55" s="18">
        <f t="shared" si="154"/>
        <v>4.2627122803800859</v>
      </c>
      <c r="BT55" s="18">
        <f t="shared" si="154"/>
        <v>4.0294600981336686</v>
      </c>
      <c r="BV55" s="68">
        <f t="shared" si="129"/>
        <v>-37.665227733915053</v>
      </c>
      <c r="BW55" s="69">
        <f t="shared" si="130"/>
        <v>31.495406660298926</v>
      </c>
      <c r="BX55" s="69">
        <f t="shared" si="131"/>
        <v>-6.169821073616129</v>
      </c>
      <c r="BZ55" t="str">
        <f t="shared" si="146"/>
        <v>35 Business and public service associate professionals</v>
      </c>
      <c r="CA55" s="18">
        <f t="shared" ref="CA55:CE64" si="155">CA18/CA$35*100</f>
        <v>3.8445768295955278</v>
      </c>
      <c r="CB55" s="18">
        <f t="shared" si="155"/>
        <v>4.1251460769331869</v>
      </c>
      <c r="CC55" s="18">
        <f t="shared" si="155"/>
        <v>4.3605775249476642</v>
      </c>
      <c r="CD55" s="18">
        <f t="shared" si="155"/>
        <v>4.0137331626493165</v>
      </c>
      <c r="CE55" s="18">
        <f t="shared" si="155"/>
        <v>4.073534759600923</v>
      </c>
      <c r="CG55" s="68">
        <f t="shared" si="133"/>
        <v>-38.394425725221019</v>
      </c>
      <c r="CH55" s="69">
        <f t="shared" si="134"/>
        <v>24.806787507381301</v>
      </c>
      <c r="CI55" s="69">
        <f t="shared" si="135"/>
        <v>-13.587638217839718</v>
      </c>
      <c r="CK55" t="str">
        <f t="shared" si="147"/>
        <v>35 Business and public service associate professionals</v>
      </c>
      <c r="CL55" s="18">
        <f t="shared" ref="CL55:CP64" si="156">CL18/CL$35*100</f>
        <v>2.2150783788125841</v>
      </c>
      <c r="CM55" s="18">
        <f t="shared" si="156"/>
        <v>2.6279591307612211</v>
      </c>
      <c r="CN55" s="18">
        <f t="shared" si="156"/>
        <v>2.7408661842076616</v>
      </c>
      <c r="CO55" s="18">
        <f t="shared" si="156"/>
        <v>2.6222127689522878</v>
      </c>
      <c r="CP55" s="18">
        <f t="shared" si="156"/>
        <v>2.5571030052494272</v>
      </c>
      <c r="CR55" s="68">
        <f t="shared" si="137"/>
        <v>-47.60817833320953</v>
      </c>
      <c r="CS55" s="69">
        <f t="shared" si="138"/>
        <v>22.5175071370818</v>
      </c>
      <c r="CT55" s="69">
        <f t="shared" si="139"/>
        <v>-25.090671196127733</v>
      </c>
    </row>
    <row r="56" spans="1:98" x14ac:dyDescent="0.2">
      <c r="A56" t="str">
        <f t="shared" si="103"/>
        <v>41 Administrative occupations</v>
      </c>
      <c r="B56" s="18">
        <f t="shared" si="148"/>
        <v>2.9370749224017167</v>
      </c>
      <c r="C56" s="18">
        <f t="shared" si="148"/>
        <v>2.7312430852393059</v>
      </c>
      <c r="D56" s="18">
        <f t="shared" si="148"/>
        <v>2.7339170680579539</v>
      </c>
      <c r="E56" s="18">
        <f t="shared" si="148"/>
        <v>3.0399150278791454</v>
      </c>
      <c r="F56" s="18">
        <f t="shared" si="148"/>
        <v>3.5419675437087697</v>
      </c>
      <c r="H56" s="68">
        <f t="shared" si="105"/>
        <v>156.01937270917281</v>
      </c>
      <c r="I56" s="69">
        <f t="shared" si="106"/>
        <v>98.031088049482889</v>
      </c>
      <c r="J56" s="69">
        <f t="shared" si="107"/>
        <v>254.0504607586557</v>
      </c>
      <c r="L56" t="str">
        <f t="shared" si="140"/>
        <v>41 Administrative occupations</v>
      </c>
      <c r="M56" s="18">
        <f t="shared" si="149"/>
        <v>5.0217249677766853</v>
      </c>
      <c r="N56" s="18">
        <f t="shared" si="149"/>
        <v>4.6586181633442143</v>
      </c>
      <c r="O56" s="18">
        <f t="shared" si="149"/>
        <v>4.961206031924724</v>
      </c>
      <c r="P56" s="18">
        <f t="shared" si="149"/>
        <v>5.3841125121581124</v>
      </c>
      <c r="Q56" s="18">
        <f t="shared" si="149"/>
        <v>5.8880372337240194</v>
      </c>
      <c r="S56" s="68">
        <f t="shared" si="109"/>
        <v>132.95279151361555</v>
      </c>
      <c r="T56" s="69">
        <f t="shared" si="110"/>
        <v>92.243198533791812</v>
      </c>
      <c r="U56" s="69">
        <f t="shared" si="111"/>
        <v>225.19599004740735</v>
      </c>
      <c r="W56" t="str">
        <f t="shared" si="141"/>
        <v>41 Administrative occupations</v>
      </c>
      <c r="X56" s="18">
        <f t="shared" si="150"/>
        <v>8.3052304108969981</v>
      </c>
      <c r="Y56" s="18">
        <f t="shared" si="150"/>
        <v>7.5295346903229339</v>
      </c>
      <c r="Z56" s="18">
        <f t="shared" si="150"/>
        <v>8.196852960331622</v>
      </c>
      <c r="AA56" s="18">
        <f t="shared" si="150"/>
        <v>8.9008537710093059</v>
      </c>
      <c r="AB56" s="18">
        <f t="shared" si="150"/>
        <v>9.2876769214311974</v>
      </c>
      <c r="AD56" s="68">
        <f t="shared" si="113"/>
        <v>45.372818564331979</v>
      </c>
      <c r="AE56" s="69">
        <f t="shared" si="114"/>
        <v>74.631502642049028</v>
      </c>
      <c r="AF56" s="69">
        <f t="shared" si="115"/>
        <v>120.00432120638101</v>
      </c>
      <c r="AH56" t="str">
        <f t="shared" si="142"/>
        <v>41 Administrative occupations</v>
      </c>
      <c r="AI56" s="18">
        <f t="shared" si="151"/>
        <v>10.007557861672577</v>
      </c>
      <c r="AJ56" s="18">
        <f t="shared" si="151"/>
        <v>10.20290096191129</v>
      </c>
      <c r="AK56" s="18">
        <f t="shared" si="151"/>
        <v>10.767695564576799</v>
      </c>
      <c r="AL56" s="18">
        <f t="shared" si="151"/>
        <v>11.89197313195573</v>
      </c>
      <c r="AM56" s="18">
        <f t="shared" si="151"/>
        <v>12.601311990076649</v>
      </c>
      <c r="AO56" s="68">
        <f t="shared" si="117"/>
        <v>38.479521464125469</v>
      </c>
      <c r="AP56" s="69">
        <f t="shared" si="118"/>
        <v>74.77831341356999</v>
      </c>
      <c r="AQ56" s="69">
        <f t="shared" si="119"/>
        <v>113.25783487769547</v>
      </c>
      <c r="AS56" t="str">
        <f t="shared" si="143"/>
        <v>41 Administrative occupations</v>
      </c>
      <c r="AT56" s="18">
        <f t="shared" si="152"/>
        <v>10.326654440941558</v>
      </c>
      <c r="AU56" s="18">
        <f t="shared" si="152"/>
        <v>9.6609485946525275</v>
      </c>
      <c r="AV56" s="18">
        <f t="shared" si="152"/>
        <v>10.446596028545297</v>
      </c>
      <c r="AW56" s="18">
        <f t="shared" si="152"/>
        <v>10.657002711691877</v>
      </c>
      <c r="AX56" s="18">
        <f t="shared" si="152"/>
        <v>10.671093235212663</v>
      </c>
      <c r="AZ56" s="68">
        <f t="shared" si="121"/>
        <v>26.97055465650811</v>
      </c>
      <c r="BA56" s="69">
        <f t="shared" si="122"/>
        <v>66.770807889809475</v>
      </c>
      <c r="BB56" s="69">
        <f t="shared" si="123"/>
        <v>93.741362546317575</v>
      </c>
      <c r="BD56" t="str">
        <f t="shared" si="144"/>
        <v>41 Administrative occupations</v>
      </c>
      <c r="BE56" s="18">
        <f t="shared" si="153"/>
        <v>8.3047199607146158</v>
      </c>
      <c r="BF56" s="18">
        <f t="shared" si="153"/>
        <v>7.8360987219980114</v>
      </c>
      <c r="BG56" s="18">
        <f t="shared" si="153"/>
        <v>8.5167447666097758</v>
      </c>
      <c r="BH56" s="18">
        <f t="shared" si="153"/>
        <v>8.3466481990931918</v>
      </c>
      <c r="BI56" s="18">
        <f t="shared" si="153"/>
        <v>7.2271930227786676</v>
      </c>
      <c r="BK56" s="68">
        <f t="shared" si="125"/>
        <v>-7.6781412204308381</v>
      </c>
      <c r="BL56" s="69">
        <f t="shared" si="126"/>
        <v>44.057037305056575</v>
      </c>
      <c r="BM56" s="69">
        <f t="shared" si="127"/>
        <v>36.378896084625737</v>
      </c>
      <c r="BO56" t="str">
        <f t="shared" si="145"/>
        <v>41 Administrative occupations</v>
      </c>
      <c r="BP56" s="18">
        <f t="shared" si="154"/>
        <v>10.001310778338297</v>
      </c>
      <c r="BQ56" s="18">
        <f t="shared" si="154"/>
        <v>9.4265794087618975</v>
      </c>
      <c r="BR56" s="18">
        <f t="shared" si="154"/>
        <v>9.7178150933971583</v>
      </c>
      <c r="BS56" s="18">
        <f t="shared" si="154"/>
        <v>9.0385215102928846</v>
      </c>
      <c r="BT56" s="18">
        <f t="shared" si="154"/>
        <v>6.8878639939881161</v>
      </c>
      <c r="BV56" s="68">
        <f t="shared" si="129"/>
        <v>-48.052599206687212</v>
      </c>
      <c r="BW56" s="69">
        <f t="shared" si="130"/>
        <v>33.642800114650541</v>
      </c>
      <c r="BX56" s="69">
        <f t="shared" si="131"/>
        <v>-14.409799092036673</v>
      </c>
      <c r="BZ56" t="str">
        <f t="shared" si="146"/>
        <v>41 Administrative occupations</v>
      </c>
      <c r="CA56" s="18">
        <f t="shared" si="155"/>
        <v>7.8668923015287096</v>
      </c>
      <c r="CB56" s="18">
        <f t="shared" si="155"/>
        <v>7.015302088771076</v>
      </c>
      <c r="CC56" s="18">
        <f t="shared" si="155"/>
        <v>7.9150141169443415</v>
      </c>
      <c r="CD56" s="18">
        <f t="shared" si="155"/>
        <v>6.3271879751515883</v>
      </c>
      <c r="CE56" s="18">
        <f t="shared" si="155"/>
        <v>3.271804644671124</v>
      </c>
      <c r="CG56" s="68">
        <f t="shared" si="133"/>
        <v>-72.739848402963659</v>
      </c>
      <c r="CH56" s="69">
        <f t="shared" si="134"/>
        <v>19.813975737242302</v>
      </c>
      <c r="CI56" s="69">
        <f t="shared" si="135"/>
        <v>-52.92587266572135</v>
      </c>
      <c r="CK56" t="str">
        <f t="shared" si="147"/>
        <v>41 Administrative occupations</v>
      </c>
      <c r="CL56" s="18">
        <f t="shared" si="156"/>
        <v>5.6887526892668916</v>
      </c>
      <c r="CM56" s="18">
        <f t="shared" si="156"/>
        <v>5.0551305283493413</v>
      </c>
      <c r="CN56" s="18">
        <f t="shared" si="156"/>
        <v>4.6871415296859134</v>
      </c>
      <c r="CO56" s="18">
        <f t="shared" si="156"/>
        <v>3.9222110726655024</v>
      </c>
      <c r="CP56" s="18">
        <f t="shared" si="156"/>
        <v>2.2587687311904845</v>
      </c>
      <c r="CR56" s="68">
        <f t="shared" si="137"/>
        <v>-72.93756884241499</v>
      </c>
      <c r="CS56" s="69">
        <f t="shared" si="138"/>
        <v>17.287132817216136</v>
      </c>
      <c r="CT56" s="69">
        <f t="shared" si="139"/>
        <v>-55.650436025198857</v>
      </c>
    </row>
    <row r="57" spans="1:98" x14ac:dyDescent="0.2">
      <c r="A57" t="str">
        <f t="shared" si="103"/>
        <v>42 Secretarial and related occupations</v>
      </c>
      <c r="B57" s="18">
        <f t="shared" si="148"/>
        <v>0.31981793923323071</v>
      </c>
      <c r="C57" s="18">
        <f t="shared" si="148"/>
        <v>0.3147586696317356</v>
      </c>
      <c r="D57" s="18">
        <f t="shared" si="148"/>
        <v>0.29527746312800468</v>
      </c>
      <c r="E57" s="18">
        <f t="shared" si="148"/>
        <v>0.36199468630985948</v>
      </c>
      <c r="F57" s="18">
        <f t="shared" si="148"/>
        <v>0.51668673314571489</v>
      </c>
      <c r="H57" s="68">
        <f t="shared" si="105"/>
        <v>245.7885413497383</v>
      </c>
      <c r="I57" s="69">
        <f t="shared" si="106"/>
        <v>139.00480864424793</v>
      </c>
      <c r="J57" s="69">
        <f t="shared" si="107"/>
        <v>384.79334999398623</v>
      </c>
      <c r="L57" t="str">
        <f t="shared" si="140"/>
        <v>42 Secretarial and related occupations</v>
      </c>
      <c r="M57" s="18">
        <f t="shared" si="149"/>
        <v>0.96967884464492904</v>
      </c>
      <c r="N57" s="18">
        <f t="shared" si="149"/>
        <v>0.79292136459982454</v>
      </c>
      <c r="O57" s="18">
        <f t="shared" si="149"/>
        <v>0.83641990810453748</v>
      </c>
      <c r="P57" s="18">
        <f t="shared" si="149"/>
        <v>0.96565895141581448</v>
      </c>
      <c r="Q57" s="18">
        <f t="shared" si="149"/>
        <v>0.91311373619166958</v>
      </c>
      <c r="S57" s="68">
        <f t="shared" si="109"/>
        <v>114.28173262739367</v>
      </c>
      <c r="T57" s="69">
        <f t="shared" si="110"/>
        <v>100.33758893600869</v>
      </c>
      <c r="U57" s="69">
        <f t="shared" si="111"/>
        <v>214.61932156340234</v>
      </c>
      <c r="W57" t="str">
        <f t="shared" si="141"/>
        <v>42 Secretarial and related occupations</v>
      </c>
      <c r="X57" s="18">
        <f t="shared" si="150"/>
        <v>1.5830773589049485</v>
      </c>
      <c r="Y57" s="18">
        <f t="shared" si="150"/>
        <v>1.3622743715368111</v>
      </c>
      <c r="Z57" s="18">
        <f t="shared" si="150"/>
        <v>1.3948094701506422</v>
      </c>
      <c r="AA57" s="18">
        <f t="shared" si="150"/>
        <v>1.6804523389274337</v>
      </c>
      <c r="AB57" s="18">
        <f t="shared" si="150"/>
        <v>2.3814078657231406</v>
      </c>
      <c r="AD57" s="68">
        <f t="shared" si="113"/>
        <v>119.04944240851054</v>
      </c>
      <c r="AE57" s="69">
        <f t="shared" si="114"/>
        <v>98.433337812463833</v>
      </c>
      <c r="AF57" s="69">
        <f t="shared" si="115"/>
        <v>217.48278022097435</v>
      </c>
      <c r="AH57" t="str">
        <f t="shared" si="142"/>
        <v>42 Secretarial and related occupations</v>
      </c>
      <c r="AI57" s="18">
        <f t="shared" si="151"/>
        <v>2.3544663556304219</v>
      </c>
      <c r="AJ57" s="18">
        <f t="shared" si="151"/>
        <v>2.1562261154877871</v>
      </c>
      <c r="AK57" s="18">
        <f t="shared" si="151"/>
        <v>2.3809722843322332</v>
      </c>
      <c r="AL57" s="18">
        <f t="shared" si="151"/>
        <v>2.654887704916653</v>
      </c>
      <c r="AM57" s="18">
        <f t="shared" si="151"/>
        <v>2.581547102011438</v>
      </c>
      <c r="AO57" s="68">
        <f t="shared" si="117"/>
        <v>28.297522962848419</v>
      </c>
      <c r="AP57" s="69">
        <f t="shared" si="118"/>
        <v>77.065293415868837</v>
      </c>
      <c r="AQ57" s="69">
        <f t="shared" si="119"/>
        <v>105.36281637871726</v>
      </c>
      <c r="AS57" t="str">
        <f t="shared" si="143"/>
        <v>42 Secretarial and related occupations</v>
      </c>
      <c r="AT57" s="18">
        <f t="shared" si="152"/>
        <v>2.0298294030350124</v>
      </c>
      <c r="AU57" s="18">
        <f t="shared" si="152"/>
        <v>1.6773768009509096</v>
      </c>
      <c r="AV57" s="18">
        <f t="shared" si="152"/>
        <v>1.9730719819748628</v>
      </c>
      <c r="AW57" s="18">
        <f t="shared" si="152"/>
        <v>2.0087007704019397</v>
      </c>
      <c r="AX57" s="18">
        <f t="shared" si="152"/>
        <v>2.7131937456486162</v>
      </c>
      <c r="AZ57" s="68">
        <f t="shared" si="121"/>
        <v>70.925469244813812</v>
      </c>
      <c r="BA57" s="69">
        <f t="shared" si="122"/>
        <v>68.728614526780561</v>
      </c>
      <c r="BB57" s="69">
        <f t="shared" si="123"/>
        <v>139.65408377159437</v>
      </c>
      <c r="BD57" t="str">
        <f t="shared" si="144"/>
        <v>42 Secretarial and related occupations</v>
      </c>
      <c r="BE57" s="18">
        <f t="shared" si="153"/>
        <v>1.867996811074164</v>
      </c>
      <c r="BF57" s="18">
        <f t="shared" si="153"/>
        <v>1.6607394827745166</v>
      </c>
      <c r="BG57" s="18">
        <f t="shared" si="153"/>
        <v>1.6261156172103872</v>
      </c>
      <c r="BH57" s="18">
        <f t="shared" si="153"/>
        <v>1.5282669580056449</v>
      </c>
      <c r="BI57" s="18">
        <f t="shared" si="153"/>
        <v>0.46619045999663955</v>
      </c>
      <c r="BK57" s="68">
        <f t="shared" si="125"/>
        <v>-68.809633393650373</v>
      </c>
      <c r="BL57" s="69">
        <f t="shared" si="126"/>
        <v>31.980966433971012</v>
      </c>
      <c r="BM57" s="69">
        <f t="shared" si="127"/>
        <v>-36.82866695967936</v>
      </c>
      <c r="BO57" t="str">
        <f t="shared" si="145"/>
        <v>42 Secretarial and related occupations</v>
      </c>
      <c r="BP57" s="18">
        <f t="shared" si="154"/>
        <v>2.6722005037040737</v>
      </c>
      <c r="BQ57" s="18">
        <f t="shared" si="154"/>
        <v>2.3597739866602541</v>
      </c>
      <c r="BR57" s="18">
        <f t="shared" si="154"/>
        <v>2.1187820360090415</v>
      </c>
      <c r="BS57" s="18">
        <f t="shared" si="154"/>
        <v>1.5475257589007405</v>
      </c>
      <c r="BT57" s="18">
        <f t="shared" si="154"/>
        <v>0.39903985625349092</v>
      </c>
      <c r="BV57" s="68">
        <f t="shared" si="129"/>
        <v>-86.196860290768953</v>
      </c>
      <c r="BW57" s="69">
        <f t="shared" si="130"/>
        <v>24.716016288919139</v>
      </c>
      <c r="BX57" s="69">
        <f t="shared" si="131"/>
        <v>-61.48084400184981</v>
      </c>
      <c r="BZ57" t="str">
        <f t="shared" si="146"/>
        <v>42 Secretarial and related occupations</v>
      </c>
      <c r="CA57" s="18">
        <f t="shared" si="155"/>
        <v>3.1292904548727725</v>
      </c>
      <c r="CB57" s="18">
        <f t="shared" si="155"/>
        <v>2.853591897794709</v>
      </c>
      <c r="CC57" s="18">
        <f t="shared" si="155"/>
        <v>3.0298555573378727</v>
      </c>
      <c r="CD57" s="18">
        <f t="shared" si="155"/>
        <v>1.8082353305122125</v>
      </c>
      <c r="CE57" s="18">
        <f t="shared" si="155"/>
        <v>0.78223522909684273</v>
      </c>
      <c r="CG57" s="68">
        <f t="shared" si="133"/>
        <v>-82.974179822167486</v>
      </c>
      <c r="CH57" s="69">
        <f t="shared" si="134"/>
        <v>17.865764237074185</v>
      </c>
      <c r="CI57" s="69">
        <f t="shared" si="135"/>
        <v>-65.108415585093297</v>
      </c>
      <c r="CK57" t="str">
        <f t="shared" si="147"/>
        <v>42 Secretarial and related occupations</v>
      </c>
      <c r="CL57" s="18">
        <f t="shared" si="156"/>
        <v>2.3158489551454564</v>
      </c>
      <c r="CM57" s="18">
        <f t="shared" si="156"/>
        <v>2.1882740401993228</v>
      </c>
      <c r="CN57" s="18">
        <f t="shared" si="156"/>
        <v>1.9081965324128001</v>
      </c>
      <c r="CO57" s="18">
        <f t="shared" si="156"/>
        <v>2.2616114391487296</v>
      </c>
      <c r="CP57" s="18">
        <f t="shared" si="156"/>
        <v>0.7592865316591848</v>
      </c>
      <c r="CR57" s="68">
        <f t="shared" si="137"/>
        <v>-77.654725026431379</v>
      </c>
      <c r="CS57" s="69">
        <f t="shared" si="138"/>
        <v>26.811859697170377</v>
      </c>
      <c r="CT57" s="69">
        <f t="shared" si="139"/>
        <v>-50.842865329261009</v>
      </c>
    </row>
    <row r="58" spans="1:98" x14ac:dyDescent="0.2">
      <c r="A58" t="str">
        <f t="shared" si="103"/>
        <v>51 Skilled agricultural and related trades</v>
      </c>
      <c r="B58" s="18">
        <f t="shared" si="148"/>
        <v>0.23619265794816566</v>
      </c>
      <c r="C58" s="18">
        <f t="shared" si="148"/>
        <v>0.32491231834129591</v>
      </c>
      <c r="D58" s="18">
        <f t="shared" si="148"/>
        <v>0.29131840424890204</v>
      </c>
      <c r="E58" s="18">
        <f t="shared" si="148"/>
        <v>0.286872061287962</v>
      </c>
      <c r="F58" s="18">
        <f t="shared" si="148"/>
        <v>0.32871302317362178</v>
      </c>
      <c r="H58" s="68">
        <f t="shared" si="105"/>
        <v>122.97828787830471</v>
      </c>
      <c r="I58" s="69">
        <f t="shared" si="106"/>
        <v>118.73342778429318</v>
      </c>
      <c r="J58" s="69">
        <f t="shared" si="107"/>
        <v>241.7117156625979</v>
      </c>
      <c r="L58" t="str">
        <f t="shared" si="140"/>
        <v>51 Skilled agricultural and related trades</v>
      </c>
      <c r="M58" s="18">
        <f t="shared" si="149"/>
        <v>0.24412493509408492</v>
      </c>
      <c r="N58" s="18">
        <f t="shared" si="149"/>
        <v>0.19764588015219464</v>
      </c>
      <c r="O58" s="18">
        <f t="shared" si="149"/>
        <v>0.21553675973737391</v>
      </c>
      <c r="P58" s="18">
        <f t="shared" si="149"/>
        <v>0.21317900126500683</v>
      </c>
      <c r="Q58" s="18">
        <f t="shared" si="149"/>
        <v>0.22880955150050911</v>
      </c>
      <c r="S58" s="68">
        <f t="shared" si="109"/>
        <v>108.37107613234447</v>
      </c>
      <c r="T58" s="69">
        <f t="shared" si="110"/>
        <v>77.955868290661385</v>
      </c>
      <c r="U58" s="69">
        <f t="shared" si="111"/>
        <v>186.32694442300587</v>
      </c>
      <c r="W58" t="str">
        <f t="shared" si="141"/>
        <v>51 Skilled agricultural and related trades</v>
      </c>
      <c r="X58" s="18">
        <f t="shared" si="150"/>
        <v>0.9473485069985228</v>
      </c>
      <c r="Y58" s="18">
        <f t="shared" si="150"/>
        <v>0.84929147161814877</v>
      </c>
      <c r="Z58" s="18">
        <f t="shared" si="150"/>
        <v>0.99475715415117461</v>
      </c>
      <c r="AA58" s="18">
        <f t="shared" si="150"/>
        <v>1.0609875953136103</v>
      </c>
      <c r="AB58" s="18">
        <f t="shared" si="150"/>
        <v>1.3027818650760474</v>
      </c>
      <c r="AD58" s="68">
        <f t="shared" si="113"/>
        <v>68.026541712589875</v>
      </c>
      <c r="AE58" s="69">
        <f t="shared" si="114"/>
        <v>90.031289547830198</v>
      </c>
      <c r="AF58" s="69">
        <f t="shared" si="115"/>
        <v>158.05783126042004</v>
      </c>
      <c r="AH58" t="str">
        <f t="shared" si="142"/>
        <v>51 Skilled agricultural and related trades</v>
      </c>
      <c r="AI58" s="18">
        <f t="shared" si="151"/>
        <v>1.3789201711340506</v>
      </c>
      <c r="AJ58" s="18">
        <f t="shared" si="151"/>
        <v>1.5874926686966482</v>
      </c>
      <c r="AK58" s="18">
        <f t="shared" si="151"/>
        <v>1.5698931609518987</v>
      </c>
      <c r="AL58" s="18">
        <f t="shared" si="151"/>
        <v>1.753334847238426</v>
      </c>
      <c r="AM58" s="18">
        <f t="shared" si="151"/>
        <v>2.1077244859600714</v>
      </c>
      <c r="AO58" s="68">
        <f t="shared" si="117"/>
        <v>58.867953642845151</v>
      </c>
      <c r="AP58" s="69">
        <f t="shared" si="118"/>
        <v>91.612709877051572</v>
      </c>
      <c r="AQ58" s="69">
        <f t="shared" si="119"/>
        <v>150.48066351989669</v>
      </c>
      <c r="AS58" t="str">
        <f t="shared" si="143"/>
        <v>51 Skilled agricultural and related trades</v>
      </c>
      <c r="AT58" s="18">
        <f t="shared" si="152"/>
        <v>2.3684771488735539</v>
      </c>
      <c r="AU58" s="18">
        <f t="shared" si="152"/>
        <v>2.3168517508687807</v>
      </c>
      <c r="AV58" s="18">
        <f t="shared" si="152"/>
        <v>2.3470755157971168</v>
      </c>
      <c r="AW58" s="18">
        <f t="shared" si="152"/>
        <v>2.4500147082720112</v>
      </c>
      <c r="AX58" s="18">
        <f t="shared" si="152"/>
        <v>2.839243500250666</v>
      </c>
      <c r="AZ58" s="68">
        <f t="shared" si="121"/>
        <v>50.364211208883333</v>
      </c>
      <c r="BA58" s="69">
        <f t="shared" si="122"/>
        <v>78.881724944857524</v>
      </c>
      <c r="BB58" s="69">
        <f t="shared" si="123"/>
        <v>129.24593615374084</v>
      </c>
      <c r="BD58" t="str">
        <f t="shared" si="144"/>
        <v>51 Skilled agricultural and related trades</v>
      </c>
      <c r="BE58" s="18">
        <f t="shared" si="153"/>
        <v>1.1979181037784739</v>
      </c>
      <c r="BF58" s="18">
        <f t="shared" si="153"/>
        <v>1.0445979740278188</v>
      </c>
      <c r="BG58" s="18">
        <f t="shared" si="153"/>
        <v>1.1296206547550265</v>
      </c>
      <c r="BH58" s="18">
        <f t="shared" si="153"/>
        <v>1.0314505398727485</v>
      </c>
      <c r="BI58" s="18">
        <f t="shared" si="153"/>
        <v>1.0421545209649707</v>
      </c>
      <c r="BK58" s="68">
        <f t="shared" si="125"/>
        <v>0.3709443766962679</v>
      </c>
      <c r="BL58" s="69">
        <f t="shared" si="126"/>
        <v>44.873548662593123</v>
      </c>
      <c r="BM58" s="69">
        <f t="shared" si="127"/>
        <v>45.244493039289388</v>
      </c>
      <c r="BO58" t="str">
        <f t="shared" si="145"/>
        <v>51 Skilled agricultural and related trades</v>
      </c>
      <c r="BP58" s="18">
        <f t="shared" si="154"/>
        <v>1.7331996735576363</v>
      </c>
      <c r="BQ58" s="18">
        <f t="shared" si="154"/>
        <v>1.5580794007378735</v>
      </c>
      <c r="BR58" s="18">
        <f t="shared" si="154"/>
        <v>1.7417093915187067</v>
      </c>
      <c r="BS58" s="18">
        <f t="shared" si="154"/>
        <v>1.7115330667989117</v>
      </c>
      <c r="BT58" s="18">
        <f t="shared" si="154"/>
        <v>2.0824973759991461</v>
      </c>
      <c r="BV58" s="68">
        <f t="shared" si="129"/>
        <v>-12.369223550105293</v>
      </c>
      <c r="BW58" s="69">
        <f t="shared" si="130"/>
        <v>48.397634029622921</v>
      </c>
      <c r="BX58" s="69">
        <f t="shared" si="131"/>
        <v>36.028410479517632</v>
      </c>
      <c r="BZ58" t="str">
        <f t="shared" si="146"/>
        <v>51 Skilled agricultural and related trades</v>
      </c>
      <c r="CA58" s="18">
        <f t="shared" si="155"/>
        <v>2.3986583877012762</v>
      </c>
      <c r="CB58" s="18">
        <f t="shared" si="155"/>
        <v>2.222969433914165</v>
      </c>
      <c r="CC58" s="18">
        <f t="shared" si="155"/>
        <v>2.3314412450083326</v>
      </c>
      <c r="CD58" s="18">
        <f t="shared" si="155"/>
        <v>2.3589098644861748</v>
      </c>
      <c r="CE58" s="18">
        <f t="shared" si="155"/>
        <v>3.5175857811037639</v>
      </c>
      <c r="CG58" s="68">
        <f t="shared" si="133"/>
        <v>-0.50235129843754167</v>
      </c>
      <c r="CH58" s="69">
        <f t="shared" si="134"/>
        <v>38.296987397211169</v>
      </c>
      <c r="CI58" s="69">
        <f t="shared" si="135"/>
        <v>37.794636098773623</v>
      </c>
      <c r="CK58" t="str">
        <f t="shared" si="147"/>
        <v>51 Skilled agricultural and related trades</v>
      </c>
      <c r="CL58" s="18">
        <f t="shared" si="156"/>
        <v>4.0555717195459584</v>
      </c>
      <c r="CM58" s="18">
        <f t="shared" si="156"/>
        <v>4.4498121000430979</v>
      </c>
      <c r="CN58" s="18">
        <f t="shared" si="156"/>
        <v>5.9895934048768105</v>
      </c>
      <c r="CO58" s="18">
        <f t="shared" si="156"/>
        <v>6.0156664625461351</v>
      </c>
      <c r="CP58" s="18">
        <f t="shared" si="156"/>
        <v>3.1963092327821276</v>
      </c>
      <c r="CR58" s="68">
        <f t="shared" si="137"/>
        <v>-70.032221046342016</v>
      </c>
      <c r="CS58" s="69">
        <f t="shared" si="138"/>
        <v>22.279351517408031</v>
      </c>
      <c r="CT58" s="69">
        <f t="shared" si="139"/>
        <v>-47.752869528933992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0.24962562624545173</v>
      </c>
      <c r="C59" s="18">
        <f t="shared" si="148"/>
        <v>0.24569415216482104</v>
      </c>
      <c r="D59" s="18">
        <f t="shared" si="148"/>
        <v>0.25237561657139557</v>
      </c>
      <c r="E59" s="18">
        <f t="shared" si="148"/>
        <v>0.27488883271979653</v>
      </c>
      <c r="F59" s="18">
        <f t="shared" si="148"/>
        <v>0.28057947279600748</v>
      </c>
      <c r="H59" s="68">
        <f t="shared" si="105"/>
        <v>119.69596979605528</v>
      </c>
      <c r="I59" s="69">
        <f t="shared" si="106"/>
        <v>65.754272500121346</v>
      </c>
      <c r="J59" s="69">
        <f t="shared" si="107"/>
        <v>185.45024229617661</v>
      </c>
      <c r="L59" t="str">
        <f t="shared" si="140"/>
        <v>52 Skilled metal, electrical and electronic trades</v>
      </c>
      <c r="M59" s="18">
        <f t="shared" si="149"/>
        <v>0.90128674598960024</v>
      </c>
      <c r="N59" s="18">
        <f t="shared" si="149"/>
        <v>0.91840684724891886</v>
      </c>
      <c r="O59" s="18">
        <f t="shared" si="149"/>
        <v>0.70423942941299089</v>
      </c>
      <c r="P59" s="18">
        <f t="shared" si="149"/>
        <v>0.91954018799464743</v>
      </c>
      <c r="Q59" s="18">
        <f t="shared" si="149"/>
        <v>1.1204738925012114</v>
      </c>
      <c r="S59" s="68">
        <f t="shared" si="109"/>
        <v>212.29572498471305</v>
      </c>
      <c r="T59" s="69">
        <f t="shared" si="110"/>
        <v>104.99316126477341</v>
      </c>
      <c r="U59" s="69">
        <f t="shared" si="111"/>
        <v>317.28888624948644</v>
      </c>
      <c r="W59" t="str">
        <f t="shared" si="141"/>
        <v>52 Skilled metal, electrical and electronic trades</v>
      </c>
      <c r="X59" s="18">
        <f t="shared" si="150"/>
        <v>1.2389180913588898</v>
      </c>
      <c r="Y59" s="18">
        <f t="shared" si="150"/>
        <v>1.2342800695577747</v>
      </c>
      <c r="Z59" s="18">
        <f t="shared" si="150"/>
        <v>0.9849028780520942</v>
      </c>
      <c r="AA59" s="18">
        <f t="shared" si="150"/>
        <v>1.1179394478157527</v>
      </c>
      <c r="AB59" s="18">
        <f t="shared" si="150"/>
        <v>1.2526959600809868</v>
      </c>
      <c r="AD59" s="68">
        <f t="shared" si="113"/>
        <v>63.183230291129135</v>
      </c>
      <c r="AE59" s="69">
        <f t="shared" si="114"/>
        <v>70.808584028140459</v>
      </c>
      <c r="AF59" s="69">
        <f t="shared" si="115"/>
        <v>133.99181431926962</v>
      </c>
      <c r="AH59" t="str">
        <f t="shared" si="142"/>
        <v>52 Skilled metal, electrical and electronic trades</v>
      </c>
      <c r="AI59" s="18">
        <f t="shared" si="151"/>
        <v>1.5566956933244707</v>
      </c>
      <c r="AJ59" s="18">
        <f t="shared" si="151"/>
        <v>1.7318926737802658</v>
      </c>
      <c r="AK59" s="18">
        <f t="shared" si="151"/>
        <v>1.4596726525526473</v>
      </c>
      <c r="AL59" s="18">
        <f t="shared" si="151"/>
        <v>1.7626360795790152</v>
      </c>
      <c r="AM59" s="18">
        <f t="shared" si="151"/>
        <v>1.9174332972190657</v>
      </c>
      <c r="AO59" s="68">
        <f t="shared" si="117"/>
        <v>55.438054373234927</v>
      </c>
      <c r="AP59" s="69">
        <f t="shared" si="118"/>
        <v>64.864009705427321</v>
      </c>
      <c r="AQ59" s="69">
        <f t="shared" si="119"/>
        <v>120.30206407866227</v>
      </c>
      <c r="AS59" t="str">
        <f t="shared" si="143"/>
        <v>52 Skilled metal, electrical and electronic trades</v>
      </c>
      <c r="AT59" s="18">
        <f t="shared" si="152"/>
        <v>6.4101858519332771</v>
      </c>
      <c r="AU59" s="18">
        <f t="shared" si="152"/>
        <v>6.2384041935506191</v>
      </c>
      <c r="AV59" s="18">
        <f t="shared" si="152"/>
        <v>5.238354757198536</v>
      </c>
      <c r="AW59" s="18">
        <f t="shared" si="152"/>
        <v>5.3997014301488893</v>
      </c>
      <c r="AX59" s="18">
        <f t="shared" si="152"/>
        <v>5.6299059391487729</v>
      </c>
      <c r="AZ59" s="68">
        <f t="shared" si="121"/>
        <v>33.590364649840346</v>
      </c>
      <c r="BA59" s="69">
        <f t="shared" si="122"/>
        <v>55.706893383596224</v>
      </c>
      <c r="BB59" s="69">
        <f t="shared" si="123"/>
        <v>89.297258033436563</v>
      </c>
      <c r="BD59" t="str">
        <f t="shared" si="144"/>
        <v>52 Skilled metal, electrical and electronic trades</v>
      </c>
      <c r="BE59" s="18">
        <f t="shared" si="153"/>
        <v>9.3533416652763925</v>
      </c>
      <c r="BF59" s="18">
        <f t="shared" si="153"/>
        <v>8.8632319006013027</v>
      </c>
      <c r="BG59" s="18">
        <f t="shared" si="153"/>
        <v>8.203184025599656</v>
      </c>
      <c r="BH59" s="18">
        <f t="shared" si="153"/>
        <v>7.8862150845730197</v>
      </c>
      <c r="BI59" s="18">
        <f t="shared" si="153"/>
        <v>7.5192805116602379</v>
      </c>
      <c r="BK59" s="68">
        <f t="shared" si="125"/>
        <v>-0.27538906870083163</v>
      </c>
      <c r="BL59" s="69">
        <f t="shared" si="126"/>
        <v>33.793962276389436</v>
      </c>
      <c r="BM59" s="69">
        <f t="shared" si="127"/>
        <v>33.518573207688604</v>
      </c>
      <c r="BO59" t="str">
        <f t="shared" si="145"/>
        <v>52 Skilled metal, electrical and electronic trades</v>
      </c>
      <c r="BP59" s="18">
        <f t="shared" si="154"/>
        <v>5.2641209840922309</v>
      </c>
      <c r="BQ59" s="18">
        <f t="shared" si="154"/>
        <v>4.8897116863171695</v>
      </c>
      <c r="BR59" s="18">
        <f t="shared" si="154"/>
        <v>4.9344315265191794</v>
      </c>
      <c r="BS59" s="18">
        <f t="shared" si="154"/>
        <v>4.5968989260168405</v>
      </c>
      <c r="BT59" s="18">
        <f t="shared" si="154"/>
        <v>4.2437376984860018</v>
      </c>
      <c r="BV59" s="68">
        <f t="shared" si="129"/>
        <v>-36.968259941790812</v>
      </c>
      <c r="BW59" s="69">
        <f t="shared" si="130"/>
        <v>31.509262920271556</v>
      </c>
      <c r="BX59" s="69">
        <f t="shared" si="131"/>
        <v>-5.4589970215192514</v>
      </c>
      <c r="BZ59" t="str">
        <f t="shared" si="146"/>
        <v>52 Skilled metal, electrical and electronic trades</v>
      </c>
      <c r="CA59" s="18">
        <f t="shared" si="155"/>
        <v>4.4884514664519592</v>
      </c>
      <c r="CB59" s="18">
        <f t="shared" si="155"/>
        <v>4.5222275808543193</v>
      </c>
      <c r="CC59" s="18">
        <f t="shared" si="155"/>
        <v>3.9117216153762944</v>
      </c>
      <c r="CD59" s="18">
        <f t="shared" si="155"/>
        <v>3.7931019076469328</v>
      </c>
      <c r="CE59" s="18">
        <f t="shared" si="155"/>
        <v>2.9322508198281398</v>
      </c>
      <c r="CG59" s="68">
        <f t="shared" si="133"/>
        <v>-50.565997822779266</v>
      </c>
      <c r="CH59" s="69">
        <f t="shared" si="134"/>
        <v>25.618210089771964</v>
      </c>
      <c r="CI59" s="69">
        <f t="shared" si="135"/>
        <v>-24.947787733007306</v>
      </c>
      <c r="CK59" t="str">
        <f t="shared" si="147"/>
        <v>52 Skilled metal, electrical and electronic trades</v>
      </c>
      <c r="CL59" s="18">
        <f t="shared" si="156"/>
        <v>3.6862007546335103</v>
      </c>
      <c r="CM59" s="18">
        <f t="shared" si="156"/>
        <v>4.2754241982065855</v>
      </c>
      <c r="CN59" s="18">
        <f t="shared" si="156"/>
        <v>4.2386128136247887</v>
      </c>
      <c r="CO59" s="18">
        <f t="shared" si="156"/>
        <v>3.9209648795645937</v>
      </c>
      <c r="CP59" s="18">
        <f t="shared" si="156"/>
        <v>2.6094830394452373</v>
      </c>
      <c r="CR59" s="68">
        <f t="shared" si="137"/>
        <v>-65.427256744044712</v>
      </c>
      <c r="CS59" s="69">
        <f t="shared" si="138"/>
        <v>19.304524041291746</v>
      </c>
      <c r="CT59" s="69">
        <f t="shared" si="139"/>
        <v>-46.12273270275297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0.16849356424708983</v>
      </c>
      <c r="C60" s="18">
        <f t="shared" si="148"/>
        <v>0.10013162483886928</v>
      </c>
      <c r="D60" s="18">
        <f t="shared" si="148"/>
        <v>6.9740695205100095E-2</v>
      </c>
      <c r="E60" s="18">
        <f t="shared" si="148"/>
        <v>0.10658336360912377</v>
      </c>
      <c r="F60" s="18">
        <f t="shared" si="148"/>
        <v>8.9806993443396987E-2</v>
      </c>
      <c r="H60" s="68">
        <f t="shared" si="105"/>
        <v>154.47051763960366</v>
      </c>
      <c r="I60" s="69">
        <f t="shared" si="106"/>
        <v>88.588298046356869</v>
      </c>
      <c r="J60" s="69">
        <f t="shared" si="107"/>
        <v>243.05881568596055</v>
      </c>
      <c r="L60" t="str">
        <f t="shared" si="140"/>
        <v>53 Skilled construction and building trades</v>
      </c>
      <c r="M60" s="18">
        <f t="shared" si="149"/>
        <v>0.41199331061688577</v>
      </c>
      <c r="N60" s="18">
        <f t="shared" si="149"/>
        <v>0.39293887244094627</v>
      </c>
      <c r="O60" s="18">
        <f t="shared" si="149"/>
        <v>0.28414093697147186</v>
      </c>
      <c r="P60" s="18">
        <f t="shared" si="149"/>
        <v>0.35617904758870744</v>
      </c>
      <c r="Q60" s="18">
        <f t="shared" si="149"/>
        <v>0.35162599418075396</v>
      </c>
      <c r="S60" s="68">
        <f t="shared" si="109"/>
        <v>142.90239631642075</v>
      </c>
      <c r="T60" s="69">
        <f t="shared" si="110"/>
        <v>86.015395385921849</v>
      </c>
      <c r="U60" s="69">
        <f t="shared" si="111"/>
        <v>228.91779170234261</v>
      </c>
      <c r="W60" t="str">
        <f t="shared" si="141"/>
        <v>53 Skilled construction and building trades</v>
      </c>
      <c r="X60" s="18">
        <f t="shared" si="150"/>
        <v>0.81898545504775178</v>
      </c>
      <c r="Y60" s="18">
        <f t="shared" si="150"/>
        <v>0.75133460136557795</v>
      </c>
      <c r="Z60" s="18">
        <f t="shared" si="150"/>
        <v>0.58311661496653555</v>
      </c>
      <c r="AA60" s="18">
        <f t="shared" si="150"/>
        <v>0.682142856256856</v>
      </c>
      <c r="AB60" s="18">
        <f t="shared" si="150"/>
        <v>0.71816052622523208</v>
      </c>
      <c r="AD60" s="68">
        <f t="shared" si="113"/>
        <v>58.011745255369348</v>
      </c>
      <c r="AE60" s="69">
        <f t="shared" si="114"/>
        <v>71.843511507330277</v>
      </c>
      <c r="AF60" s="69">
        <f t="shared" si="115"/>
        <v>129.85525676269964</v>
      </c>
      <c r="AH60" t="str">
        <f t="shared" si="142"/>
        <v>53 Skilled construction and building trades</v>
      </c>
      <c r="AI60" s="18">
        <f t="shared" si="151"/>
        <v>1.4380670203293151</v>
      </c>
      <c r="AJ60" s="18">
        <f t="shared" si="151"/>
        <v>1.8263342812202217</v>
      </c>
      <c r="AK60" s="18">
        <f t="shared" si="151"/>
        <v>1.3646046874857927</v>
      </c>
      <c r="AL60" s="18">
        <f t="shared" si="151"/>
        <v>1.7815466293013091</v>
      </c>
      <c r="AM60" s="18">
        <f t="shared" si="151"/>
        <v>2.0110823526764112</v>
      </c>
      <c r="AO60" s="68">
        <f t="shared" si="117"/>
        <v>74.387581399672442</v>
      </c>
      <c r="AP60" s="69">
        <f t="shared" si="118"/>
        <v>83.880493532942353</v>
      </c>
      <c r="AQ60" s="69">
        <f t="shared" si="119"/>
        <v>158.26807493261481</v>
      </c>
      <c r="AS60" t="str">
        <f t="shared" si="143"/>
        <v>53 Skilled construction and building trades</v>
      </c>
      <c r="AT60" s="18">
        <f t="shared" si="152"/>
        <v>2.5355194086439106</v>
      </c>
      <c r="AU60" s="18">
        <f t="shared" si="152"/>
        <v>2.6256854835306358</v>
      </c>
      <c r="AV60" s="18">
        <f t="shared" si="152"/>
        <v>2.050368514670037</v>
      </c>
      <c r="AW60" s="18">
        <f t="shared" si="152"/>
        <v>2.4448490735370862</v>
      </c>
      <c r="AX60" s="18">
        <f t="shared" si="152"/>
        <v>2.5145959652182905</v>
      </c>
      <c r="AZ60" s="68">
        <f t="shared" si="121"/>
        <v>52.44219491715495</v>
      </c>
      <c r="BA60" s="69">
        <f t="shared" si="122"/>
        <v>76.244440075855252</v>
      </c>
      <c r="BB60" s="69">
        <f t="shared" si="123"/>
        <v>128.68663499301019</v>
      </c>
      <c r="BD60" t="str">
        <f t="shared" si="144"/>
        <v>53 Skilled construction and building trades</v>
      </c>
      <c r="BE60" s="18">
        <f t="shared" si="153"/>
        <v>7.0756569164682777</v>
      </c>
      <c r="BF60" s="18">
        <f t="shared" si="153"/>
        <v>6.8546380712687203</v>
      </c>
      <c r="BG60" s="18">
        <f t="shared" si="153"/>
        <v>5.540472200564146</v>
      </c>
      <c r="BH60" s="18">
        <f t="shared" si="153"/>
        <v>5.7225854898711379</v>
      </c>
      <c r="BI60" s="18">
        <f t="shared" si="153"/>
        <v>5.4084424957072095</v>
      </c>
      <c r="BK60" s="68">
        <f t="shared" si="125"/>
        <v>6.2023079064480724</v>
      </c>
      <c r="BL60" s="69">
        <f t="shared" si="126"/>
        <v>39.184016543068097</v>
      </c>
      <c r="BM60" s="69">
        <f t="shared" si="127"/>
        <v>45.386324449516167</v>
      </c>
      <c r="BO60" t="str">
        <f t="shared" si="145"/>
        <v>53 Skilled construction and building trades</v>
      </c>
      <c r="BP60" s="18">
        <f t="shared" si="154"/>
        <v>5.8130934991264356</v>
      </c>
      <c r="BQ60" s="18">
        <f t="shared" si="154"/>
        <v>6.2235199581152392</v>
      </c>
      <c r="BR60" s="18">
        <f t="shared" si="154"/>
        <v>5.7017593148091708</v>
      </c>
      <c r="BS60" s="18">
        <f t="shared" si="154"/>
        <v>6.3922784296501058</v>
      </c>
      <c r="BT60" s="18">
        <f t="shared" si="154"/>
        <v>7.8504052347109869</v>
      </c>
      <c r="BV60" s="68">
        <f t="shared" si="129"/>
        <v>0.90927483756423166</v>
      </c>
      <c r="BW60" s="69">
        <f t="shared" si="130"/>
        <v>49.09004623949204</v>
      </c>
      <c r="BX60" s="69">
        <f t="shared" si="131"/>
        <v>49.999321077056265</v>
      </c>
      <c r="BZ60" t="str">
        <f t="shared" si="146"/>
        <v>53 Skilled construction and building trades</v>
      </c>
      <c r="CA60" s="18">
        <f t="shared" si="155"/>
        <v>4.9379527832580701</v>
      </c>
      <c r="CB60" s="18">
        <f t="shared" si="155"/>
        <v>5.4693220809928329</v>
      </c>
      <c r="CC60" s="18">
        <f t="shared" si="155"/>
        <v>4.2755472566781574</v>
      </c>
      <c r="CD60" s="18">
        <f t="shared" si="155"/>
        <v>4.9794267549032458</v>
      </c>
      <c r="CE60" s="18">
        <f t="shared" si="155"/>
        <v>7.3141632405278543</v>
      </c>
      <c r="CG60" s="68">
        <f t="shared" si="133"/>
        <v>12.814658680130728</v>
      </c>
      <c r="CH60" s="69">
        <f t="shared" si="134"/>
        <v>39.409442636368006</v>
      </c>
      <c r="CI60" s="69">
        <f t="shared" si="135"/>
        <v>52.224101316498739</v>
      </c>
      <c r="CK60" t="str">
        <f t="shared" si="147"/>
        <v>53 Skilled construction and building trades</v>
      </c>
      <c r="CL60" s="18">
        <f t="shared" si="156"/>
        <v>6.1043097088854674</v>
      </c>
      <c r="CM60" s="18">
        <f t="shared" si="156"/>
        <v>7.5099188546761146</v>
      </c>
      <c r="CN60" s="18">
        <f t="shared" si="156"/>
        <v>7.0470525381249596</v>
      </c>
      <c r="CO60" s="18">
        <f t="shared" si="156"/>
        <v>5.7238095932018354</v>
      </c>
      <c r="CP60" s="18">
        <f t="shared" si="156"/>
        <v>2.3102082497926171</v>
      </c>
      <c r="CR60" s="68">
        <f t="shared" si="137"/>
        <v>-81.590299197533682</v>
      </c>
      <c r="CS60" s="69">
        <f t="shared" si="138"/>
        <v>15.117006991421061</v>
      </c>
      <c r="CT60" s="69">
        <f t="shared" si="139"/>
        <v>-66.473292206112617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0.60513921377195701</v>
      </c>
      <c r="C61" s="18">
        <f t="shared" si="148"/>
        <v>0.55566608526632266</v>
      </c>
      <c r="D61" s="18">
        <f t="shared" si="148"/>
        <v>0.48781619198411291</v>
      </c>
      <c r="E61" s="18">
        <f t="shared" si="148"/>
        <v>0.5944882029355516</v>
      </c>
      <c r="F61" s="18">
        <f t="shared" si="148"/>
        <v>0.67911571944519289</v>
      </c>
      <c r="H61" s="68">
        <f t="shared" si="105"/>
        <v>175.10669512250828</v>
      </c>
      <c r="I61" s="69">
        <f t="shared" si="106"/>
        <v>93.508637344288232</v>
      </c>
      <c r="J61" s="69">
        <f t="shared" si="107"/>
        <v>268.61533246679647</v>
      </c>
      <c r="L61" t="str">
        <f t="shared" si="140"/>
        <v>54 Textiles, printing and other skilled trades</v>
      </c>
      <c r="M61" s="18">
        <f t="shared" si="149"/>
        <v>0.62920214516024764</v>
      </c>
      <c r="N61" s="18">
        <f t="shared" si="149"/>
        <v>0.69690370985364458</v>
      </c>
      <c r="O61" s="18">
        <f t="shared" si="149"/>
        <v>0.69178017125799396</v>
      </c>
      <c r="P61" s="18">
        <f t="shared" si="149"/>
        <v>0.7750023968603702</v>
      </c>
      <c r="Q61" s="18">
        <f t="shared" si="149"/>
        <v>0.86725994828508979</v>
      </c>
      <c r="S61" s="68">
        <f t="shared" si="109"/>
        <v>146.07404892152539</v>
      </c>
      <c r="T61" s="69">
        <f t="shared" si="110"/>
        <v>96.121127821641849</v>
      </c>
      <c r="U61" s="69">
        <f t="shared" si="111"/>
        <v>242.19517674316725</v>
      </c>
      <c r="W61" t="str">
        <f t="shared" si="141"/>
        <v>54 Textiles, printing and other skilled trades</v>
      </c>
      <c r="X61" s="18">
        <f t="shared" si="150"/>
        <v>0.87446595289350293</v>
      </c>
      <c r="Y61" s="18">
        <f t="shared" si="150"/>
        <v>0.844618217398445</v>
      </c>
      <c r="Z61" s="18">
        <f t="shared" si="150"/>
        <v>0.81492171586628726</v>
      </c>
      <c r="AA61" s="18">
        <f t="shared" si="150"/>
        <v>0.97216453142923775</v>
      </c>
      <c r="AB61" s="18">
        <f t="shared" si="150"/>
        <v>1.0416990431625557</v>
      </c>
      <c r="AD61" s="68">
        <f t="shared" si="113"/>
        <v>64.002183397303753</v>
      </c>
      <c r="AE61" s="69">
        <f t="shared" si="114"/>
        <v>80.194020370979828</v>
      </c>
      <c r="AF61" s="69">
        <f t="shared" si="115"/>
        <v>144.19620376828357</v>
      </c>
      <c r="AH61" t="str">
        <f t="shared" si="142"/>
        <v>54 Textiles, printing and other skilled trades</v>
      </c>
      <c r="AI61" s="18">
        <f t="shared" si="151"/>
        <v>1.2338287528000349</v>
      </c>
      <c r="AJ61" s="18">
        <f t="shared" si="151"/>
        <v>1.2257508187640616</v>
      </c>
      <c r="AK61" s="18">
        <f t="shared" si="151"/>
        <v>1.3663106719892848</v>
      </c>
      <c r="AL61" s="18">
        <f t="shared" si="151"/>
        <v>1.5478481040608767</v>
      </c>
      <c r="AM61" s="18">
        <f t="shared" si="151"/>
        <v>1.8073812074438935</v>
      </c>
      <c r="AO61" s="68">
        <f t="shared" si="117"/>
        <v>56.528296889790262</v>
      </c>
      <c r="AP61" s="69">
        <f t="shared" si="118"/>
        <v>80.076277550852851</v>
      </c>
      <c r="AQ61" s="69">
        <f t="shared" si="119"/>
        <v>136.60457444064309</v>
      </c>
      <c r="AS61" t="str">
        <f t="shared" si="143"/>
        <v>54 Textiles, printing and other skilled trades</v>
      </c>
      <c r="AT61" s="18">
        <f t="shared" si="152"/>
        <v>1.4265326877674647</v>
      </c>
      <c r="AU61" s="18">
        <f t="shared" si="152"/>
        <v>1.3313148165895925</v>
      </c>
      <c r="AV61" s="18">
        <f t="shared" si="152"/>
        <v>1.356018005363421</v>
      </c>
      <c r="AW61" s="18">
        <f t="shared" si="152"/>
        <v>1.5414017442299432</v>
      </c>
      <c r="AX61" s="18">
        <f t="shared" si="152"/>
        <v>1.3739157565509079</v>
      </c>
      <c r="AZ61" s="68">
        <f t="shared" si="121"/>
        <v>25.939960034923626</v>
      </c>
      <c r="BA61" s="69">
        <f t="shared" si="122"/>
        <v>72.399328534134838</v>
      </c>
      <c r="BB61" s="69">
        <f t="shared" si="123"/>
        <v>98.339288569058468</v>
      </c>
      <c r="BD61" t="str">
        <f t="shared" si="144"/>
        <v>54 Textiles, printing and other skilled trades</v>
      </c>
      <c r="BE61" s="18">
        <f t="shared" si="153"/>
        <v>2.4533334032618632</v>
      </c>
      <c r="BF61" s="18">
        <f t="shared" si="153"/>
        <v>2.3007666690899424</v>
      </c>
      <c r="BG61" s="18">
        <f t="shared" si="153"/>
        <v>2.0892649036188504</v>
      </c>
      <c r="BH61" s="18">
        <f t="shared" si="153"/>
        <v>2.35401707614953</v>
      </c>
      <c r="BI61" s="18">
        <f t="shared" si="153"/>
        <v>2.3173817798066119</v>
      </c>
      <c r="BK61" s="68">
        <f t="shared" si="125"/>
        <v>20.673691243365646</v>
      </c>
      <c r="BL61" s="69">
        <f t="shared" si="126"/>
        <v>45.410927521249832</v>
      </c>
      <c r="BM61" s="69">
        <f t="shared" si="127"/>
        <v>66.08461876461547</v>
      </c>
      <c r="BO61" t="str">
        <f t="shared" si="145"/>
        <v>54 Textiles, printing and other skilled trades</v>
      </c>
      <c r="BP61" s="18">
        <f t="shared" si="154"/>
        <v>2.6948188377212476</v>
      </c>
      <c r="BQ61" s="18">
        <f t="shared" si="154"/>
        <v>2.4188710084579084</v>
      </c>
      <c r="BR61" s="18">
        <f t="shared" si="154"/>
        <v>2.5392393090725012</v>
      </c>
      <c r="BS61" s="18">
        <f t="shared" si="154"/>
        <v>2.6297165561522493</v>
      </c>
      <c r="BT61" s="18">
        <f t="shared" si="154"/>
        <v>2.7719006050692494</v>
      </c>
      <c r="BV61" s="68">
        <f t="shared" si="129"/>
        <v>-19.994119132973566</v>
      </c>
      <c r="BW61" s="69">
        <f t="shared" si="130"/>
        <v>36.565591192660342</v>
      </c>
      <c r="BX61" s="69">
        <f t="shared" si="131"/>
        <v>16.571472059686773</v>
      </c>
      <c r="BZ61" t="str">
        <f t="shared" si="146"/>
        <v>54 Textiles, printing and other skilled trades</v>
      </c>
      <c r="CA61" s="18">
        <f t="shared" si="155"/>
        <v>3.2246215738034554</v>
      </c>
      <c r="CB61" s="18">
        <f t="shared" si="155"/>
        <v>3.1447798648119489</v>
      </c>
      <c r="CC61" s="18">
        <f t="shared" si="155"/>
        <v>3.187069266111465</v>
      </c>
      <c r="CD61" s="18">
        <f t="shared" si="155"/>
        <v>3.6496137785124616</v>
      </c>
      <c r="CE61" s="18">
        <f t="shared" si="155"/>
        <v>3.6663632615552375</v>
      </c>
      <c r="CG61" s="68">
        <f t="shared" si="133"/>
        <v>-24.135851788510585</v>
      </c>
      <c r="CH61" s="69">
        <f t="shared" si="134"/>
        <v>33.219336267565247</v>
      </c>
      <c r="CI61" s="69">
        <f t="shared" si="135"/>
        <v>9.0834844790546594</v>
      </c>
      <c r="CK61" t="str">
        <f t="shared" si="147"/>
        <v>54 Textiles, printing and other skilled trades</v>
      </c>
      <c r="CL61" s="18">
        <f t="shared" si="156"/>
        <v>3.8097301482197548</v>
      </c>
      <c r="CM61" s="18">
        <f t="shared" si="156"/>
        <v>3.7653882275206931</v>
      </c>
      <c r="CN61" s="18">
        <f t="shared" si="156"/>
        <v>3.8157865491103617</v>
      </c>
      <c r="CO61" s="18">
        <f t="shared" si="156"/>
        <v>2.9208860265750847</v>
      </c>
      <c r="CP61" s="18">
        <f t="shared" si="156"/>
        <v>2.0774510976940808</v>
      </c>
      <c r="CR61" s="68">
        <f t="shared" si="137"/>
        <v>-69.426170032492323</v>
      </c>
      <c r="CS61" s="69">
        <f t="shared" si="138"/>
        <v>17.348512231577772</v>
      </c>
      <c r="CT61" s="69">
        <f t="shared" si="139"/>
        <v>-52.077657800914544</v>
      </c>
    </row>
    <row r="62" spans="1:98" x14ac:dyDescent="0.2">
      <c r="A62" t="str">
        <f t="shared" si="103"/>
        <v>61 Caring personal service occupations</v>
      </c>
      <c r="B62" s="18">
        <f t="shared" si="148"/>
        <v>0.33501700519258054</v>
      </c>
      <c r="C62" s="18">
        <f t="shared" si="148"/>
        <v>0.30473836454306547</v>
      </c>
      <c r="D62" s="18">
        <f t="shared" si="148"/>
        <v>0.29438125797684328</v>
      </c>
      <c r="E62" s="18">
        <f t="shared" si="148"/>
        <v>0.31767263688572506</v>
      </c>
      <c r="F62" s="18">
        <f t="shared" si="148"/>
        <v>0.36899155067861095</v>
      </c>
      <c r="H62" s="68">
        <f t="shared" si="105"/>
        <v>147.69649031992574</v>
      </c>
      <c r="I62" s="69">
        <f t="shared" si="106"/>
        <v>97.085420855721978</v>
      </c>
      <c r="J62" s="69">
        <f t="shared" si="107"/>
        <v>244.78191117564768</v>
      </c>
      <c r="L62" t="str">
        <f t="shared" si="140"/>
        <v>61 Caring personal service occupations</v>
      </c>
      <c r="M62" s="18">
        <f t="shared" si="149"/>
        <v>2.8314080075973069</v>
      </c>
      <c r="N62" s="18">
        <f t="shared" si="149"/>
        <v>2.5546496833537091</v>
      </c>
      <c r="O62" s="18">
        <f t="shared" si="149"/>
        <v>2.5275211800408832</v>
      </c>
      <c r="P62" s="18">
        <f t="shared" si="149"/>
        <v>2.7963092639574127</v>
      </c>
      <c r="Q62" s="18">
        <f t="shared" si="149"/>
        <v>3.1958456024244604</v>
      </c>
      <c r="S62" s="68">
        <f t="shared" si="109"/>
        <v>148.18505182044328</v>
      </c>
      <c r="T62" s="69">
        <f t="shared" si="110"/>
        <v>104.82918875526053</v>
      </c>
      <c r="U62" s="69">
        <f t="shared" si="111"/>
        <v>253.01424057570378</v>
      </c>
      <c r="W62" t="str">
        <f t="shared" si="141"/>
        <v>61 Caring personal service occupations</v>
      </c>
      <c r="X62" s="18">
        <f t="shared" si="150"/>
        <v>4.6116979336848569</v>
      </c>
      <c r="Y62" s="18">
        <f t="shared" si="150"/>
        <v>4.2394693279525582</v>
      </c>
      <c r="Z62" s="18">
        <f t="shared" si="150"/>
        <v>4.3143434707535224</v>
      </c>
      <c r="AA62" s="18">
        <f t="shared" si="150"/>
        <v>4.605199318812395</v>
      </c>
      <c r="AB62" s="18">
        <f t="shared" si="150"/>
        <v>4.9974764388918773</v>
      </c>
      <c r="AD62" s="68">
        <f t="shared" si="113"/>
        <v>48.613853015225963</v>
      </c>
      <c r="AE62" s="69">
        <f t="shared" si="114"/>
        <v>86.857690965646412</v>
      </c>
      <c r="AF62" s="69">
        <f t="shared" si="115"/>
        <v>135.47154398087238</v>
      </c>
      <c r="AH62" t="str">
        <f t="shared" si="142"/>
        <v>61 Caring personal service occupations</v>
      </c>
      <c r="AI62" s="18">
        <f t="shared" si="151"/>
        <v>13.770628275831564</v>
      </c>
      <c r="AJ62" s="18">
        <f t="shared" si="151"/>
        <v>12.62308307377894</v>
      </c>
      <c r="AK62" s="18">
        <f t="shared" si="151"/>
        <v>12.772496130164047</v>
      </c>
      <c r="AL62" s="18">
        <f t="shared" si="151"/>
        <v>12.499135602434022</v>
      </c>
      <c r="AM62" s="18">
        <f t="shared" si="151"/>
        <v>12.043817247307231</v>
      </c>
      <c r="AO62" s="68">
        <f t="shared" si="117"/>
        <v>11.578607028041239</v>
      </c>
      <c r="AP62" s="69">
        <f t="shared" si="118"/>
        <v>64.766811670734256</v>
      </c>
      <c r="AQ62" s="69">
        <f t="shared" si="119"/>
        <v>76.345418698775504</v>
      </c>
      <c r="AS62" t="str">
        <f t="shared" si="143"/>
        <v>61 Caring personal service occupations</v>
      </c>
      <c r="AT62" s="18">
        <f t="shared" si="152"/>
        <v>7.846248423122729</v>
      </c>
      <c r="AU62" s="18">
        <f t="shared" si="152"/>
        <v>7.1422406884478029</v>
      </c>
      <c r="AV62" s="18">
        <f t="shared" si="152"/>
        <v>7.5675224088584976</v>
      </c>
      <c r="AW62" s="18">
        <f t="shared" si="152"/>
        <v>7.3918235276958839</v>
      </c>
      <c r="AX62" s="18">
        <f t="shared" si="152"/>
        <v>7.5270188411173322</v>
      </c>
      <c r="AZ62" s="68">
        <f t="shared" si="121"/>
        <v>23.634076907795535</v>
      </c>
      <c r="BA62" s="69">
        <f t="shared" si="122"/>
        <v>70.861586500387958</v>
      </c>
      <c r="BB62" s="69">
        <f t="shared" si="123"/>
        <v>94.495663408183489</v>
      </c>
      <c r="BD62" t="str">
        <f t="shared" si="144"/>
        <v>61 Caring personal service occupations</v>
      </c>
      <c r="BE62" s="18">
        <f t="shared" si="153"/>
        <v>11.601753174479972</v>
      </c>
      <c r="BF62" s="18">
        <f t="shared" si="153"/>
        <v>12.320533848436432</v>
      </c>
      <c r="BG62" s="18">
        <f t="shared" si="153"/>
        <v>12.095046571296853</v>
      </c>
      <c r="BH62" s="18">
        <f t="shared" si="153"/>
        <v>13.007456053273486</v>
      </c>
      <c r="BI62" s="18">
        <f t="shared" si="153"/>
        <v>15.040573280218073</v>
      </c>
      <c r="BK62" s="68">
        <f t="shared" si="125"/>
        <v>35.289896102021778</v>
      </c>
      <c r="BL62" s="69">
        <f t="shared" si="126"/>
        <v>63.42428587637071</v>
      </c>
      <c r="BM62" s="69">
        <f t="shared" si="127"/>
        <v>98.714181978392489</v>
      </c>
      <c r="BO62" t="str">
        <f t="shared" si="145"/>
        <v>61 Caring personal service occupations</v>
      </c>
      <c r="BP62" s="18">
        <f t="shared" si="154"/>
        <v>10.265139613233929</v>
      </c>
      <c r="BQ62" s="18">
        <f t="shared" si="154"/>
        <v>10.045590996847936</v>
      </c>
      <c r="BR62" s="18">
        <f t="shared" si="154"/>
        <v>8.8656462161412737</v>
      </c>
      <c r="BS62" s="18">
        <f t="shared" si="154"/>
        <v>8.9725940399254487</v>
      </c>
      <c r="BT62" s="18">
        <f t="shared" si="154"/>
        <v>8.7048146822793644</v>
      </c>
      <c r="BV62" s="68">
        <f t="shared" si="129"/>
        <v>-28.039027554161571</v>
      </c>
      <c r="BW62" s="69">
        <f t="shared" si="130"/>
        <v>44.226860898227351</v>
      </c>
      <c r="BX62" s="69">
        <f t="shared" si="131"/>
        <v>16.187833344065776</v>
      </c>
      <c r="BZ62" t="str">
        <f t="shared" si="146"/>
        <v>61 Caring personal service occupations</v>
      </c>
      <c r="CA62" s="18">
        <f t="shared" si="155"/>
        <v>4.2583000237291859</v>
      </c>
      <c r="CB62" s="18">
        <f t="shared" si="155"/>
        <v>2.3735131776377334</v>
      </c>
      <c r="CC62" s="18">
        <f t="shared" si="155"/>
        <v>2.3405626305808447</v>
      </c>
      <c r="CD62" s="18">
        <f t="shared" si="155"/>
        <v>1.9822779460102795</v>
      </c>
      <c r="CE62" s="18">
        <f t="shared" si="155"/>
        <v>2.6416739192734373</v>
      </c>
      <c r="CG62" s="68">
        <f t="shared" si="133"/>
        <v>-25.569396979088783</v>
      </c>
      <c r="CH62" s="69">
        <f t="shared" si="134"/>
        <v>23.946139562759871</v>
      </c>
      <c r="CI62" s="69">
        <f t="shared" si="135"/>
        <v>-1.6232574163289115</v>
      </c>
      <c r="CK62" t="str">
        <f t="shared" si="147"/>
        <v>61 Caring personal service occupations</v>
      </c>
      <c r="CL62" s="18">
        <f t="shared" si="156"/>
        <v>1.8182336102031631</v>
      </c>
      <c r="CM62" s="18">
        <f t="shared" si="156"/>
        <v>1.5189161391315762</v>
      </c>
      <c r="CN62" s="18">
        <f t="shared" si="156"/>
        <v>1.5162153339681934</v>
      </c>
      <c r="CO62" s="18">
        <f t="shared" si="156"/>
        <v>2.1611557439069764</v>
      </c>
      <c r="CP62" s="18">
        <f t="shared" si="156"/>
        <v>3.2856032978673109</v>
      </c>
      <c r="CR62" s="68">
        <f t="shared" si="137"/>
        <v>21.690689139161549</v>
      </c>
      <c r="CS62" s="69">
        <f t="shared" si="138"/>
        <v>37.752905187630503</v>
      </c>
      <c r="CT62" s="69">
        <f t="shared" si="139"/>
        <v>59.443594326792059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0.20716959341192451</v>
      </c>
      <c r="C63" s="18">
        <f t="shared" si="148"/>
        <v>0.35826509734029849</v>
      </c>
      <c r="D63" s="18">
        <f t="shared" si="148"/>
        <v>0.38908904339291145</v>
      </c>
      <c r="E63" s="18">
        <f t="shared" si="148"/>
        <v>0.41067601842713736</v>
      </c>
      <c r="F63" s="18">
        <f t="shared" si="148"/>
        <v>0.43574130755835455</v>
      </c>
      <c r="H63" s="68">
        <f t="shared" si="105"/>
        <v>121.30606650501265</v>
      </c>
      <c r="I63" s="69">
        <f t="shared" si="106"/>
        <v>98.771710483433878</v>
      </c>
      <c r="J63" s="69">
        <f t="shared" si="107"/>
        <v>220.07777698844652</v>
      </c>
      <c r="L63" t="str">
        <f t="shared" si="140"/>
        <v>62 Leisure, travel and related personal service occupations</v>
      </c>
      <c r="M63" s="18">
        <f t="shared" si="149"/>
        <v>0.54389412756958078</v>
      </c>
      <c r="N63" s="18">
        <f t="shared" si="149"/>
        <v>0.51988618893270777</v>
      </c>
      <c r="O63" s="18">
        <f t="shared" si="149"/>
        <v>0.45982453267342288</v>
      </c>
      <c r="P63" s="18">
        <f t="shared" si="149"/>
        <v>0.47426926956141929</v>
      </c>
      <c r="Q63" s="18">
        <f t="shared" si="149"/>
        <v>0.54958009812008501</v>
      </c>
      <c r="S63" s="68">
        <f t="shared" si="109"/>
        <v>134.59756150416206</v>
      </c>
      <c r="T63" s="69">
        <f t="shared" si="110"/>
        <v>90.771586226887976</v>
      </c>
      <c r="U63" s="69">
        <f t="shared" si="111"/>
        <v>225.36914773105002</v>
      </c>
      <c r="W63" t="str">
        <f t="shared" si="141"/>
        <v>62 Leisure, travel and related personal service occupations</v>
      </c>
      <c r="X63" s="18">
        <f t="shared" si="150"/>
        <v>1.013686377290308</v>
      </c>
      <c r="Y63" s="18">
        <f t="shared" si="150"/>
        <v>1.1347646742998481</v>
      </c>
      <c r="Z63" s="18">
        <f t="shared" si="150"/>
        <v>1.0456001488721716</v>
      </c>
      <c r="AA63" s="18">
        <f t="shared" si="150"/>
        <v>1.1798509710972311</v>
      </c>
      <c r="AB63" s="18">
        <f t="shared" si="150"/>
        <v>1.4260168881721718</v>
      </c>
      <c r="AD63" s="68">
        <f t="shared" si="113"/>
        <v>74.977532576863723</v>
      </c>
      <c r="AE63" s="69">
        <f t="shared" si="114"/>
        <v>90.286834447215853</v>
      </c>
      <c r="AF63" s="69">
        <f t="shared" si="115"/>
        <v>165.26436702407955</v>
      </c>
      <c r="AH63" t="str">
        <f t="shared" si="142"/>
        <v>62 Leisure, travel and related personal service occupations</v>
      </c>
      <c r="AI63" s="18">
        <f t="shared" si="151"/>
        <v>2.076530151794413</v>
      </c>
      <c r="AJ63" s="18">
        <f t="shared" si="151"/>
        <v>2.5547469522985362</v>
      </c>
      <c r="AK63" s="18">
        <f t="shared" si="151"/>
        <v>2.3783137812729187</v>
      </c>
      <c r="AL63" s="18">
        <f t="shared" si="151"/>
        <v>2.6802818736841072</v>
      </c>
      <c r="AM63" s="18">
        <f t="shared" si="151"/>
        <v>3.3334468224367502</v>
      </c>
      <c r="AO63" s="68">
        <f t="shared" si="117"/>
        <v>65.850558008384937</v>
      </c>
      <c r="AP63" s="69">
        <f t="shared" si="118"/>
        <v>86.818324227108647</v>
      </c>
      <c r="AQ63" s="69">
        <f t="shared" si="119"/>
        <v>152.66888223549358</v>
      </c>
      <c r="AS63" t="str">
        <f t="shared" si="143"/>
        <v>62 Leisure, travel and related personal service occupations</v>
      </c>
      <c r="AT63" s="18">
        <f t="shared" si="152"/>
        <v>2.3580606951239846</v>
      </c>
      <c r="AU63" s="18">
        <f t="shared" si="152"/>
        <v>2.8783731643295942</v>
      </c>
      <c r="AV63" s="18">
        <f t="shared" si="152"/>
        <v>2.6774023811987684</v>
      </c>
      <c r="AW63" s="18">
        <f t="shared" si="152"/>
        <v>2.9079451803373093</v>
      </c>
      <c r="AX63" s="18">
        <f t="shared" si="152"/>
        <v>3.6431089353144244</v>
      </c>
      <c r="AZ63" s="68">
        <f t="shared" si="121"/>
        <v>69.132635163155669</v>
      </c>
      <c r="BA63" s="69">
        <f t="shared" si="122"/>
        <v>87.976698599790438</v>
      </c>
      <c r="BB63" s="69">
        <f t="shared" si="123"/>
        <v>157.10933376294608</v>
      </c>
      <c r="BD63" t="str">
        <f t="shared" si="144"/>
        <v>62 Leisure, travel and related personal service occupations</v>
      </c>
      <c r="BE63" s="18">
        <f t="shared" si="153"/>
        <v>2.4059870524163611</v>
      </c>
      <c r="BF63" s="18">
        <f t="shared" si="153"/>
        <v>2.4982703844326539</v>
      </c>
      <c r="BG63" s="18">
        <f t="shared" si="153"/>
        <v>2.151055967490985</v>
      </c>
      <c r="BH63" s="18">
        <f t="shared" si="153"/>
        <v>2.0625932255541057</v>
      </c>
      <c r="BI63" s="18">
        <f t="shared" si="153"/>
        <v>1.9629679633735686</v>
      </c>
      <c r="BK63" s="68">
        <f t="shared" si="125"/>
        <v>-0.71811374914013948</v>
      </c>
      <c r="BL63" s="69">
        <f t="shared" si="126"/>
        <v>43.144209002000245</v>
      </c>
      <c r="BM63" s="69">
        <f t="shared" si="127"/>
        <v>42.426095252860101</v>
      </c>
      <c r="BO63" t="str">
        <f t="shared" si="145"/>
        <v>62 Leisure, travel and related personal service occupations</v>
      </c>
      <c r="BP63" s="18">
        <f t="shared" si="154"/>
        <v>2.780831007248489</v>
      </c>
      <c r="BQ63" s="18">
        <f t="shared" si="154"/>
        <v>2.9827577307048347</v>
      </c>
      <c r="BR63" s="18">
        <f t="shared" si="154"/>
        <v>2.5823386894202236</v>
      </c>
      <c r="BS63" s="18">
        <f t="shared" si="154"/>
        <v>2.4915485737279948</v>
      </c>
      <c r="BT63" s="18">
        <f t="shared" si="154"/>
        <v>2.4821535193792799</v>
      </c>
      <c r="BV63" s="68">
        <f t="shared" si="129"/>
        <v>-29.552866344103656</v>
      </c>
      <c r="BW63" s="69">
        <f t="shared" si="130"/>
        <v>41.507502172586548</v>
      </c>
      <c r="BX63" s="69">
        <f t="shared" si="131"/>
        <v>11.954635828482887</v>
      </c>
      <c r="BZ63" t="str">
        <f t="shared" si="146"/>
        <v>62 Leisure, travel and related personal service occupations</v>
      </c>
      <c r="CA63" s="18">
        <f t="shared" si="155"/>
        <v>2.6294696859734774</v>
      </c>
      <c r="CB63" s="18">
        <f t="shared" si="155"/>
        <v>2.969249593516869</v>
      </c>
      <c r="CC63" s="18">
        <f t="shared" si="155"/>
        <v>2.9636403823451318</v>
      </c>
      <c r="CD63" s="18">
        <f t="shared" si="155"/>
        <v>3.235211591480331</v>
      </c>
      <c r="CE63" s="18">
        <f t="shared" si="155"/>
        <v>4.4181172792303638</v>
      </c>
      <c r="CG63" s="68">
        <f t="shared" si="133"/>
        <v>-1.6884978133645316</v>
      </c>
      <c r="CH63" s="69">
        <f t="shared" si="134"/>
        <v>38.969529431970194</v>
      </c>
      <c r="CI63" s="69">
        <f t="shared" si="135"/>
        <v>37.281031618605667</v>
      </c>
      <c r="CK63" t="str">
        <f t="shared" si="147"/>
        <v>62 Leisure, travel and related personal service occupations</v>
      </c>
      <c r="CL63" s="18">
        <f t="shared" si="156"/>
        <v>2.8655476079781526</v>
      </c>
      <c r="CM63" s="18">
        <f t="shared" si="156"/>
        <v>2.6593250514900157</v>
      </c>
      <c r="CN63" s="18">
        <f t="shared" si="156"/>
        <v>2.4432743471330243</v>
      </c>
      <c r="CO63" s="18">
        <f t="shared" si="156"/>
        <v>2.0899626908669937</v>
      </c>
      <c r="CP63" s="18">
        <f t="shared" si="156"/>
        <v>1.9203891044945902</v>
      </c>
      <c r="CR63" s="68">
        <f t="shared" si="137"/>
        <v>-55.861242124386671</v>
      </c>
      <c r="CS63" s="69">
        <f t="shared" si="138"/>
        <v>21.422978528153951</v>
      </c>
      <c r="CT63" s="69">
        <f t="shared" si="139"/>
        <v>-34.438263596232716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1.245094745517096E-2</v>
      </c>
      <c r="C64" s="18">
        <f t="shared" si="148"/>
        <v>9.1441433755953053E-3</v>
      </c>
      <c r="D64" s="18">
        <f t="shared" si="148"/>
        <v>1.0300036603469693E-2</v>
      </c>
      <c r="E64" s="18">
        <f t="shared" si="148"/>
        <v>9.1547677572798129E-3</v>
      </c>
      <c r="F64" s="18">
        <f t="shared" si="148"/>
        <v>1.0079298760706333E-2</v>
      </c>
      <c r="H64" s="68">
        <f t="shared" si="105"/>
        <v>93.37714250459797</v>
      </c>
      <c r="I64" s="69">
        <f t="shared" si="106"/>
        <v>71.427211566234988</v>
      </c>
      <c r="J64" s="69">
        <f t="shared" si="107"/>
        <v>164.80435407083297</v>
      </c>
      <c r="L64" t="str">
        <f t="shared" si="140"/>
        <v>63 Community and civil enforcement occupations</v>
      </c>
      <c r="M64" s="18">
        <f t="shared" si="149"/>
        <v>3.1924923832266701E-2</v>
      </c>
      <c r="N64" s="18">
        <f t="shared" si="149"/>
        <v>2.2649319441852507E-2</v>
      </c>
      <c r="O64" s="18">
        <f t="shared" si="149"/>
        <v>2.9050823046319903E-2</v>
      </c>
      <c r="P64" s="18">
        <f t="shared" si="149"/>
        <v>1.9649458656489389E-2</v>
      </c>
      <c r="Q64" s="18">
        <f t="shared" si="149"/>
        <v>2.1864509009849927E-2</v>
      </c>
      <c r="S64" s="68">
        <f t="shared" si="109"/>
        <v>47.729056009910103</v>
      </c>
      <c r="T64" s="69">
        <f t="shared" si="110"/>
        <v>55.186608734829314</v>
      </c>
      <c r="U64" s="69">
        <f t="shared" si="111"/>
        <v>102.91566474473942</v>
      </c>
      <c r="W64" t="str">
        <f t="shared" si="141"/>
        <v>63 Community and civil enforcement occupations</v>
      </c>
      <c r="X64" s="18">
        <f t="shared" si="150"/>
        <v>6.7914455661141557E-2</v>
      </c>
      <c r="Y64" s="18">
        <f t="shared" si="150"/>
        <v>5.3872006380656735E-2</v>
      </c>
      <c r="Z64" s="18">
        <f t="shared" si="150"/>
        <v>5.8804821808511508E-2</v>
      </c>
      <c r="AA64" s="18">
        <f t="shared" si="150"/>
        <v>5.1271722662361616E-2</v>
      </c>
      <c r="AB64" s="18">
        <f t="shared" si="150"/>
        <v>5.2025858121419237E-2</v>
      </c>
      <c r="AD64" s="68">
        <f t="shared" si="113"/>
        <v>13.508809722982784</v>
      </c>
      <c r="AE64" s="69">
        <f t="shared" si="114"/>
        <v>67.11218435332755</v>
      </c>
      <c r="AF64" s="69">
        <f t="shared" si="115"/>
        <v>80.620994076310353</v>
      </c>
      <c r="AH64" t="str">
        <f t="shared" si="142"/>
        <v>63 Community and civil enforcement occupations</v>
      </c>
      <c r="AI64" s="18">
        <f t="shared" si="151"/>
        <v>6.6157861143863447E-2</v>
      </c>
      <c r="AJ64" s="18">
        <f t="shared" si="151"/>
        <v>5.6220969160248158E-2</v>
      </c>
      <c r="AK64" s="18">
        <f t="shared" si="151"/>
        <v>7.2109085038419604E-2</v>
      </c>
      <c r="AL64" s="18">
        <f t="shared" si="151"/>
        <v>4.955541746265197E-2</v>
      </c>
      <c r="AM64" s="18">
        <f t="shared" si="151"/>
        <v>5.1001979810106082E-2</v>
      </c>
      <c r="AO64" s="68">
        <f t="shared" si="117"/>
        <v>-16.306908931131765</v>
      </c>
      <c r="AP64" s="69">
        <f t="shared" si="118"/>
        <v>47.40410041028386</v>
      </c>
      <c r="AQ64" s="69">
        <f t="shared" si="119"/>
        <v>31.097191479152098</v>
      </c>
      <c r="AS64" t="str">
        <f t="shared" si="143"/>
        <v>63 Community and civil enforcement occupations</v>
      </c>
      <c r="AT64" s="18">
        <f t="shared" si="152"/>
        <v>6.8991158935518673E-2</v>
      </c>
      <c r="AU64" s="18">
        <f t="shared" si="152"/>
        <v>4.9272745389648528E-2</v>
      </c>
      <c r="AV64" s="18">
        <f t="shared" si="152"/>
        <v>6.3356867330592426E-2</v>
      </c>
      <c r="AW64" s="18">
        <f t="shared" si="152"/>
        <v>3.7837309876008328E-2</v>
      </c>
      <c r="AX64" s="18">
        <f t="shared" si="152"/>
        <v>3.4099813404946416E-2</v>
      </c>
      <c r="AZ64" s="68">
        <f t="shared" si="121"/>
        <v>-33.0998317245134</v>
      </c>
      <c r="BA64" s="69">
        <f t="shared" si="122"/>
        <v>41.893192617857871</v>
      </c>
      <c r="BB64" s="69">
        <f t="shared" si="123"/>
        <v>8.7933608933444702</v>
      </c>
      <c r="BD64" t="str">
        <f t="shared" si="144"/>
        <v>63 Community and civil enforcement occupations</v>
      </c>
      <c r="BE64" s="18">
        <f t="shared" si="153"/>
        <v>7.6841278996607379E-2</v>
      </c>
      <c r="BF64" s="18">
        <f t="shared" si="153"/>
        <v>4.487821610992454E-2</v>
      </c>
      <c r="BG64" s="18">
        <f t="shared" si="153"/>
        <v>6.6507127408003311E-2</v>
      </c>
      <c r="BH64" s="18">
        <f t="shared" si="153"/>
        <v>3.6444230714284008E-2</v>
      </c>
      <c r="BI64" s="18">
        <f t="shared" si="153"/>
        <v>3.745012031207174E-2</v>
      </c>
      <c r="BK64" s="68">
        <f t="shared" si="125"/>
        <v>-38.737665060942511</v>
      </c>
      <c r="BL64" s="69">
        <f t="shared" si="126"/>
        <v>22.091482427004177</v>
      </c>
      <c r="BM64" s="69">
        <f t="shared" si="127"/>
        <v>-16.646182633938338</v>
      </c>
      <c r="BO64" t="str">
        <f t="shared" si="145"/>
        <v>63 Community and civil enforcement occupations</v>
      </c>
      <c r="BP64" s="18">
        <f t="shared" si="154"/>
        <v>0.10662726454402341</v>
      </c>
      <c r="BQ64" s="18">
        <f t="shared" si="154"/>
        <v>7.78565944240312E-2</v>
      </c>
      <c r="BR64" s="18">
        <f t="shared" si="154"/>
        <v>0.11301302309898202</v>
      </c>
      <c r="BS64" s="18">
        <f t="shared" si="154"/>
        <v>7.2957585712154244E-2</v>
      </c>
      <c r="BT64" s="18">
        <f t="shared" si="154"/>
        <v>8.2423651020541694E-2</v>
      </c>
      <c r="BV64" s="68">
        <f t="shared" si="129"/>
        <v>-46.547103203342829</v>
      </c>
      <c r="BW64" s="69">
        <f t="shared" si="130"/>
        <v>26.914849711355878</v>
      </c>
      <c r="BX64" s="69">
        <f t="shared" si="131"/>
        <v>-19.632253491986955</v>
      </c>
      <c r="BZ64" t="str">
        <f t="shared" si="146"/>
        <v>63 Community and civil enforcement occupations</v>
      </c>
      <c r="CA64" s="18">
        <f t="shared" si="155"/>
        <v>0.1447122926599427</v>
      </c>
      <c r="CB64" s="18">
        <f t="shared" si="155"/>
        <v>0.11516738492142264</v>
      </c>
      <c r="CC64" s="18">
        <f t="shared" si="155"/>
        <v>0.15460764900128585</v>
      </c>
      <c r="CD64" s="18">
        <f t="shared" si="155"/>
        <v>0.11637232862076277</v>
      </c>
      <c r="CE64" s="18">
        <f t="shared" si="155"/>
        <v>0.16586356119307685</v>
      </c>
      <c r="CG64" s="68">
        <f t="shared" si="133"/>
        <v>-29.252254422422013</v>
      </c>
      <c r="CH64" s="69">
        <f t="shared" si="134"/>
        <v>25.424939596410667</v>
      </c>
      <c r="CI64" s="69">
        <f t="shared" si="135"/>
        <v>-3.8273148260113508</v>
      </c>
      <c r="CK64" t="str">
        <f t="shared" si="147"/>
        <v>63 Community and civil enforcement occupations</v>
      </c>
      <c r="CL64" s="18">
        <f t="shared" si="156"/>
        <v>0.11757703997048102</v>
      </c>
      <c r="CM64" s="18">
        <f t="shared" si="156"/>
        <v>8.5951213445607244E-2</v>
      </c>
      <c r="CN64" s="18">
        <f t="shared" si="156"/>
        <v>0.1504949217133259</v>
      </c>
      <c r="CO64" s="18">
        <f t="shared" si="156"/>
        <v>5.9967145666008276E-2</v>
      </c>
      <c r="CP64" s="18">
        <f t="shared" si="156"/>
        <v>5.9911039238442924E-2</v>
      </c>
      <c r="CR64" s="68">
        <f t="shared" si="137"/>
        <v>-77.644308032979723</v>
      </c>
      <c r="CS64" s="69">
        <f t="shared" si="138"/>
        <v>9.2609366319365964</v>
      </c>
      <c r="CT64" s="69">
        <f t="shared" si="139"/>
        <v>-68.383371401043135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1.1713538173675455</v>
      </c>
      <c r="C65" s="18">
        <f t="shared" si="157"/>
        <v>1.0958541688430186</v>
      </c>
      <c r="D65" s="18">
        <f t="shared" si="157"/>
        <v>0.9581366363297622</v>
      </c>
      <c r="E65" s="18">
        <f t="shared" si="157"/>
        <v>0.98935561106542202</v>
      </c>
      <c r="F65" s="18">
        <f t="shared" si="157"/>
        <v>0.97718642531209565</v>
      </c>
      <c r="H65" s="68">
        <f t="shared" si="105"/>
        <v>101.54107321717771</v>
      </c>
      <c r="I65" s="69">
        <f t="shared" si="106"/>
        <v>68.866587004482469</v>
      </c>
      <c r="J65" s="69">
        <f t="shared" si="107"/>
        <v>170.40766022166019</v>
      </c>
      <c r="L65" t="str">
        <f t="shared" si="140"/>
        <v>71 Sales occupations</v>
      </c>
      <c r="M65" s="18">
        <f t="shared" ref="M65:Q70" si="158">M28/M$35*100</f>
        <v>2.3779326142061601</v>
      </c>
      <c r="N65" s="18">
        <f t="shared" si="158"/>
        <v>2.1348462730534026</v>
      </c>
      <c r="O65" s="18">
        <f t="shared" si="158"/>
        <v>2.0746037932586403</v>
      </c>
      <c r="P65" s="18">
        <f t="shared" si="158"/>
        <v>2.2767012735827352</v>
      </c>
      <c r="Q65" s="18">
        <f t="shared" si="158"/>
        <v>2.6958641545121025</v>
      </c>
      <c r="S65" s="68">
        <f t="shared" si="109"/>
        <v>155.06300441111978</v>
      </c>
      <c r="T65" s="69">
        <f t="shared" si="110"/>
        <v>83.335442488464935</v>
      </c>
      <c r="U65" s="69">
        <f t="shared" si="111"/>
        <v>238.39844689958474</v>
      </c>
      <c r="W65" t="str">
        <f t="shared" si="141"/>
        <v>71 Sales occupations</v>
      </c>
      <c r="X65" s="18">
        <f t="shared" ref="X65:AB70" si="159">X28/X$35*100</f>
        <v>4.4858609016628792</v>
      </c>
      <c r="Y65" s="18">
        <f t="shared" si="159"/>
        <v>4.2418012627679653</v>
      </c>
      <c r="Z65" s="18">
        <f t="shared" si="159"/>
        <v>4.3710719481533307</v>
      </c>
      <c r="AA65" s="18">
        <f t="shared" si="159"/>
        <v>4.5945457590994536</v>
      </c>
      <c r="AB65" s="18">
        <f t="shared" si="159"/>
        <v>5.1501174533175949</v>
      </c>
      <c r="AD65" s="68">
        <f t="shared" si="113"/>
        <v>51.165412754117035</v>
      </c>
      <c r="AE65" s="69">
        <f t="shared" si="114"/>
        <v>73.47800315001291</v>
      </c>
      <c r="AF65" s="69">
        <f t="shared" si="115"/>
        <v>124.64341590412995</v>
      </c>
      <c r="AH65" t="str">
        <f t="shared" si="142"/>
        <v>71 Sales occupations</v>
      </c>
      <c r="AI65" s="18">
        <f t="shared" ref="AI65:AM70" si="160">AI28/AI$35*100</f>
        <v>5.100966604646513</v>
      </c>
      <c r="AJ65" s="18">
        <f t="shared" si="160"/>
        <v>5.3804341455672722</v>
      </c>
      <c r="AK65" s="18">
        <f t="shared" si="160"/>
        <v>5.7682574099199284</v>
      </c>
      <c r="AL65" s="18">
        <f t="shared" si="160"/>
        <v>6.1483265643387215</v>
      </c>
      <c r="AM65" s="18">
        <f t="shared" si="160"/>
        <v>7.0878652567782643</v>
      </c>
      <c r="AO65" s="68">
        <f t="shared" si="117"/>
        <v>45.399655767757032</v>
      </c>
      <c r="AP65" s="69">
        <f t="shared" si="118"/>
        <v>71.833600534636616</v>
      </c>
      <c r="AQ65" s="69">
        <f t="shared" si="119"/>
        <v>117.23325630239366</v>
      </c>
      <c r="AS65" t="str">
        <f t="shared" si="143"/>
        <v>71 Sales occupations</v>
      </c>
      <c r="AT65" s="18">
        <f t="shared" ref="AT65:AX70" si="161">AT28/AT$35*100</f>
        <v>4.405061655551699</v>
      </c>
      <c r="AU65" s="18">
        <f t="shared" si="161"/>
        <v>3.9814399919656247</v>
      </c>
      <c r="AV65" s="18">
        <f t="shared" si="161"/>
        <v>4.0536477761321361</v>
      </c>
      <c r="AW65" s="18">
        <f t="shared" si="161"/>
        <v>4.0311388264631818</v>
      </c>
      <c r="AX65" s="18">
        <f t="shared" si="161"/>
        <v>4.2984621742809681</v>
      </c>
      <c r="AZ65" s="68">
        <f t="shared" si="121"/>
        <v>31.806249530660953</v>
      </c>
      <c r="BA65" s="69">
        <f t="shared" si="122"/>
        <v>59.51863271733626</v>
      </c>
      <c r="BB65" s="69">
        <f t="shared" si="123"/>
        <v>91.324882247997209</v>
      </c>
      <c r="BD65" t="str">
        <f t="shared" si="144"/>
        <v>71 Sales occupations</v>
      </c>
      <c r="BE65" s="18">
        <f t="shared" ref="BE65:BI70" si="162">BE28/BE$35*100</f>
        <v>8.5392999228979729</v>
      </c>
      <c r="BF65" s="18">
        <f t="shared" si="162"/>
        <v>8.2659595024322776</v>
      </c>
      <c r="BG65" s="18">
        <f t="shared" si="162"/>
        <v>8.6124884548622909</v>
      </c>
      <c r="BH65" s="18">
        <f t="shared" si="162"/>
        <v>8.6325108685820027</v>
      </c>
      <c r="BI65" s="18">
        <f t="shared" si="162"/>
        <v>8.8903076487581973</v>
      </c>
      <c r="BK65" s="68">
        <f t="shared" si="125"/>
        <v>12.304369885203766</v>
      </c>
      <c r="BL65" s="69">
        <f t="shared" si="126"/>
        <v>46.263861306580552</v>
      </c>
      <c r="BM65" s="69">
        <f t="shared" si="127"/>
        <v>58.568231191784314</v>
      </c>
      <c r="BO65" t="str">
        <f t="shared" si="145"/>
        <v>71 Sales occupations</v>
      </c>
      <c r="BP65" s="18">
        <f t="shared" ref="BP65:BT70" si="163">BP28/BP$35*100</f>
        <v>9.5820158328167082</v>
      </c>
      <c r="BQ65" s="18">
        <f t="shared" si="163"/>
        <v>9.0996721454780847</v>
      </c>
      <c r="BR65" s="18">
        <f t="shared" si="163"/>
        <v>9.00276181121043</v>
      </c>
      <c r="BS65" s="18">
        <f t="shared" si="163"/>
        <v>9.0596205469776692</v>
      </c>
      <c r="BT65" s="18">
        <f t="shared" si="163"/>
        <v>9.077744281167579</v>
      </c>
      <c r="BV65" s="68">
        <f t="shared" si="129"/>
        <v>-26.099040854642862</v>
      </c>
      <c r="BW65" s="69">
        <f t="shared" si="130"/>
        <v>41.901207200389337</v>
      </c>
      <c r="BX65" s="69">
        <f t="shared" si="131"/>
        <v>15.802166345746476</v>
      </c>
      <c r="BZ65" t="str">
        <f t="shared" si="146"/>
        <v>71 Sales occupations</v>
      </c>
      <c r="CA65" s="18">
        <f t="shared" ref="CA65:CE70" si="164">CA28/CA$35*100</f>
        <v>9.4955582917078427</v>
      </c>
      <c r="CB65" s="18">
        <f t="shared" si="164"/>
        <v>9.4448781536017847</v>
      </c>
      <c r="CC65" s="18">
        <f t="shared" si="164"/>
        <v>10.10649346439682</v>
      </c>
      <c r="CD65" s="18">
        <f t="shared" si="164"/>
        <v>9.633366907608778</v>
      </c>
      <c r="CE65" s="18">
        <f t="shared" si="164"/>
        <v>4.9019268450847111</v>
      </c>
      <c r="CG65" s="68">
        <f t="shared" si="133"/>
        <v>-68.014074449476141</v>
      </c>
      <c r="CH65" s="69">
        <f t="shared" si="134"/>
        <v>23.639071125265684</v>
      </c>
      <c r="CI65" s="69">
        <f t="shared" si="135"/>
        <v>-44.375003324210461</v>
      </c>
      <c r="CK65" t="str">
        <f t="shared" si="147"/>
        <v>71 Sales occupations</v>
      </c>
      <c r="CL65" s="18">
        <f t="shared" ref="CL65:CP70" si="165">CL28/CL$35*100</f>
        <v>11.961868598101953</v>
      </c>
      <c r="CM65" s="18">
        <f t="shared" si="165"/>
        <v>10.57764783204926</v>
      </c>
      <c r="CN65" s="18">
        <f t="shared" si="165"/>
        <v>10.393843008894885</v>
      </c>
      <c r="CO65" s="18">
        <f t="shared" si="165"/>
        <v>8.686655736534215</v>
      </c>
      <c r="CP65" s="18">
        <f t="shared" si="165"/>
        <v>8.1730663003305555</v>
      </c>
      <c r="CR65" s="68">
        <f t="shared" si="137"/>
        <v>-55.841737343454092</v>
      </c>
      <c r="CS65" s="69">
        <f t="shared" si="138"/>
        <v>18.008732384026544</v>
      </c>
      <c r="CT65" s="69">
        <f t="shared" si="139"/>
        <v>-37.833004959427555</v>
      </c>
    </row>
    <row r="66" spans="1:98" x14ac:dyDescent="0.2">
      <c r="A66" t="str">
        <f t="shared" si="103"/>
        <v>72 Customer service occupations</v>
      </c>
      <c r="B66" s="18">
        <f t="shared" si="157"/>
        <v>0.39070247099257721</v>
      </c>
      <c r="C66" s="18">
        <f t="shared" si="157"/>
        <v>0.3746576319518371</v>
      </c>
      <c r="D66" s="18">
        <f t="shared" si="157"/>
        <v>0.41119525788957423</v>
      </c>
      <c r="E66" s="18">
        <f t="shared" si="157"/>
        <v>0.503855763064054</v>
      </c>
      <c r="F66" s="18">
        <f t="shared" si="157"/>
        <v>0.55887029767952845</v>
      </c>
      <c r="H66" s="68">
        <f t="shared" si="105"/>
        <v>168.58176249561285</v>
      </c>
      <c r="I66" s="69">
        <f t="shared" si="106"/>
        <v>87.913115617394539</v>
      </c>
      <c r="J66" s="69">
        <f t="shared" si="107"/>
        <v>256.49487811300736</v>
      </c>
      <c r="L66" t="str">
        <f t="shared" si="140"/>
        <v>72 Customer service occupations</v>
      </c>
      <c r="M66" s="18">
        <f t="shared" si="158"/>
        <v>0.62642695610492738</v>
      </c>
      <c r="N66" s="18">
        <f t="shared" si="158"/>
        <v>0.61730201867598256</v>
      </c>
      <c r="O66" s="18">
        <f t="shared" si="158"/>
        <v>0.64564920898808831</v>
      </c>
      <c r="P66" s="18">
        <f t="shared" si="158"/>
        <v>0.72863274539292344</v>
      </c>
      <c r="Q66" s="18">
        <f t="shared" si="158"/>
        <v>0.78901240472736378</v>
      </c>
      <c r="S66" s="68">
        <f t="shared" si="109"/>
        <v>139.86773946485474</v>
      </c>
      <c r="T66" s="69">
        <f t="shared" si="110"/>
        <v>82.023913486057495</v>
      </c>
      <c r="U66" s="69">
        <f t="shared" si="111"/>
        <v>221.8916529509122</v>
      </c>
      <c r="W66" t="str">
        <f t="shared" si="141"/>
        <v>72 Customer service occupations</v>
      </c>
      <c r="X66" s="18">
        <f t="shared" si="159"/>
        <v>1.3215273770961256</v>
      </c>
      <c r="Y66" s="18">
        <f t="shared" si="159"/>
        <v>1.3595000970218019</v>
      </c>
      <c r="Z66" s="18">
        <f t="shared" si="159"/>
        <v>1.467940314576919</v>
      </c>
      <c r="AA66" s="18">
        <f t="shared" si="159"/>
        <v>1.6391868589308356</v>
      </c>
      <c r="AB66" s="18">
        <f t="shared" si="159"/>
        <v>1.8609228250700354</v>
      </c>
      <c r="AD66" s="68">
        <f t="shared" si="113"/>
        <v>62.645937657456521</v>
      </c>
      <c r="AE66" s="69">
        <f t="shared" si="114"/>
        <v>72.461356050920273</v>
      </c>
      <c r="AF66" s="69">
        <f t="shared" si="115"/>
        <v>135.1072937083768</v>
      </c>
      <c r="AH66" t="str">
        <f t="shared" si="142"/>
        <v>72 Customer service occupations</v>
      </c>
      <c r="AI66" s="18">
        <f t="shared" si="160"/>
        <v>1.2529926958970923</v>
      </c>
      <c r="AJ66" s="18">
        <f t="shared" si="160"/>
        <v>1.4680887283190249</v>
      </c>
      <c r="AK66" s="18">
        <f t="shared" si="160"/>
        <v>1.5982915366743482</v>
      </c>
      <c r="AL66" s="18">
        <f t="shared" si="160"/>
        <v>1.8769324256156299</v>
      </c>
      <c r="AM66" s="18">
        <f t="shared" si="160"/>
        <v>2.0808663863227372</v>
      </c>
      <c r="AO66" s="68">
        <f t="shared" si="117"/>
        <v>54.056757616543791</v>
      </c>
      <c r="AP66" s="69">
        <f t="shared" si="118"/>
        <v>74.511915678391631</v>
      </c>
      <c r="AQ66" s="69">
        <f t="shared" si="119"/>
        <v>128.56867329493545</v>
      </c>
      <c r="AS66" t="str">
        <f t="shared" si="143"/>
        <v>72 Customer service occupations</v>
      </c>
      <c r="AT66" s="18">
        <f t="shared" si="161"/>
        <v>1.7502374759895416</v>
      </c>
      <c r="AU66" s="18">
        <f t="shared" si="161"/>
        <v>1.7062849078872586</v>
      </c>
      <c r="AV66" s="18">
        <f t="shared" si="161"/>
        <v>1.7717215975448175</v>
      </c>
      <c r="AW66" s="18">
        <f t="shared" si="161"/>
        <v>1.9548358777526684</v>
      </c>
      <c r="AX66" s="18">
        <f t="shared" si="161"/>
        <v>1.9675463347131723</v>
      </c>
      <c r="AZ66" s="68">
        <f t="shared" si="121"/>
        <v>38.03791548530215</v>
      </c>
      <c r="BA66" s="69">
        <f t="shared" si="122"/>
        <v>62.698625197640823</v>
      </c>
      <c r="BB66" s="69">
        <f t="shared" si="123"/>
        <v>100.73654068294297</v>
      </c>
      <c r="BD66" t="str">
        <f t="shared" si="144"/>
        <v>72 Customer service occupations</v>
      </c>
      <c r="BE66" s="18">
        <f t="shared" si="162"/>
        <v>1.7545853916188288</v>
      </c>
      <c r="BF66" s="18">
        <f t="shared" si="162"/>
        <v>1.815934073544387</v>
      </c>
      <c r="BG66" s="18">
        <f t="shared" si="162"/>
        <v>2.0579872163017319</v>
      </c>
      <c r="BH66" s="18">
        <f t="shared" si="162"/>
        <v>2.1726513694955685</v>
      </c>
      <c r="BI66" s="18">
        <f t="shared" si="162"/>
        <v>2.3321848784622579</v>
      </c>
      <c r="BK66" s="68">
        <f t="shared" si="125"/>
        <v>23.290274819075552</v>
      </c>
      <c r="BL66" s="69">
        <f t="shared" si="126"/>
        <v>46.857032921325136</v>
      </c>
      <c r="BM66" s="69">
        <f t="shared" si="127"/>
        <v>70.147307740400706</v>
      </c>
      <c r="BO66" t="str">
        <f t="shared" si="145"/>
        <v>72 Customer service occupations</v>
      </c>
      <c r="BP66" s="18">
        <f t="shared" si="163"/>
        <v>1.8936893766868663</v>
      </c>
      <c r="BQ66" s="18">
        <f t="shared" si="163"/>
        <v>2.1571652815300393</v>
      </c>
      <c r="BR66" s="18">
        <f t="shared" si="163"/>
        <v>2.1803423242785334</v>
      </c>
      <c r="BS66" s="18">
        <f t="shared" si="163"/>
        <v>2.3624683975360377</v>
      </c>
      <c r="BT66" s="18">
        <f t="shared" si="163"/>
        <v>2.5674427217835176</v>
      </c>
      <c r="BV66" s="68">
        <f t="shared" si="129"/>
        <v>-13.697382307004332</v>
      </c>
      <c r="BW66" s="69">
        <f t="shared" si="130"/>
        <v>44.028861494118502</v>
      </c>
      <c r="BX66" s="69">
        <f t="shared" si="131"/>
        <v>30.331479187114169</v>
      </c>
      <c r="BZ66" t="str">
        <f t="shared" si="146"/>
        <v>72 Customer service occupations</v>
      </c>
      <c r="CA66" s="18">
        <f t="shared" si="164"/>
        <v>1.4640308258692347</v>
      </c>
      <c r="CB66" s="18">
        <f t="shared" si="164"/>
        <v>1.4921591583676233</v>
      </c>
      <c r="CC66" s="18">
        <f t="shared" si="164"/>
        <v>1.6678102704964011</v>
      </c>
      <c r="CD66" s="18">
        <f t="shared" si="164"/>
        <v>1.6618257946330102</v>
      </c>
      <c r="CE66" s="18">
        <f t="shared" si="164"/>
        <v>1.9623684305960596</v>
      </c>
      <c r="CG66" s="68">
        <f t="shared" si="133"/>
        <v>-22.406293006809712</v>
      </c>
      <c r="CH66" s="69">
        <f t="shared" si="134"/>
        <v>26.179449494164547</v>
      </c>
      <c r="CI66" s="69">
        <f t="shared" si="135"/>
        <v>3.7731564873548327</v>
      </c>
      <c r="CK66" t="str">
        <f t="shared" si="147"/>
        <v>72 Customer service occupations</v>
      </c>
      <c r="CL66" s="18">
        <f t="shared" si="165"/>
        <v>1.2779844825805595</v>
      </c>
      <c r="CM66" s="18">
        <f t="shared" si="165"/>
        <v>1.605466799943476</v>
      </c>
      <c r="CN66" s="18">
        <f t="shared" si="165"/>
        <v>1.5904383973582168</v>
      </c>
      <c r="CO66" s="18">
        <f t="shared" si="165"/>
        <v>2.5409924743850558</v>
      </c>
      <c r="CP66" s="18">
        <f t="shared" si="165"/>
        <v>3.8016179322208097</v>
      </c>
      <c r="CR66" s="68">
        <f t="shared" si="137"/>
        <v>34.231586935252182</v>
      </c>
      <c r="CS66" s="69">
        <f t="shared" si="138"/>
        <v>42.682417246439044</v>
      </c>
      <c r="CT66" s="69">
        <f t="shared" si="139"/>
        <v>76.914004181691226</v>
      </c>
    </row>
    <row r="67" spans="1:98" x14ac:dyDescent="0.2">
      <c r="A67" t="str">
        <f t="shared" si="103"/>
        <v>81 Process, plant and machine operatives</v>
      </c>
      <c r="B67" s="18">
        <f t="shared" si="157"/>
        <v>0.31234941103555303</v>
      </c>
      <c r="C67" s="18">
        <f t="shared" si="157"/>
        <v>0.3428455608362323</v>
      </c>
      <c r="D67" s="18">
        <f t="shared" si="157"/>
        <v>0.26717723793739589</v>
      </c>
      <c r="E67" s="18">
        <f t="shared" si="157"/>
        <v>0.34735593776786727</v>
      </c>
      <c r="F67" s="18">
        <f t="shared" si="157"/>
        <v>0.51728803556434</v>
      </c>
      <c r="H67" s="68">
        <f t="shared" si="105"/>
        <v>282.60140985930906</v>
      </c>
      <c r="I67" s="69">
        <f t="shared" si="106"/>
        <v>120.54024283166072</v>
      </c>
      <c r="J67" s="69">
        <f t="shared" si="107"/>
        <v>403.14165269096975</v>
      </c>
      <c r="L67" t="str">
        <f t="shared" si="140"/>
        <v>81 Process, plant and machine operatives</v>
      </c>
      <c r="M67" s="18">
        <f t="shared" si="158"/>
        <v>0.38846684938819559</v>
      </c>
      <c r="N67" s="18">
        <f t="shared" si="158"/>
        <v>0.37463132324577514</v>
      </c>
      <c r="O67" s="18">
        <f t="shared" si="158"/>
        <v>0.31481981833244643</v>
      </c>
      <c r="P67" s="18">
        <f t="shared" si="158"/>
        <v>0.43578200412353441</v>
      </c>
      <c r="Q67" s="18">
        <f t="shared" si="158"/>
        <v>0.53852466448086844</v>
      </c>
      <c r="S67" s="68">
        <f t="shared" si="109"/>
        <v>235.7593916227213</v>
      </c>
      <c r="T67" s="69">
        <f t="shared" si="110"/>
        <v>104.26333637875993</v>
      </c>
      <c r="U67" s="69">
        <f t="shared" si="111"/>
        <v>340.0227280014812</v>
      </c>
      <c r="W67" t="str">
        <f t="shared" si="141"/>
        <v>81 Process, plant and machine operatives</v>
      </c>
      <c r="X67" s="18">
        <f t="shared" si="159"/>
        <v>0.58750908545075964</v>
      </c>
      <c r="Y67" s="18">
        <f t="shared" si="159"/>
        <v>0.52979435305755107</v>
      </c>
      <c r="Z67" s="18">
        <f t="shared" si="159"/>
        <v>0.46167661757636358</v>
      </c>
      <c r="AA67" s="18">
        <f t="shared" si="159"/>
        <v>0.64946299380556682</v>
      </c>
      <c r="AB67" s="18">
        <f t="shared" si="159"/>
        <v>0.92655177892005391</v>
      </c>
      <c r="AD67" s="68">
        <f t="shared" si="113"/>
        <v>157.48685953345688</v>
      </c>
      <c r="AE67" s="69">
        <f t="shared" si="114"/>
        <v>97.474500181322043</v>
      </c>
      <c r="AF67" s="69">
        <f t="shared" si="115"/>
        <v>254.96135971477892</v>
      </c>
      <c r="AH67" t="str">
        <f t="shared" si="142"/>
        <v>81 Process, plant and machine operatives</v>
      </c>
      <c r="AI67" s="18">
        <f t="shared" si="160"/>
        <v>0.78233424442173938</v>
      </c>
      <c r="AJ67" s="18">
        <f t="shared" si="160"/>
        <v>0.8352873319823253</v>
      </c>
      <c r="AK67" s="18">
        <f t="shared" si="160"/>
        <v>0.7283575667366361</v>
      </c>
      <c r="AL67" s="18">
        <f t="shared" si="160"/>
        <v>1.0405357248699048</v>
      </c>
      <c r="AM67" s="18">
        <f t="shared" si="160"/>
        <v>1.5231796446559824</v>
      </c>
      <c r="AO67" s="68">
        <f t="shared" si="117"/>
        <v>147.45660429595824</v>
      </c>
      <c r="AP67" s="69">
        <f t="shared" si="118"/>
        <v>86.85417665712346</v>
      </c>
      <c r="AQ67" s="69">
        <f t="shared" si="119"/>
        <v>234.31078095308169</v>
      </c>
      <c r="AS67" t="str">
        <f t="shared" si="143"/>
        <v>81 Process, plant and machine operatives</v>
      </c>
      <c r="AT67" s="18">
        <f t="shared" si="161"/>
        <v>1.9986547173928688</v>
      </c>
      <c r="AU67" s="18">
        <f t="shared" si="161"/>
        <v>1.8536729920613795</v>
      </c>
      <c r="AV67" s="18">
        <f t="shared" si="161"/>
        <v>1.5974423450335624</v>
      </c>
      <c r="AW67" s="18">
        <f t="shared" si="161"/>
        <v>1.9951468071486611</v>
      </c>
      <c r="AX67" s="18">
        <f t="shared" si="161"/>
        <v>2.3842276797993014</v>
      </c>
      <c r="AZ67" s="68">
        <f t="shared" si="121"/>
        <v>85.520299276680788</v>
      </c>
      <c r="BA67" s="69">
        <f t="shared" si="122"/>
        <v>72.771431899112855</v>
      </c>
      <c r="BB67" s="69">
        <f t="shared" si="123"/>
        <v>158.29173117579364</v>
      </c>
      <c r="BD67" t="str">
        <f t="shared" si="144"/>
        <v>81 Process, plant and machine operatives</v>
      </c>
      <c r="BE67" s="18">
        <f t="shared" si="162"/>
        <v>3.3720326499945839</v>
      </c>
      <c r="BF67" s="18">
        <f t="shared" si="162"/>
        <v>3.162876154025116</v>
      </c>
      <c r="BG67" s="18">
        <f t="shared" si="162"/>
        <v>2.8409511949716806</v>
      </c>
      <c r="BH67" s="18">
        <f t="shared" si="162"/>
        <v>3.1873114141165892</v>
      </c>
      <c r="BI67" s="18">
        <f t="shared" si="162"/>
        <v>3.3987583411733602</v>
      </c>
      <c r="BK67" s="68">
        <f t="shared" si="125"/>
        <v>30.156251272511543</v>
      </c>
      <c r="BL67" s="69">
        <f t="shared" si="126"/>
        <v>42.231544461733634</v>
      </c>
      <c r="BM67" s="69">
        <f t="shared" si="127"/>
        <v>72.387795734245174</v>
      </c>
      <c r="BO67" t="str">
        <f t="shared" si="145"/>
        <v>81 Process, plant and machine operatives</v>
      </c>
      <c r="BP67" s="18">
        <f t="shared" si="163"/>
        <v>4.269630475698448</v>
      </c>
      <c r="BQ67" s="18">
        <f t="shared" si="163"/>
        <v>4.0238763416919161</v>
      </c>
      <c r="BR67" s="18">
        <f t="shared" si="163"/>
        <v>3.8832378221455253</v>
      </c>
      <c r="BS67" s="18">
        <f t="shared" si="163"/>
        <v>4.3221802846045936</v>
      </c>
      <c r="BT67" s="18">
        <f t="shared" si="163"/>
        <v>4.6824676531368539</v>
      </c>
      <c r="BV67" s="68">
        <f t="shared" si="129"/>
        <v>-11.625150447842882</v>
      </c>
      <c r="BW67" s="69">
        <f t="shared" si="130"/>
        <v>39.833072272747174</v>
      </c>
      <c r="BX67" s="69">
        <f t="shared" si="131"/>
        <v>28.207921824904293</v>
      </c>
      <c r="BZ67" t="str">
        <f t="shared" si="146"/>
        <v>81 Process, plant and machine operatives</v>
      </c>
      <c r="CA67" s="18">
        <f t="shared" si="164"/>
        <v>5.4924270753794628</v>
      </c>
      <c r="CB67" s="18">
        <f t="shared" si="164"/>
        <v>5.1819389171916415</v>
      </c>
      <c r="CC67" s="18">
        <f t="shared" si="164"/>
        <v>4.5866804755978565</v>
      </c>
      <c r="CD67" s="18">
        <f t="shared" si="164"/>
        <v>4.6650627703489773</v>
      </c>
      <c r="CE67" s="18">
        <f t="shared" si="164"/>
        <v>2.4193061716708728</v>
      </c>
      <c r="CG67" s="68">
        <f t="shared" si="133"/>
        <v>-65.215565885258357</v>
      </c>
      <c r="CH67" s="69">
        <f t="shared" si="134"/>
        <v>23.270677143772716</v>
      </c>
      <c r="CI67" s="69">
        <f t="shared" si="135"/>
        <v>-41.944888741485642</v>
      </c>
      <c r="CK67" t="str">
        <f t="shared" si="147"/>
        <v>81 Process, plant and machine operatives</v>
      </c>
      <c r="CL67" s="18">
        <f t="shared" si="165"/>
        <v>6.9924427232413464</v>
      </c>
      <c r="CM67" s="18">
        <f t="shared" si="165"/>
        <v>6.2006461175372198</v>
      </c>
      <c r="CN67" s="18">
        <f t="shared" si="165"/>
        <v>5.9216938827415779</v>
      </c>
      <c r="CO67" s="18">
        <f t="shared" si="165"/>
        <v>3.5798676159370602</v>
      </c>
      <c r="CP67" s="18">
        <f t="shared" si="165"/>
        <v>2.8694363831206324</v>
      </c>
      <c r="CR67" s="68">
        <f t="shared" si="137"/>
        <v>-72.788420149353257</v>
      </c>
      <c r="CS67" s="69">
        <f t="shared" si="138"/>
        <v>12.290043044738679</v>
      </c>
      <c r="CT67" s="69">
        <f t="shared" si="139"/>
        <v>-60.49837710461459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0.45395876931535506</v>
      </c>
      <c r="C68" s="18">
        <f t="shared" si="157"/>
        <v>0.427495439038025</v>
      </c>
      <c r="D68" s="18">
        <f t="shared" si="157"/>
        <v>0.36027013019163584</v>
      </c>
      <c r="E68" s="18">
        <f t="shared" si="157"/>
        <v>0.44159905550464584</v>
      </c>
      <c r="F68" s="18">
        <f t="shared" si="157"/>
        <v>0.46732603534114125</v>
      </c>
      <c r="H68" s="68">
        <f t="shared" si="105"/>
        <v>156.33346521780058</v>
      </c>
      <c r="I68" s="69">
        <f t="shared" si="106"/>
        <v>111.94953365372027</v>
      </c>
      <c r="J68" s="69">
        <f t="shared" si="107"/>
        <v>268.28299887152082</v>
      </c>
      <c r="L68" t="str">
        <f t="shared" si="140"/>
        <v>82 Transport and mobile machine drivers and operatives</v>
      </c>
      <c r="M68" s="18">
        <f t="shared" si="158"/>
        <v>0.51498885161409103</v>
      </c>
      <c r="N68" s="18">
        <f t="shared" si="158"/>
        <v>0.55699796669767621</v>
      </c>
      <c r="O68" s="18">
        <f t="shared" si="158"/>
        <v>0.48266782357246751</v>
      </c>
      <c r="P68" s="18">
        <f t="shared" si="158"/>
        <v>0.54531743648632125</v>
      </c>
      <c r="Q68" s="18">
        <f t="shared" si="158"/>
        <v>0.58472644339531332</v>
      </c>
      <c r="S68" s="68">
        <f t="shared" si="109"/>
        <v>137.78750001907818</v>
      </c>
      <c r="T68" s="69">
        <f t="shared" si="110"/>
        <v>104.30690821021842</v>
      </c>
      <c r="U68" s="69">
        <f t="shared" si="111"/>
        <v>242.09440822929656</v>
      </c>
      <c r="W68" t="str">
        <f t="shared" si="141"/>
        <v>82 Transport and mobile machine drivers and operatives</v>
      </c>
      <c r="X68" s="18">
        <f t="shared" si="159"/>
        <v>0.70591682580519166</v>
      </c>
      <c r="Y68" s="18">
        <f t="shared" si="159"/>
        <v>0.76832265434129066</v>
      </c>
      <c r="Z68" s="18">
        <f t="shared" si="159"/>
        <v>0.68690217245949914</v>
      </c>
      <c r="AA68" s="18">
        <f t="shared" si="159"/>
        <v>0.7783140153112732</v>
      </c>
      <c r="AB68" s="18">
        <f t="shared" si="159"/>
        <v>0.94210073172740083</v>
      </c>
      <c r="AD68" s="68">
        <f t="shared" si="113"/>
        <v>75.964762159632244</v>
      </c>
      <c r="AE68" s="69">
        <f t="shared" si="114"/>
        <v>94.92233512131321</v>
      </c>
      <c r="AF68" s="69">
        <f t="shared" si="115"/>
        <v>170.88709728094545</v>
      </c>
      <c r="AH68" t="str">
        <f t="shared" si="142"/>
        <v>82 Transport and mobile machine drivers and operatives</v>
      </c>
      <c r="AI68" s="18">
        <f t="shared" si="160"/>
        <v>0.96689122039691511</v>
      </c>
      <c r="AJ68" s="18">
        <f t="shared" si="160"/>
        <v>1.2803371614287755</v>
      </c>
      <c r="AK68" s="18">
        <f t="shared" si="160"/>
        <v>1.1825853648571103</v>
      </c>
      <c r="AL68" s="18">
        <f t="shared" si="160"/>
        <v>1.431401468571607</v>
      </c>
      <c r="AM68" s="18">
        <f t="shared" si="160"/>
        <v>1.6757370221352541</v>
      </c>
      <c r="AO68" s="68">
        <f t="shared" si="117"/>
        <v>67.674076375133126</v>
      </c>
      <c r="AP68" s="69">
        <f t="shared" si="118"/>
        <v>94.5349058398929</v>
      </c>
      <c r="AQ68" s="69">
        <f t="shared" si="119"/>
        <v>162.20898221502603</v>
      </c>
      <c r="AS68" t="str">
        <f t="shared" si="143"/>
        <v>82 Transport and mobile machine drivers and operatives</v>
      </c>
      <c r="AT68" s="18">
        <f t="shared" si="161"/>
        <v>1.8064535915688191</v>
      </c>
      <c r="AU68" s="18">
        <f t="shared" si="161"/>
        <v>1.8758614087629668</v>
      </c>
      <c r="AV68" s="18">
        <f t="shared" si="161"/>
        <v>1.6041434160557297</v>
      </c>
      <c r="AW68" s="18">
        <f t="shared" si="161"/>
        <v>1.8410498391537558</v>
      </c>
      <c r="AX68" s="18">
        <f t="shared" si="161"/>
        <v>1.9517665212048425</v>
      </c>
      <c r="AZ68" s="68">
        <f t="shared" si="121"/>
        <v>51.235440016955323</v>
      </c>
      <c r="BA68" s="69">
        <f t="shared" si="122"/>
        <v>89.883688605957033</v>
      </c>
      <c r="BB68" s="69">
        <f t="shared" si="123"/>
        <v>141.11912862291237</v>
      </c>
      <c r="BD68" t="str">
        <f t="shared" si="144"/>
        <v>82 Transport and mobile machine drivers and operatives</v>
      </c>
      <c r="BE68" s="18">
        <f t="shared" si="162"/>
        <v>2.9520461704900423</v>
      </c>
      <c r="BF68" s="18">
        <f t="shared" si="162"/>
        <v>2.8445135638952364</v>
      </c>
      <c r="BG68" s="18">
        <f t="shared" si="162"/>
        <v>2.5693790898558788</v>
      </c>
      <c r="BH68" s="18">
        <f t="shared" si="162"/>
        <v>2.8083413623564453</v>
      </c>
      <c r="BI68" s="18">
        <f t="shared" si="162"/>
        <v>3.0511901731176136</v>
      </c>
      <c r="BK68" s="68">
        <f t="shared" si="125"/>
        <v>29.196161233237028</v>
      </c>
      <c r="BL68" s="69">
        <f t="shared" si="126"/>
        <v>58.258544726892538</v>
      </c>
      <c r="BM68" s="69">
        <f t="shared" si="127"/>
        <v>87.454705960129559</v>
      </c>
      <c r="BO68" t="str">
        <f t="shared" si="145"/>
        <v>82 Transport and mobile machine drivers and operatives</v>
      </c>
      <c r="BP68" s="18">
        <f t="shared" si="163"/>
        <v>4.1096053948565316</v>
      </c>
      <c r="BQ68" s="18">
        <f t="shared" si="163"/>
        <v>4.1639074110641339</v>
      </c>
      <c r="BR68" s="18">
        <f t="shared" si="163"/>
        <v>4.1293080102097264</v>
      </c>
      <c r="BS68" s="18">
        <f t="shared" si="163"/>
        <v>4.3850641503945207</v>
      </c>
      <c r="BT68" s="18">
        <f t="shared" si="163"/>
        <v>5.1927680637236548</v>
      </c>
      <c r="BV68" s="68">
        <f t="shared" si="129"/>
        <v>-7.834255195327529</v>
      </c>
      <c r="BW68" s="69">
        <f t="shared" si="130"/>
        <v>55.483390427153068</v>
      </c>
      <c r="BX68" s="69">
        <f t="shared" si="131"/>
        <v>47.649135231825539</v>
      </c>
      <c r="BZ68" t="str">
        <f t="shared" si="146"/>
        <v>82 Transport and mobile machine drivers and operatives</v>
      </c>
      <c r="CA68" s="18">
        <f t="shared" si="164"/>
        <v>5.8860817481431615</v>
      </c>
      <c r="CB68" s="18">
        <f t="shared" si="164"/>
        <v>5.8742173515128648</v>
      </c>
      <c r="CC68" s="18">
        <f t="shared" si="164"/>
        <v>4.9155493299673596</v>
      </c>
      <c r="CD68" s="18">
        <f t="shared" si="164"/>
        <v>4.9320692107147295</v>
      </c>
      <c r="CE68" s="18">
        <f t="shared" si="164"/>
        <v>5.5196771647394876</v>
      </c>
      <c r="CG68" s="68">
        <f t="shared" si="133"/>
        <v>-25.948439574671596</v>
      </c>
      <c r="CH68" s="69">
        <f t="shared" si="134"/>
        <v>36.533688326396394</v>
      </c>
      <c r="CI68" s="69">
        <f t="shared" si="135"/>
        <v>10.585248751724793</v>
      </c>
      <c r="CK68" t="str">
        <f t="shared" si="147"/>
        <v>82 Transport and mobile machine drivers and operatives</v>
      </c>
      <c r="CL68" s="18">
        <f t="shared" si="165"/>
        <v>5.9788463009549897</v>
      </c>
      <c r="CM68" s="18">
        <f t="shared" si="165"/>
        <v>7.5680478745635495</v>
      </c>
      <c r="CN68" s="18">
        <f t="shared" si="165"/>
        <v>8.4181093980234856</v>
      </c>
      <c r="CO68" s="18">
        <f t="shared" si="165"/>
        <v>8.4526411719798418</v>
      </c>
      <c r="CP68" s="18">
        <f t="shared" si="165"/>
        <v>7.3794147791361935</v>
      </c>
      <c r="CR68" s="68">
        <f t="shared" si="137"/>
        <v>-50.772195682486618</v>
      </c>
      <c r="CS68" s="69">
        <f t="shared" si="138"/>
        <v>29.15904586214636</v>
      </c>
      <c r="CT68" s="69">
        <f t="shared" si="139"/>
        <v>-21.613149820340265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6.6054863569965242E-3</v>
      </c>
      <c r="C69" s="18">
        <f t="shared" si="157"/>
        <v>4.4547151461613102E-3</v>
      </c>
      <c r="D69" s="18">
        <f t="shared" si="157"/>
        <v>3.6079792685605075E-3</v>
      </c>
      <c r="E69" s="18">
        <f t="shared" si="157"/>
        <v>1.477290519888644E-2</v>
      </c>
      <c r="F69" s="18">
        <f t="shared" si="157"/>
        <v>2.2479595282015701E-2</v>
      </c>
      <c r="H69" s="68">
        <f t="shared" si="105"/>
        <v>1131.2267507524141</v>
      </c>
      <c r="I69" s="69">
        <f t="shared" si="106"/>
        <v>504.65042585954728</v>
      </c>
      <c r="J69" s="69">
        <f t="shared" si="107"/>
        <v>1635.8771766119612</v>
      </c>
      <c r="L69" t="str">
        <f t="shared" si="140"/>
        <v>91 Elementary trades and related occupations</v>
      </c>
      <c r="M69" s="18">
        <f t="shared" si="158"/>
        <v>0.30499153396111195</v>
      </c>
      <c r="N69" s="18">
        <f t="shared" si="158"/>
        <v>0.2916369353743376</v>
      </c>
      <c r="O69" s="18">
        <f t="shared" si="158"/>
        <v>0.22452714088013029</v>
      </c>
      <c r="P69" s="18">
        <f t="shared" si="158"/>
        <v>0.40946664952756262</v>
      </c>
      <c r="Q69" s="18">
        <f t="shared" si="158"/>
        <v>0.54013860884693976</v>
      </c>
      <c r="S69" s="68">
        <f t="shared" si="109"/>
        <v>372.19459313882396</v>
      </c>
      <c r="T69" s="69">
        <f t="shared" si="110"/>
        <v>156.14307069482803</v>
      </c>
      <c r="U69" s="69">
        <f t="shared" si="111"/>
        <v>528.33766383365196</v>
      </c>
      <c r="W69" t="str">
        <f t="shared" si="141"/>
        <v>91 Elementary trades and related occupations</v>
      </c>
      <c r="X69" s="18">
        <f t="shared" si="159"/>
        <v>0.47801672861816569</v>
      </c>
      <c r="Y69" s="18">
        <f t="shared" si="159"/>
        <v>0.41035120911995088</v>
      </c>
      <c r="Z69" s="18">
        <f t="shared" si="159"/>
        <v>0.37159701312798177</v>
      </c>
      <c r="AA69" s="18">
        <f t="shared" si="159"/>
        <v>0.97785590960339108</v>
      </c>
      <c r="AB69" s="18">
        <f t="shared" si="159"/>
        <v>1.2093762827337704</v>
      </c>
      <c r="AD69" s="68">
        <f t="shared" si="113"/>
        <v>317.55384623445264</v>
      </c>
      <c r="AE69" s="69">
        <f t="shared" si="114"/>
        <v>209.73020925714252</v>
      </c>
      <c r="AF69" s="69">
        <f t="shared" si="115"/>
        <v>527.28405549159504</v>
      </c>
      <c r="AH69" t="str">
        <f t="shared" si="142"/>
        <v>91 Elementary trades and related occupations</v>
      </c>
      <c r="AI69" s="18">
        <f t="shared" si="160"/>
        <v>0.99883375108627059</v>
      </c>
      <c r="AJ69" s="18">
        <f t="shared" si="160"/>
        <v>1.0151472447721079</v>
      </c>
      <c r="AK69" s="18">
        <f t="shared" si="160"/>
        <v>0.86419256537280231</v>
      </c>
      <c r="AL69" s="18">
        <f t="shared" si="160"/>
        <v>2.1392542147453812</v>
      </c>
      <c r="AM69" s="18">
        <f t="shared" si="160"/>
        <v>2.9503069753936884</v>
      </c>
      <c r="AO69" s="68">
        <f t="shared" si="117"/>
        <v>303.97011545576777</v>
      </c>
      <c r="AP69" s="69">
        <f t="shared" si="118"/>
        <v>192.77881845285668</v>
      </c>
      <c r="AQ69" s="69">
        <f t="shared" si="119"/>
        <v>496.74893390862439</v>
      </c>
      <c r="AS69" t="str">
        <f t="shared" si="143"/>
        <v>91 Elementary trades and related occupations</v>
      </c>
      <c r="AT69" s="18">
        <f t="shared" si="161"/>
        <v>1.1737400681483363</v>
      </c>
      <c r="AU69" s="18">
        <f t="shared" si="161"/>
        <v>1.0343233881655078</v>
      </c>
      <c r="AV69" s="18">
        <f t="shared" si="161"/>
        <v>0.97196624213367555</v>
      </c>
      <c r="AW69" s="18">
        <f t="shared" si="161"/>
        <v>2.2358129986297426</v>
      </c>
      <c r="AX69" s="18">
        <f t="shared" si="161"/>
        <v>2.6686791357072268</v>
      </c>
      <c r="AZ69" s="68">
        <f t="shared" si="121"/>
        <v>241.28254905563975</v>
      </c>
      <c r="BA69" s="69">
        <f t="shared" si="122"/>
        <v>153.35065840518232</v>
      </c>
      <c r="BB69" s="69">
        <f t="shared" si="123"/>
        <v>394.63320746082206</v>
      </c>
      <c r="BD69" t="str">
        <f t="shared" si="144"/>
        <v>91 Elementary trades and related occupations</v>
      </c>
      <c r="BE69" s="18">
        <f t="shared" si="162"/>
        <v>1.5694477182323954</v>
      </c>
      <c r="BF69" s="18">
        <f t="shared" si="162"/>
        <v>1.3162600217807083</v>
      </c>
      <c r="BG69" s="18">
        <f t="shared" si="162"/>
        <v>1.2354018304367915</v>
      </c>
      <c r="BH69" s="18">
        <f t="shared" si="162"/>
        <v>2.7171826514356532</v>
      </c>
      <c r="BI69" s="18">
        <f t="shared" si="162"/>
        <v>3.5162115714125557</v>
      </c>
      <c r="BK69" s="68">
        <f t="shared" si="125"/>
        <v>209.6529890415022</v>
      </c>
      <c r="BL69" s="69">
        <f t="shared" si="126"/>
        <v>111.80230615873926</v>
      </c>
      <c r="BM69" s="69">
        <f t="shared" si="127"/>
        <v>321.45529520024149</v>
      </c>
      <c r="BO69" t="str">
        <f t="shared" si="145"/>
        <v>91 Elementary trades and related occupations</v>
      </c>
      <c r="BP69" s="18">
        <f t="shared" si="163"/>
        <v>2.3748687774425252</v>
      </c>
      <c r="BQ69" s="18">
        <f t="shared" si="163"/>
        <v>1.8781143832322771</v>
      </c>
      <c r="BR69" s="18">
        <f t="shared" si="163"/>
        <v>1.8341508668616973</v>
      </c>
      <c r="BS69" s="18">
        <f t="shared" si="163"/>
        <v>3.6488133176531115</v>
      </c>
      <c r="BT69" s="18">
        <f t="shared" si="163"/>
        <v>4.5060337896531069</v>
      </c>
      <c r="BV69" s="68">
        <f t="shared" si="129"/>
        <v>80.055867850967559</v>
      </c>
      <c r="BW69" s="69">
        <f t="shared" si="130"/>
        <v>79.755509823306198</v>
      </c>
      <c r="BX69" s="69">
        <f t="shared" si="131"/>
        <v>159.81137767427376</v>
      </c>
      <c r="BZ69" t="str">
        <f t="shared" si="146"/>
        <v>91 Elementary trades and related occupations</v>
      </c>
      <c r="CA69" s="18">
        <f t="shared" si="164"/>
        <v>4.3011605306054843</v>
      </c>
      <c r="CB69" s="18">
        <f t="shared" si="164"/>
        <v>3.7681730951382226</v>
      </c>
      <c r="CC69" s="18">
        <f t="shared" si="164"/>
        <v>3.268659314547345</v>
      </c>
      <c r="CD69" s="18">
        <f t="shared" si="164"/>
        <v>6.1668092846612881</v>
      </c>
      <c r="CE69" s="18">
        <f t="shared" si="164"/>
        <v>8.1039111180739916</v>
      </c>
      <c r="CG69" s="68">
        <f t="shared" si="133"/>
        <v>63.499943776086418</v>
      </c>
      <c r="CH69" s="69">
        <f t="shared" si="134"/>
        <v>62.272692200060575</v>
      </c>
      <c r="CI69" s="69">
        <f t="shared" si="135"/>
        <v>125.77263597614699</v>
      </c>
      <c r="CK69" t="str">
        <f t="shared" si="147"/>
        <v>91 Elementary trades and related occupations</v>
      </c>
      <c r="CL69" s="18">
        <f t="shared" si="165"/>
        <v>5.9905320090590042</v>
      </c>
      <c r="CM69" s="18">
        <f t="shared" si="165"/>
        <v>5.8402311122141723</v>
      </c>
      <c r="CN69" s="18">
        <f t="shared" si="165"/>
        <v>5.5747435702567136</v>
      </c>
      <c r="CO69" s="18">
        <f t="shared" si="165"/>
        <v>10.378178759525143</v>
      </c>
      <c r="CP69" s="18">
        <f t="shared" si="165"/>
        <v>14.125785289884222</v>
      </c>
      <c r="CR69" s="68">
        <f t="shared" si="137"/>
        <v>42.295384892195699</v>
      </c>
      <c r="CS69" s="69">
        <f t="shared" si="138"/>
        <v>47.045980150233824</v>
      </c>
      <c r="CT69" s="69">
        <f t="shared" si="139"/>
        <v>89.34136504242953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0.51724498451218415</v>
      </c>
      <c r="C70" s="18">
        <f t="shared" si="157"/>
        <v>0.45290054294352566</v>
      </c>
      <c r="D70" s="18">
        <f t="shared" si="157"/>
        <v>0.42262748405973011</v>
      </c>
      <c r="E70" s="18">
        <f t="shared" si="157"/>
        <v>0.43124783430291846</v>
      </c>
      <c r="F70" s="18">
        <f t="shared" si="157"/>
        <v>0.40870915768604676</v>
      </c>
      <c r="H70" s="68">
        <f t="shared" si="105"/>
        <v>91.104195021863006</v>
      </c>
      <c r="I70" s="69">
        <f t="shared" si="106"/>
        <v>81.329823472468803</v>
      </c>
      <c r="J70" s="69">
        <f t="shared" si="107"/>
        <v>172.43401849433181</v>
      </c>
      <c r="L70" t="str">
        <f t="shared" ref="L70" si="166">A70</f>
        <v>92 Elementary administration and service occupations</v>
      </c>
      <c r="M70" s="18">
        <f t="shared" si="158"/>
        <v>1.9144841311823202</v>
      </c>
      <c r="N70" s="18">
        <f t="shared" si="158"/>
        <v>1.9206727876705076</v>
      </c>
      <c r="O70" s="18">
        <f t="shared" si="158"/>
        <v>1.8563979660258971</v>
      </c>
      <c r="P70" s="18">
        <f t="shared" si="158"/>
        <v>2.105411475294158</v>
      </c>
      <c r="Q70" s="18">
        <f t="shared" si="158"/>
        <v>2.3260878148776811</v>
      </c>
      <c r="S70" s="68">
        <f t="shared" si="109"/>
        <v>145.94593945601906</v>
      </c>
      <c r="T70" s="69">
        <f t="shared" si="110"/>
        <v>96.515821807286557</v>
      </c>
      <c r="U70" s="69">
        <f t="shared" si="111"/>
        <v>242.46176126330559</v>
      </c>
      <c r="W70" t="str">
        <f t="shared" ref="W70" si="167">A70</f>
        <v>92 Elementary administration and service occupations</v>
      </c>
      <c r="X70" s="18">
        <f t="shared" si="159"/>
        <v>3.1976856290775504</v>
      </c>
      <c r="Y70" s="18">
        <f t="shared" si="159"/>
        <v>3.3529903909827743</v>
      </c>
      <c r="Z70" s="18">
        <f t="shared" si="159"/>
        <v>3.373587940980173</v>
      </c>
      <c r="AA70" s="18">
        <f t="shared" si="159"/>
        <v>3.4114867909597919</v>
      </c>
      <c r="AB70" s="18">
        <f t="shared" si="159"/>
        <v>3.6617446894386445</v>
      </c>
      <c r="AD70" s="68">
        <f t="shared" si="113"/>
        <v>39.257720006176434</v>
      </c>
      <c r="AE70" s="69">
        <f t="shared" si="114"/>
        <v>79.058803524925253</v>
      </c>
      <c r="AF70" s="69">
        <f t="shared" si="115"/>
        <v>118.31652353110167</v>
      </c>
      <c r="AH70" t="str">
        <f t="shared" ref="AH70" si="168">L70</f>
        <v>92 Elementary administration and service occupations</v>
      </c>
      <c r="AI70" s="18">
        <f t="shared" si="160"/>
        <v>5.0042701425720679</v>
      </c>
      <c r="AJ70" s="18">
        <f t="shared" si="160"/>
        <v>5.7577483232536784</v>
      </c>
      <c r="AK70" s="18">
        <f t="shared" si="160"/>
        <v>5.7747170917147734</v>
      </c>
      <c r="AL70" s="18">
        <f t="shared" si="160"/>
        <v>6.3283554842321275</v>
      </c>
      <c r="AM70" s="18">
        <f t="shared" si="160"/>
        <v>7.1008499095596029</v>
      </c>
      <c r="AO70" s="68">
        <f t="shared" si="117"/>
        <v>45.503077335457348</v>
      </c>
      <c r="AP70" s="69">
        <f t="shared" si="118"/>
        <v>76.254231067047655</v>
      </c>
      <c r="AQ70" s="69">
        <f t="shared" si="119"/>
        <v>121.757308402505</v>
      </c>
      <c r="AS70" t="str">
        <f t="shared" ref="AS70" si="169">W70</f>
        <v>92 Elementary administration and service occupations</v>
      </c>
      <c r="AT70" s="18">
        <f t="shared" si="161"/>
        <v>4.6109736593430526</v>
      </c>
      <c r="AU70" s="18">
        <f t="shared" si="161"/>
        <v>4.7657093222443843</v>
      </c>
      <c r="AV70" s="18">
        <f t="shared" si="161"/>
        <v>5.0693669234748961</v>
      </c>
      <c r="AW70" s="18">
        <f t="shared" si="161"/>
        <v>5.1932984078002464</v>
      </c>
      <c r="AX70" s="18">
        <f t="shared" si="161"/>
        <v>5.7561381595251699</v>
      </c>
      <c r="AZ70" s="68">
        <f t="shared" si="121"/>
        <v>41.138788643085803</v>
      </c>
      <c r="BA70" s="69">
        <f t="shared" si="122"/>
        <v>72.682770103700619</v>
      </c>
      <c r="BB70" s="69">
        <f t="shared" si="123"/>
        <v>113.82155874678644</v>
      </c>
      <c r="BD70" t="str">
        <f t="shared" ref="BD70" si="170">AH70</f>
        <v>92 Elementary administration and service occupations</v>
      </c>
      <c r="BE70" s="18">
        <f t="shared" si="162"/>
        <v>8.0357617979216958</v>
      </c>
      <c r="BF70" s="18">
        <f t="shared" si="162"/>
        <v>7.6335800472885333</v>
      </c>
      <c r="BG70" s="18">
        <f t="shared" si="162"/>
        <v>7.2715507164075728</v>
      </c>
      <c r="BH70" s="18">
        <f t="shared" si="162"/>
        <v>6.1561828261976013</v>
      </c>
      <c r="BI70" s="18">
        <f t="shared" si="162"/>
        <v>5.4175858465971745</v>
      </c>
      <c r="BK70" s="68">
        <f t="shared" si="125"/>
        <v>-18.943605362819049</v>
      </c>
      <c r="BL70" s="69">
        <f t="shared" si="126"/>
        <v>39.614885531159302</v>
      </c>
      <c r="BM70" s="69">
        <f t="shared" si="127"/>
        <v>20.671280168340257</v>
      </c>
      <c r="BO70" t="str">
        <f t="shared" ref="BO70" si="171">AS70</f>
        <v>92 Elementary administration and service occupations</v>
      </c>
      <c r="BP70" s="18">
        <f t="shared" si="163"/>
        <v>13.123985245946542</v>
      </c>
      <c r="BQ70" s="18">
        <f t="shared" si="163"/>
        <v>13.31718292024</v>
      </c>
      <c r="BR70" s="18">
        <f t="shared" si="163"/>
        <v>12.633131561107454</v>
      </c>
      <c r="BS70" s="18">
        <f t="shared" si="163"/>
        <v>12.224246380318069</v>
      </c>
      <c r="BT70" s="18">
        <f t="shared" si="163"/>
        <v>12.403397758780946</v>
      </c>
      <c r="BV70" s="68">
        <f t="shared" si="129"/>
        <v>-28.042255380770552</v>
      </c>
      <c r="BW70" s="69">
        <f t="shared" si="130"/>
        <v>41.470180442151808</v>
      </c>
      <c r="BX70" s="69">
        <f t="shared" si="131"/>
        <v>13.427925061381258</v>
      </c>
      <c r="BZ70" t="str">
        <f t="shared" ref="BZ70" si="172">BD70</f>
        <v>92 Elementary administration and service occupations</v>
      </c>
      <c r="CA70" s="18">
        <f t="shared" si="164"/>
        <v>18.104814779515351</v>
      </c>
      <c r="CB70" s="18">
        <f t="shared" si="164"/>
        <v>17.810845442677579</v>
      </c>
      <c r="CC70" s="18">
        <f t="shared" si="164"/>
        <v>17.31375771524791</v>
      </c>
      <c r="CD70" s="18">
        <f t="shared" si="164"/>
        <v>17.157832660926637</v>
      </c>
      <c r="CE70" s="18">
        <f t="shared" si="164"/>
        <v>17.52147842743328</v>
      </c>
      <c r="CG70" s="68">
        <f t="shared" si="133"/>
        <v>-33.262181217562201</v>
      </c>
      <c r="CH70" s="69">
        <f t="shared" si="134"/>
        <v>29.479255523220978</v>
      </c>
      <c r="CI70" s="69">
        <f t="shared" si="135"/>
        <v>-3.7829256943412264</v>
      </c>
      <c r="CK70" t="str">
        <f t="shared" ref="CK70" si="173">BO70</f>
        <v>92 Elementary administration and service occupations</v>
      </c>
      <c r="CL70" s="18">
        <f t="shared" si="165"/>
        <v>24.215512888738552</v>
      </c>
      <c r="CM70" s="18">
        <f t="shared" si="165"/>
        <v>19.535388690415949</v>
      </c>
      <c r="CN70" s="18">
        <f t="shared" si="165"/>
        <v>17.298261470453628</v>
      </c>
      <c r="CO70" s="18">
        <f t="shared" si="165"/>
        <v>14.668734195840841</v>
      </c>
      <c r="CP70" s="18">
        <f t="shared" si="165"/>
        <v>17.703449850981663</v>
      </c>
      <c r="CR70" s="68">
        <f t="shared" si="137"/>
        <v>-42.52770273411182</v>
      </c>
      <c r="CS70" s="69">
        <f t="shared" si="138"/>
        <v>19.281952944280285</v>
      </c>
      <c r="CT70" s="69">
        <f t="shared" si="139"/>
        <v>-23.245749789831535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97.61212494629477</v>
      </c>
      <c r="I72" s="67">
        <f>IF(D35&gt;0,I35/D35*100,0)</f>
        <v>70.552833878817665</v>
      </c>
      <c r="J72" s="67">
        <f t="shared" ref="J72" si="175">IF(D35&gt;0,(J35/D35)*100,0)</f>
        <v>168.16495882511245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96.283880100412873</v>
      </c>
      <c r="T72" s="67">
        <f t="shared" ref="T72" si="177">IF(O35&gt;0,T35/O35*100,0)</f>
        <v>74.595341028152021</v>
      </c>
      <c r="U72" s="67">
        <f t="shared" ref="U72" si="178">IF(O35&gt;0,(U35/O35)*100,0)</f>
        <v>170.87922112856489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28.298995354930533</v>
      </c>
      <c r="AE72" s="67">
        <f t="shared" ref="AE72" si="180">IF(Z35&gt;0,AE35/Z35*100,0)</f>
        <v>65.498496394910973</v>
      </c>
      <c r="AF72" s="67">
        <f t="shared" ref="AF72" si="181">IF(Z35&gt;0,(AF35/Z35)*100,0)</f>
        <v>93.797491749841498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18.329371594656596</v>
      </c>
      <c r="AP72" s="67">
        <f t="shared" ref="AP72" si="183">IF(AK35&gt;0,AP35/AK35*100,0)</f>
        <v>60.55700855095202</v>
      </c>
      <c r="AQ72" s="67">
        <f t="shared" ref="AQ72" si="184">IF(AK35&gt;0,(AQ35/AK35)*100,0)</f>
        <v>78.886380145608612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24.299363034329001</v>
      </c>
      <c r="BA72" s="67">
        <f t="shared" ref="BA72" si="186">IF(AV35&gt;0,BA35/AV35*100,0)</f>
        <v>61.018783463303549</v>
      </c>
      <c r="BB72" s="67">
        <f t="shared" ref="BB72" si="187">IF(AV35&gt;0,(BB35/AV35)*100,0)</f>
        <v>85.318146497632554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8.7948952140034926</v>
      </c>
      <c r="BL72" s="67">
        <f t="shared" ref="BL72" si="189">IF(BG35&gt;0,BL35/BG35*100,0)</f>
        <v>44.96562084788539</v>
      </c>
      <c r="BM72" s="67">
        <f t="shared" ref="BM72" si="190">IF(BG35&gt;0,(BM35/BG35)*100,0)</f>
        <v>53.760516061888872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-26.709465237318753</v>
      </c>
      <c r="BW72" s="67">
        <f t="shared" ref="BW72" si="192">IF(BR35&gt;0,BW35/BR35*100,0)</f>
        <v>40.506981931803907</v>
      </c>
      <c r="BX72" s="67">
        <f t="shared" ref="BX72" si="193">IF(BR35&gt;0,(BX35/BR35)*100,0)</f>
        <v>13.797516694485154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-34.053371715818393</v>
      </c>
      <c r="CH72" s="67">
        <f t="shared" ref="CH72" si="195">IF(CC35&gt;0,CH35/CC35*100,0)</f>
        <v>29.831403300064242</v>
      </c>
      <c r="CI72" s="67">
        <f t="shared" ref="CI72" si="196">IF(CC35&gt;0,(CI35/CC35)*100,0)</f>
        <v>-4.2219684157541497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-43.843102119565479</v>
      </c>
      <c r="CS72" s="67">
        <f t="shared" ref="CS72" si="198">IF(CN35&gt;0,CS35/CN35*100,0)</f>
        <v>23.935851288335897</v>
      </c>
      <c r="CT72" s="67">
        <f t="shared" ref="CT72" si="199">IF(CN35&gt;0,(CT35/CN35)*100,0)</f>
        <v>-19.907250831229586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Gloucestershire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Gloucestershire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Gloucestershire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Gloucestershire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Gloucestershire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Gloucestershire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Gloucestershire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Gloucestershire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Gloucestershire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7.7768268064956514</v>
      </c>
      <c r="C82" s="18">
        <f t="shared" si="210"/>
        <v>2.0638279390373881</v>
      </c>
      <c r="D82" s="18">
        <f t="shared" si="210"/>
        <v>4.0473327103554668</v>
      </c>
      <c r="E82" s="18">
        <f t="shared" si="210"/>
        <v>4.3883827761200811</v>
      </c>
      <c r="F82" s="18">
        <f t="shared" ref="F82:F107" si="211">IF(AND(F$6-C$6 &lt;&gt; 0,C8&lt;&gt;0,F8&lt;&gt;0),(EXP(LN(F8/C8)/(F$6-C$6))-1)*100,0)</f>
        <v>4.1350114144145911</v>
      </c>
      <c r="H82" s="18">
        <f t="shared" ref="H82:H107" si="212">IF($F$6-$D$6 &lt;&gt; 0,(EXP(LN(1+(H45/100))/($F$6-$D$6))-1)*100,0)</f>
        <v>4.2745753896853866</v>
      </c>
      <c r="I82" s="18">
        <f t="shared" ref="I82:I107" si="213">IF(D8&gt;0,((1+(I8/D8))^(1/($F$6-$D$6))-1)*100,0)</f>
        <v>3.6617231742716472</v>
      </c>
      <c r="J82" s="18">
        <f t="shared" ref="J82:J107" si="214">IF($F$6-$D$6 &lt;&gt; 0,(EXP(LN(1+(J45/100))/($F$6-$D$6))-1)*100,0)</f>
        <v>6.5462534253628135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8.2450968645529699</v>
      </c>
      <c r="N82" s="18">
        <f t="shared" si="215"/>
        <v>1.0057408349318342</v>
      </c>
      <c r="O82" s="18">
        <f t="shared" si="215"/>
        <v>3.0666544547691021</v>
      </c>
      <c r="P82" s="18">
        <f t="shared" si="215"/>
        <v>4.0774532323993196</v>
      </c>
      <c r="Q82" s="18">
        <f t="shared" ref="Q82:Q107" si="216">IF(AND(Q$6-N$6 &lt;&gt; 0,N8&lt;&gt;0,Q8&lt;&gt;0),(EXP(LN(Q8/N8)/(Q$6-N$6))-1)*100,0)</f>
        <v>3.5664213761319008</v>
      </c>
      <c r="S82" s="18">
        <f t="shared" ref="S82:S107" si="217">IF($F$6-$D$6 &lt;&gt; 0,(EXP(LN(1+(S45/100))/($F$6-$D$6))-1)*100,0)</f>
        <v>3.7394236202528353</v>
      </c>
      <c r="T82" s="18">
        <f t="shared" ref="T82:T107" si="218">IF(O8&gt;0,((1+(T8/O8))^(1/($F$6-$D$6))-1)*100,0)</f>
        <v>3.5951227321429302</v>
      </c>
      <c r="U82" s="18">
        <f t="shared" ref="U82:U107" si="219">IF($F$6-$D$6 &lt;&gt; 0,(EXP(LN(1+(U45/100))/($F$6-$D$6))-1)*100,0)</f>
        <v>6.1067781803904264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3.7463534436167345</v>
      </c>
      <c r="Y82" s="18">
        <f t="shared" si="220"/>
        <v>2.6995177485962252</v>
      </c>
      <c r="Z82" s="18">
        <f t="shared" si="220"/>
        <v>-0.68195996986816221</v>
      </c>
      <c r="AA82" s="18">
        <f t="shared" si="220"/>
        <v>0.95712226886037755</v>
      </c>
      <c r="AB82" s="18">
        <f t="shared" ref="AB82:AB107" si="221">IF(AND(AB$6-Y$6 &lt;&gt; 0,Y8&lt;&gt;0,AB8&lt;&gt;0),(EXP(LN(AB8/Y8)/(AB$6-Y$6))-1)*100,0)</f>
        <v>0.54950128317727831</v>
      </c>
      <c r="AD82" s="18">
        <f t="shared" ref="AD82:AD107" si="222">IF($F$6-$D$6 &lt;&gt; 0,(EXP(LN(1+(AD45/100))/($F$6-$D$6))-1)*100,0)</f>
        <v>0.4077777606196431</v>
      </c>
      <c r="AE82" s="18">
        <f t="shared" ref="AE82:AE107" si="223">IF(Z8&gt;0,((1+(AE8/Z8))^(1/($F$6-$D$6))-1)*100,0)</f>
        <v>3.1662614015728563</v>
      </c>
      <c r="AF82" s="18">
        <f t="shared" ref="AF82:AF107" si="224">IF($F$6-$D$6 &lt;&gt; 0,(EXP(LN(1+(AF45/100))/($F$6-$D$6))-1)*100,0)</f>
        <v>3.43262117471832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1.6273666512730101</v>
      </c>
      <c r="AJ82" s="18">
        <f t="shared" si="225"/>
        <v>11.529739395028905</v>
      </c>
      <c r="AK82" s="18">
        <f t="shared" si="225"/>
        <v>-1.4990576798037059</v>
      </c>
      <c r="AL82" s="18">
        <f t="shared" si="225"/>
        <v>0.73658789752002463</v>
      </c>
      <c r="AM82" s="18">
        <f t="shared" ref="AM82:AM107" si="226">IF(AND(AM$6-AJ$6 &lt;&gt; 0,AJ8&lt;&gt;0,AM8&lt;&gt;0),(EXP(LN(AM8/AJ8)/(AM$6-AJ$6))-1)*100,0)</f>
        <v>0.67092549049343475</v>
      </c>
      <c r="AO82" s="18">
        <f t="shared" ref="AO82:AO107" si="227">IF($F$6-$D$6 &lt;&gt; 0,(EXP(LN(1+(AO45/100))/($F$6-$D$6))-1)*100,0)</f>
        <v>-1.4209137394027849E-2</v>
      </c>
      <c r="AP82" s="18">
        <f t="shared" ref="AP82:AP107" si="228">IF(AK8&gt;0,((1+(AP8/AK8))^(1/($F$6-$D$6))-1)*100,0)</f>
        <v>2.832050742942771</v>
      </c>
      <c r="AQ82" s="18">
        <f t="shared" ref="AQ82:AQ107" si="229">IF($F$6-$D$6 &lt;&gt; 0,(EXP(LN(1+(AQ45/100))/($F$6-$D$6))-1)*100,0)</f>
        <v>2.8224430114604848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2.0984786280054291</v>
      </c>
      <c r="AU82" s="18">
        <f t="shared" si="230"/>
        <v>8.4002112200586296</v>
      </c>
      <c r="AV82" s="18">
        <f t="shared" si="230"/>
        <v>-2.0330914757064944</v>
      </c>
      <c r="AW82" s="18">
        <f t="shared" si="230"/>
        <v>0.54040402925976672</v>
      </c>
      <c r="AX82" s="18">
        <f t="shared" ref="AX82:AX107" si="231">IF(AND(AX$6-AU$6 &lt;&gt; 0,AU8&lt;&gt;0,AX8&lt;&gt;0),(EXP(LN(AX8/AU8)/(AX$6-AU$6))-1)*100,0)</f>
        <v>0.19927702982061035</v>
      </c>
      <c r="AZ82" s="18">
        <f t="shared" ref="AZ82:AZ107" si="232">IF($F$6-$D$6 &lt;&gt; 0,(EXP(LN(1+(AZ45/100))/($F$6-$D$6))-1)*100,0)</f>
        <v>-0.32485289875382461</v>
      </c>
      <c r="BA82" s="18">
        <f t="shared" ref="BA82:BA107" si="233">IF(AV8&gt;0,((1+(BA8/AV8))^(1/($F$6-$D$6))-1)*100,0)</f>
        <v>2.7948796463853176</v>
      </c>
      <c r="BB82" s="18">
        <f t="shared" ref="BB82:BB107" si="234">IF($F$6-$D$6 &lt;&gt; 0,(EXP(LN(1+(BB45/100))/($F$6-$D$6))-1)*100,0)</f>
        <v>2.5757474511908462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4.4979641368371404</v>
      </c>
      <c r="BF82" s="18">
        <f t="shared" si="235"/>
        <v>1.5217261785171354</v>
      </c>
      <c r="BG82" s="18">
        <f t="shared" si="235"/>
        <v>-3.4010169148122493</v>
      </c>
      <c r="BH82" s="18">
        <f t="shared" si="235"/>
        <v>0.3041588848893495</v>
      </c>
      <c r="BI82" s="18">
        <f t="shared" ref="BI82:BI107" si="236">IF(AND(BI$6-BF$6 &lt;&gt; 0,BF8&lt;&gt;0,BI8&lt;&gt;0),(EXP(LN(BI8/BF8)/(BI$6-BF$6))-1)*100,0)</f>
        <v>-0.79394083982652353</v>
      </c>
      <c r="BK82" s="18">
        <f t="shared" ref="BK82:BK107" si="237">IF($F$6-$D$6 &lt;&gt; 0,(EXP(LN(1+(BK45/100))/($F$6-$D$6))-1)*100,0)</f>
        <v>-0.9464271430121185</v>
      </c>
      <c r="BL82" s="18">
        <f t="shared" ref="BL82:BL107" si="238">IF(BG8&gt;0,((1+(BL8/BG8))^(1/($F$6-$D$6))-1)*100,0)</f>
        <v>2.0725702202859742</v>
      </c>
      <c r="BM82" s="18">
        <f t="shared" ref="BM82:BM107" si="239">IF($F$6-$D$6 &lt;&gt; 0,(EXP(LN(1+(BM45/100))/($F$6-$D$6))-1)*100,0)</f>
        <v>1.3751909433837195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1.5433044069429691</v>
      </c>
      <c r="BQ82" s="18">
        <f t="shared" si="240"/>
        <v>6.2380089210723799</v>
      </c>
      <c r="BR82" s="18">
        <f t="shared" si="240"/>
        <v>-6.0360702065372029</v>
      </c>
      <c r="BS82" s="18">
        <f t="shared" si="240"/>
        <v>-2.9214187314524631</v>
      </c>
      <c r="BT82" s="18">
        <f t="shared" ref="BT82:BT107" si="241">IF(AND(BT$6-BQ$6 &lt;&gt; 0,BQ8&lt;&gt;0,BT8&lt;&gt;0),(EXP(LN(BT8/BQ8)/(BT$6-BQ$6))-1)*100,0)</f>
        <v>-3.362652855750714</v>
      </c>
      <c r="BV82" s="18">
        <f t="shared" ref="BV82:BV107" si="242">IF($F$6-$D$6 &lt;&gt; 0,(EXP(LN(1+(BV45/100))/($F$6-$D$6))-1)*100,0)</f>
        <v>-3.9709414577764335</v>
      </c>
      <c r="BW82" s="18">
        <f t="shared" ref="BW82:BW107" si="243">IF(BR8&gt;0,((1+(BW8/BR8))^(1/($F$6-$D$6))-1)*100,0)</f>
        <v>1.9145339504770265</v>
      </c>
      <c r="BX82" s="18">
        <f t="shared" ref="BX82:BX107" si="244">IF($F$6-$D$6 &lt;&gt; 0,(EXP(LN(1+(BX45/100))/($F$6-$D$6))-1)*100,0)</f>
        <v>-0.8968047453364103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8.9503062104103073</v>
      </c>
      <c r="CB82" s="18">
        <f t="shared" si="245"/>
        <v>-0.84097149945636662</v>
      </c>
      <c r="CC82" s="18">
        <f t="shared" si="245"/>
        <v>-4.0292228133555934</v>
      </c>
      <c r="CD82" s="18">
        <f t="shared" si="245"/>
        <v>-1.3499421307100468</v>
      </c>
      <c r="CE82" s="18">
        <f t="shared" ref="CE82:CE107" si="246">IF(AND(CE$6-CB$6 &lt;&gt; 0,CB8&lt;&gt;0,CE8&lt;&gt;0),(EXP(LN(CE8/CB8)/(CE$6-CB$6))-1)*100,0)</f>
        <v>-2.1636937407918722</v>
      </c>
      <c r="CG82" s="18">
        <f t="shared" ref="CG82:CG107" si="247">IF($F$6-$D$6 &lt;&gt; 0,(EXP(LN(1+(CG45/100))/($F$6-$D$6))-1)*100,0)</f>
        <v>-2.2512452493094082</v>
      </c>
      <c r="CH82" s="18">
        <f t="shared" ref="CH82:CH107" si="248">IF(CC8&gt;0,((1+(CH8/CC8))^(1/($F$6-$D$6))-1)*100,0)</f>
        <v>1.8164272433176754</v>
      </c>
      <c r="CI82" s="18">
        <f t="shared" ref="CI82:CI107" si="249">IF($F$6-$D$6 &lt;&gt; 0,(EXP(LN(1+(CI45/100))/($F$6-$D$6))-1)*100,0)</f>
        <v>0.13642487039084994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7.3892496452495182</v>
      </c>
      <c r="CM82" s="18">
        <f t="shared" si="250"/>
        <v>27.511980872194709</v>
      </c>
      <c r="CN82" s="18">
        <f t="shared" si="250"/>
        <v>-4.1931969742389104</v>
      </c>
      <c r="CO82" s="18">
        <f t="shared" si="250"/>
        <v>-1.9680997952853718</v>
      </c>
      <c r="CP82" s="18">
        <f t="shared" ref="CP82:CP107" si="251">IF(AND(CP$6-CM$6 &lt;&gt; 0,CM8&lt;&gt;0,CP8&lt;&gt;0),(EXP(LN(CP8/CM8)/(CP$6-CM$6))-1)*100,0)</f>
        <v>-1.0563484824886782</v>
      </c>
      <c r="CR82" s="18">
        <f t="shared" ref="CR82:CR107" si="252">IF($F$6-$D$6 &lt;&gt; 0,(EXP(LN(1+(CR45/100))/($F$6-$D$6))-1)*100,0)</f>
        <v>-2.7154823225151947</v>
      </c>
      <c r="CS82" s="18">
        <f t="shared" ref="CS82:CS107" si="253">IF(CN8&gt;0,((1+(CS8/CN8))^(1/($F$6-$D$6))-1)*100,0)</f>
        <v>1.6558098064340943</v>
      </c>
      <c r="CT82" s="18">
        <f t="shared" ref="CT82:CT107" si="254">IF($F$6-$D$6 &lt;&gt; 0,(EXP(LN(1+(CT45/100))/($F$6-$D$6))-1)*100,0)</f>
        <v>-0.40442761068936184</v>
      </c>
    </row>
    <row r="83" spans="1:98" x14ac:dyDescent="0.2">
      <c r="A83" t="str">
        <f t="shared" si="209"/>
        <v>12 Other managers and proprietors</v>
      </c>
      <c r="B83" s="18">
        <f t="shared" si="210"/>
        <v>7.8440673832308017</v>
      </c>
      <c r="C83" s="18">
        <f t="shared" si="210"/>
        <v>-9.7918216761568644</v>
      </c>
      <c r="D83" s="18">
        <f t="shared" si="210"/>
        <v>7.5455750115056563</v>
      </c>
      <c r="E83" s="18">
        <f t="shared" si="210"/>
        <v>4.9556449196648922</v>
      </c>
      <c r="F83" s="18">
        <f t="shared" si="211"/>
        <v>4.7620929281801727</v>
      </c>
      <c r="H83" s="18">
        <f t="shared" si="212"/>
        <v>5.811949592504928</v>
      </c>
      <c r="I83" s="18">
        <f t="shared" si="213"/>
        <v>4.6989401157145005</v>
      </c>
      <c r="J83" s="18">
        <f t="shared" si="214"/>
        <v>8.3390136820260974</v>
      </c>
      <c r="L83" t="str">
        <f t="shared" ref="L83:L106" si="255">A83</f>
        <v>12 Other managers and proprietors</v>
      </c>
      <c r="M83" s="18">
        <f t="shared" si="215"/>
        <v>7.361014101452712</v>
      </c>
      <c r="N83" s="18">
        <f t="shared" si="215"/>
        <v>-0.55620254147000781</v>
      </c>
      <c r="O83" s="18">
        <f t="shared" si="215"/>
        <v>6.7177157312724223</v>
      </c>
      <c r="P83" s="18">
        <f t="shared" si="215"/>
        <v>5.0644686487725687</v>
      </c>
      <c r="Q83" s="18">
        <f t="shared" si="216"/>
        <v>5.2161573761460023</v>
      </c>
      <c r="S83" s="18">
        <f t="shared" si="217"/>
        <v>5.6126854886501487</v>
      </c>
      <c r="T83" s="18">
        <f t="shared" si="218"/>
        <v>4.5555206328010023</v>
      </c>
      <c r="U83" s="18">
        <f t="shared" si="219"/>
        <v>8.1061868768321546</v>
      </c>
      <c r="W83" t="str">
        <f t="shared" ref="W83:W106" si="256">A83</f>
        <v>12 Other managers and proprietors</v>
      </c>
      <c r="X83" s="18">
        <f t="shared" si="220"/>
        <v>2.3733441393471333</v>
      </c>
      <c r="Y83" s="18">
        <f t="shared" si="220"/>
        <v>1.5435394295657545</v>
      </c>
      <c r="Z83" s="18">
        <f t="shared" si="220"/>
        <v>3.4332814413346791</v>
      </c>
      <c r="AA83" s="18">
        <f t="shared" si="220"/>
        <v>1.8869321100847936</v>
      </c>
      <c r="AB83" s="18">
        <f t="shared" si="221"/>
        <v>2.3460690373785731</v>
      </c>
      <c r="AD83" s="18">
        <f t="shared" si="222"/>
        <v>2.3997959748097042</v>
      </c>
      <c r="AE83" s="18">
        <f t="shared" si="223"/>
        <v>4.144943102895704</v>
      </c>
      <c r="AF83" s="18">
        <f t="shared" si="224"/>
        <v>5.6054011552029825</v>
      </c>
      <c r="AH83" t="str">
        <f t="shared" ref="AH83:AH106" si="257">L83</f>
        <v>12 Other managers and proprietors</v>
      </c>
      <c r="AI83" s="18">
        <f t="shared" si="225"/>
        <v>1.2333412939226296</v>
      </c>
      <c r="AJ83" s="18">
        <f t="shared" si="225"/>
        <v>9.1289813304414444</v>
      </c>
      <c r="AK83" s="18">
        <f t="shared" si="225"/>
        <v>1.557630189967818</v>
      </c>
      <c r="AL83" s="18">
        <f t="shared" si="225"/>
        <v>1.9959176449729332</v>
      </c>
      <c r="AM83" s="18">
        <f t="shared" si="226"/>
        <v>2.2899989799516796</v>
      </c>
      <c r="AO83" s="18">
        <f t="shared" si="227"/>
        <v>1.8496120624710288</v>
      </c>
      <c r="AP83" s="18">
        <f t="shared" si="228"/>
        <v>3.7878151440126073</v>
      </c>
      <c r="AQ83" s="18">
        <f t="shared" si="229"/>
        <v>4.9462326118266287</v>
      </c>
      <c r="AS83" t="str">
        <f t="shared" ref="AS83:AS106" si="258">W83</f>
        <v>12 Other managers and proprietors</v>
      </c>
      <c r="AT83" s="18">
        <f t="shared" si="230"/>
        <v>1.3889578993631746</v>
      </c>
      <c r="AU83" s="18">
        <f t="shared" si="230"/>
        <v>4.1133507548571036</v>
      </c>
      <c r="AV83" s="18">
        <f t="shared" si="230"/>
        <v>2.7329213945717079</v>
      </c>
      <c r="AW83" s="18">
        <f t="shared" si="230"/>
        <v>0.58233111057233167</v>
      </c>
      <c r="AX83" s="18">
        <f t="shared" si="231"/>
        <v>1.4680872942305134</v>
      </c>
      <c r="AZ83" s="18">
        <f t="shared" si="232"/>
        <v>1.2941451970752915</v>
      </c>
      <c r="BA83" s="18">
        <f t="shared" si="233"/>
        <v>3.6844765019102388</v>
      </c>
      <c r="BB83" s="18">
        <f t="shared" si="234"/>
        <v>4.4933522739335485</v>
      </c>
      <c r="BD83" t="str">
        <f t="shared" ref="BD83:BD106" si="259">AH83</f>
        <v>12 Other managers and proprietors</v>
      </c>
      <c r="BE83" s="18">
        <f t="shared" si="235"/>
        <v>-1.0206943884616404E-2</v>
      </c>
      <c r="BF83" s="18">
        <f t="shared" si="235"/>
        <v>2.7688821212909831</v>
      </c>
      <c r="BG83" s="18">
        <f t="shared" si="235"/>
        <v>-1.140419541852189</v>
      </c>
      <c r="BH83" s="18">
        <f t="shared" si="235"/>
        <v>0.32002994857935896</v>
      </c>
      <c r="BI83" s="18">
        <f t="shared" si="236"/>
        <v>1.1973859297231826E-2</v>
      </c>
      <c r="BK83" s="18">
        <f t="shared" si="237"/>
        <v>-0.16916818445265047</v>
      </c>
      <c r="BL83" s="18">
        <f t="shared" si="238"/>
        <v>2.3170078006777395</v>
      </c>
      <c r="BM83" s="18">
        <f t="shared" si="239"/>
        <v>2.1946745080877905</v>
      </c>
      <c r="BO83" t="str">
        <f t="shared" ref="BO83:BO106" si="260">AS83</f>
        <v>12 Other managers and proprietors</v>
      </c>
      <c r="BP83" s="18">
        <f t="shared" si="240"/>
        <v>0.92343180283700477</v>
      </c>
      <c r="BQ83" s="18">
        <f t="shared" si="240"/>
        <v>1.8607464072606383</v>
      </c>
      <c r="BR83" s="18">
        <f t="shared" si="240"/>
        <v>-1.4613162668052571</v>
      </c>
      <c r="BS83" s="18">
        <f t="shared" si="240"/>
        <v>-2.1020265899089785</v>
      </c>
      <c r="BT83" s="18">
        <f t="shared" si="241"/>
        <v>-1.6586641572761573</v>
      </c>
      <c r="BV83" s="18">
        <f t="shared" si="242"/>
        <v>-1.8889207111056683</v>
      </c>
      <c r="BW83" s="18">
        <f t="shared" si="243"/>
        <v>2.6431399792876009</v>
      </c>
      <c r="BX83" s="18">
        <f t="shared" si="244"/>
        <v>1.3905454268799744</v>
      </c>
      <c r="BZ83" t="str">
        <f t="shared" ref="BZ83:BZ106" si="261">BD83</f>
        <v>12 Other managers and proprietors</v>
      </c>
      <c r="CA83" s="18">
        <f t="shared" si="245"/>
        <v>7.3421887351609483</v>
      </c>
      <c r="CB83" s="18">
        <f t="shared" si="245"/>
        <v>-4.7871001338509629</v>
      </c>
      <c r="CC83" s="18">
        <f t="shared" si="245"/>
        <v>-1.0843732103443249</v>
      </c>
      <c r="CD83" s="18">
        <f t="shared" si="245"/>
        <v>-1.8117854529694832</v>
      </c>
      <c r="CE83" s="18">
        <f t="shared" si="246"/>
        <v>-1.7741326542736968</v>
      </c>
      <c r="CG83" s="18">
        <f t="shared" si="247"/>
        <v>-1.5699110221956469</v>
      </c>
      <c r="CH83" s="18">
        <f t="shared" si="248"/>
        <v>2.2089492554053125</v>
      </c>
      <c r="CI83" s="18">
        <f t="shared" si="249"/>
        <v>1.0897120828581297</v>
      </c>
      <c r="CK83" t="str">
        <f t="shared" ref="CK83:CK106" si="262">BO83</f>
        <v>12 Other managers and proprietors</v>
      </c>
      <c r="CL83" s="18">
        <f t="shared" si="250"/>
        <v>-0.15053087426183387</v>
      </c>
      <c r="CM83" s="18">
        <f t="shared" si="250"/>
        <v>31.120661806882065</v>
      </c>
      <c r="CN83" s="18">
        <f t="shared" si="250"/>
        <v>-3.6411123666790446</v>
      </c>
      <c r="CO83" s="18">
        <f t="shared" si="250"/>
        <v>3.7234621053405803E-2</v>
      </c>
      <c r="CP83" s="18">
        <f t="shared" si="251"/>
        <v>0.55916882023783199</v>
      </c>
      <c r="CR83" s="18">
        <f t="shared" si="252"/>
        <v>-1.2042237630141783</v>
      </c>
      <c r="CS83" s="18">
        <f t="shared" si="253"/>
        <v>1.8521334261933919</v>
      </c>
      <c r="CT83" s="18">
        <f t="shared" si="254"/>
        <v>0.94033507304127628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7.6459438143230418</v>
      </c>
      <c r="C84" s="18">
        <f t="shared" si="210"/>
        <v>-1.9104814590053643</v>
      </c>
      <c r="D84" s="18">
        <f t="shared" si="210"/>
        <v>7.7885827014904319</v>
      </c>
      <c r="E84" s="18">
        <f t="shared" si="210"/>
        <v>3.9845933099674102</v>
      </c>
      <c r="F84" s="18">
        <f t="shared" si="211"/>
        <v>4.7758093208912111</v>
      </c>
      <c r="H84" s="18">
        <f t="shared" si="212"/>
        <v>5.2374345019051916</v>
      </c>
      <c r="I84" s="18">
        <f t="shared" si="213"/>
        <v>3.1770006431530495</v>
      </c>
      <c r="J84" s="18">
        <f t="shared" si="214"/>
        <v>6.9744985147827343</v>
      </c>
      <c r="L84" t="str">
        <f t="shared" si="255"/>
        <v>21 Science, research, engineering and technology professionals</v>
      </c>
      <c r="M84" s="18">
        <f t="shared" si="215"/>
        <v>8.352424397114655</v>
      </c>
      <c r="N84" s="18">
        <f t="shared" si="215"/>
        <v>1.6834144421457697</v>
      </c>
      <c r="O84" s="18">
        <f t="shared" si="215"/>
        <v>9.4367611787038896</v>
      </c>
      <c r="P84" s="18">
        <f t="shared" si="215"/>
        <v>4.2719002837571241</v>
      </c>
      <c r="Q84" s="18">
        <f t="shared" si="216"/>
        <v>5.6929933005957167</v>
      </c>
      <c r="S84" s="18">
        <f t="shared" si="217"/>
        <v>5.9658524134102997</v>
      </c>
      <c r="T84" s="18">
        <f t="shared" si="218"/>
        <v>3.5434228384810362</v>
      </c>
      <c r="U84" s="18">
        <f t="shared" si="219"/>
        <v>7.7667113809042565</v>
      </c>
      <c r="W84" t="str">
        <f t="shared" si="256"/>
        <v>21 Science, research, engineering and technology professionals</v>
      </c>
      <c r="X84" s="18">
        <f t="shared" si="220"/>
        <v>1.8217181910079372</v>
      </c>
      <c r="Y84" s="18">
        <f t="shared" si="220"/>
        <v>2.1071828810913518</v>
      </c>
      <c r="Z84" s="18">
        <f t="shared" si="220"/>
        <v>4.0182699755903162</v>
      </c>
      <c r="AA84" s="18">
        <f t="shared" si="220"/>
        <v>0.43285045608247863</v>
      </c>
      <c r="AB84" s="18">
        <f t="shared" si="221"/>
        <v>1.6447950871765427</v>
      </c>
      <c r="AD84" s="18">
        <f t="shared" si="222"/>
        <v>1.6140437892299131</v>
      </c>
      <c r="AE84" s="18">
        <f t="shared" si="223"/>
        <v>2.7169193723317608</v>
      </c>
      <c r="AF84" s="18">
        <f t="shared" si="224"/>
        <v>3.8659273313725206</v>
      </c>
      <c r="AH84" t="str">
        <f t="shared" si="257"/>
        <v>21 Science, research, engineering and technology professionals</v>
      </c>
      <c r="AI84" s="18">
        <f t="shared" si="225"/>
        <v>0.44663425167836834</v>
      </c>
      <c r="AJ84" s="18">
        <f t="shared" si="225"/>
        <v>14.954105029980159</v>
      </c>
      <c r="AK84" s="18">
        <f t="shared" si="225"/>
        <v>4.193783861544409</v>
      </c>
      <c r="AL84" s="18">
        <f t="shared" si="225"/>
        <v>0.9761886781561202</v>
      </c>
      <c r="AM84" s="18">
        <f t="shared" si="226"/>
        <v>2.8004947648919032</v>
      </c>
      <c r="AO84" s="18">
        <f t="shared" si="227"/>
        <v>2.0375258541788455</v>
      </c>
      <c r="AP84" s="18">
        <f t="shared" si="228"/>
        <v>2.7014873719380716</v>
      </c>
      <c r="AQ84" s="18">
        <f t="shared" si="229"/>
        <v>4.1673649703296345</v>
      </c>
      <c r="AS84" t="str">
        <f t="shared" si="258"/>
        <v>21 Science, research, engineering and technology professionals</v>
      </c>
      <c r="AT84" s="18">
        <f t="shared" si="230"/>
        <v>0.82375179509697194</v>
      </c>
      <c r="AU84" s="18">
        <f t="shared" si="230"/>
        <v>0.4930049965516714</v>
      </c>
      <c r="AV84" s="18">
        <f t="shared" si="230"/>
        <v>1.802381943884046</v>
      </c>
      <c r="AW84" s="18">
        <f t="shared" si="230"/>
        <v>-0.43292256660444339</v>
      </c>
      <c r="AX84" s="18">
        <f t="shared" si="231"/>
        <v>0.31830726703683254</v>
      </c>
      <c r="AZ84" s="18">
        <f t="shared" si="232"/>
        <v>0.30667155565122783</v>
      </c>
      <c r="BA84" s="18">
        <f t="shared" si="233"/>
        <v>2.2975132928659159</v>
      </c>
      <c r="BB84" s="18">
        <f t="shared" si="234"/>
        <v>2.5220178710424035</v>
      </c>
      <c r="BD84" t="str">
        <f t="shared" si="259"/>
        <v>21 Science, research, engineering and technology professionals</v>
      </c>
      <c r="BE84" s="18">
        <f t="shared" si="235"/>
        <v>3.0796088804863286</v>
      </c>
      <c r="BF84" s="18">
        <f t="shared" si="235"/>
        <v>5.2087771119420534</v>
      </c>
      <c r="BG84" s="18">
        <f t="shared" si="235"/>
        <v>1.6899286575516648</v>
      </c>
      <c r="BH84" s="18">
        <f t="shared" si="235"/>
        <v>3.995491772723625E-3</v>
      </c>
      <c r="BI84" s="18">
        <f t="shared" si="236"/>
        <v>0.84710842798116914</v>
      </c>
      <c r="BK84" s="18">
        <f t="shared" si="237"/>
        <v>0.56284440007725589</v>
      </c>
      <c r="BL84" s="18">
        <f t="shared" si="238"/>
        <v>1.768035077566843</v>
      </c>
      <c r="BM84" s="18">
        <f t="shared" si="239"/>
        <v>2.2123576522579791</v>
      </c>
      <c r="BO84" t="str">
        <f t="shared" si="260"/>
        <v>21 Science, research, engineering and technology professionals</v>
      </c>
      <c r="BP84" s="18">
        <f t="shared" si="240"/>
        <v>0.96600486307256705</v>
      </c>
      <c r="BQ84" s="18">
        <f t="shared" si="240"/>
        <v>11.128939828401974</v>
      </c>
      <c r="BR84" s="18">
        <f t="shared" si="240"/>
        <v>-3.9690374446532672E-2</v>
      </c>
      <c r="BS84" s="18">
        <f t="shared" si="240"/>
        <v>-1.7061873867553867</v>
      </c>
      <c r="BT84" s="18">
        <f t="shared" si="241"/>
        <v>-0.42755212427945111</v>
      </c>
      <c r="BV84" s="18">
        <f t="shared" si="242"/>
        <v>-1.1537984978275073</v>
      </c>
      <c r="BW84" s="18">
        <f t="shared" si="243"/>
        <v>1.9162234986581206</v>
      </c>
      <c r="BX84" s="18">
        <f t="shared" si="244"/>
        <v>1.0499726653650177</v>
      </c>
      <c r="BZ84" t="str">
        <f t="shared" si="261"/>
        <v>21 Science, research, engineering and technology professionals</v>
      </c>
      <c r="CA84" s="18">
        <f t="shared" si="245"/>
        <v>9.2104846273317609</v>
      </c>
      <c r="CB84" s="18">
        <f t="shared" si="245"/>
        <v>0.20864759079133322</v>
      </c>
      <c r="CC84" s="18">
        <f t="shared" si="245"/>
        <v>1.0906273876743811</v>
      </c>
      <c r="CD84" s="18">
        <f t="shared" si="245"/>
        <v>-2.7217545167410595</v>
      </c>
      <c r="CE84" s="18">
        <f t="shared" si="246"/>
        <v>-1.3632942339152465</v>
      </c>
      <c r="CG84" s="18">
        <f t="shared" si="247"/>
        <v>-1.4672092951655391</v>
      </c>
      <c r="CH84" s="18">
        <f t="shared" si="248"/>
        <v>1.5798902132132087</v>
      </c>
      <c r="CI84" s="18">
        <f t="shared" si="249"/>
        <v>0.42838329081866799</v>
      </c>
      <c r="CK84" t="str">
        <f t="shared" si="262"/>
        <v>21 Science, research, engineering and technology professionals</v>
      </c>
      <c r="CL84" s="18">
        <f t="shared" si="250"/>
        <v>10.411361887859272</v>
      </c>
      <c r="CM84" s="18">
        <f t="shared" si="250"/>
        <v>53.554742775162836</v>
      </c>
      <c r="CN84" s="18">
        <f t="shared" si="250"/>
        <v>2.3048407266627047</v>
      </c>
      <c r="CO84" s="18">
        <f t="shared" si="250"/>
        <v>-0.42336540497630581</v>
      </c>
      <c r="CP84" s="18">
        <f t="shared" si="251"/>
        <v>3.176885050489342</v>
      </c>
      <c r="CR84" s="18">
        <f t="shared" si="252"/>
        <v>0.47785550871126681</v>
      </c>
      <c r="CS84" s="18">
        <f t="shared" si="253"/>
        <v>1.8531920076954034</v>
      </c>
      <c r="CT84" s="18">
        <f t="shared" si="254"/>
        <v>2.2256568867737192</v>
      </c>
    </row>
    <row r="85" spans="1:98" x14ac:dyDescent="0.2">
      <c r="A85" t="str">
        <f t="shared" si="209"/>
        <v>22 Health professionals</v>
      </c>
      <c r="B85" s="18">
        <f t="shared" si="210"/>
        <v>6.0509960193574575</v>
      </c>
      <c r="C85" s="18">
        <f t="shared" si="210"/>
        <v>0.29802594208723221</v>
      </c>
      <c r="D85" s="18">
        <f t="shared" si="210"/>
        <v>6.7156212814435179</v>
      </c>
      <c r="E85" s="18">
        <f t="shared" si="210"/>
        <v>4.7711442630156808</v>
      </c>
      <c r="F85" s="18">
        <f t="shared" si="211"/>
        <v>5.0879881085739376</v>
      </c>
      <c r="H85" s="18">
        <f t="shared" si="212"/>
        <v>5.4153343200559645</v>
      </c>
      <c r="I85" s="18">
        <f t="shared" si="213"/>
        <v>3.8896684476908305</v>
      </c>
      <c r="J85" s="18">
        <f t="shared" si="214"/>
        <v>7.5467782289468488</v>
      </c>
      <c r="L85" t="str">
        <f t="shared" si="255"/>
        <v>22 Health professionals</v>
      </c>
      <c r="M85" s="18">
        <f t="shared" si="215"/>
        <v>7.0656976000319949</v>
      </c>
      <c r="N85" s="18">
        <f t="shared" si="215"/>
        <v>-1.7174614829403745</v>
      </c>
      <c r="O85" s="18">
        <f t="shared" si="215"/>
        <v>4.1900678783908463</v>
      </c>
      <c r="P85" s="18">
        <f t="shared" si="215"/>
        <v>4.1318718981543823</v>
      </c>
      <c r="Q85" s="18">
        <f t="shared" si="216"/>
        <v>3.7744153435819161</v>
      </c>
      <c r="S85" s="18">
        <f t="shared" si="217"/>
        <v>4.1512669455907591</v>
      </c>
      <c r="T85" s="18">
        <f t="shared" si="218"/>
        <v>3.6822929884532618</v>
      </c>
      <c r="U85" s="18">
        <f t="shared" si="219"/>
        <v>6.4694529767304498</v>
      </c>
      <c r="W85" t="str">
        <f t="shared" si="256"/>
        <v>22 Health professionals</v>
      </c>
      <c r="X85" s="18">
        <f t="shared" si="220"/>
        <v>1.3894585161641659</v>
      </c>
      <c r="Y85" s="18">
        <f t="shared" si="220"/>
        <v>1.5862868970180966</v>
      </c>
      <c r="Z85" s="18">
        <f t="shared" si="220"/>
        <v>1.2664077778457905</v>
      </c>
      <c r="AA85" s="18">
        <f t="shared" si="220"/>
        <v>1.0971368991845143</v>
      </c>
      <c r="AB85" s="18">
        <f t="shared" si="221"/>
        <v>1.1805223365700446</v>
      </c>
      <c r="AD85" s="18">
        <f t="shared" si="222"/>
        <v>1.1535290639054008</v>
      </c>
      <c r="AE85" s="18">
        <f t="shared" si="223"/>
        <v>3.3579072602455184</v>
      </c>
      <c r="AF85" s="18">
        <f t="shared" si="224"/>
        <v>4.1068629594075423</v>
      </c>
      <c r="AH85" t="str">
        <f t="shared" si="257"/>
        <v>22 Health professionals</v>
      </c>
      <c r="AI85" s="18">
        <f t="shared" si="225"/>
        <v>-8.0999695441524739</v>
      </c>
      <c r="AJ85" s="18">
        <f t="shared" si="225"/>
        <v>-8.6114447398369158</v>
      </c>
      <c r="AK85" s="18">
        <f t="shared" si="225"/>
        <v>-11.223988461824453</v>
      </c>
      <c r="AL85" s="18">
        <f t="shared" si="225"/>
        <v>-8.5770879338902706</v>
      </c>
      <c r="AM85" s="18">
        <f t="shared" si="226"/>
        <v>-9.4147412736084295</v>
      </c>
      <c r="AO85" s="18">
        <f t="shared" si="227"/>
        <v>-9.4680426322139351</v>
      </c>
      <c r="AP85" s="18">
        <f t="shared" si="228"/>
        <v>1.1573445065238053</v>
      </c>
      <c r="AQ85" s="18">
        <f t="shared" si="229"/>
        <v>-5.7201552813479051</v>
      </c>
      <c r="AS85" t="str">
        <f t="shared" si="258"/>
        <v>22 Health professionals</v>
      </c>
      <c r="AT85" s="18">
        <f t="shared" si="230"/>
        <v>1.6578924582416166</v>
      </c>
      <c r="AU85" s="18">
        <f t="shared" si="230"/>
        <v>12.158301525928628</v>
      </c>
      <c r="AV85" s="18">
        <f t="shared" si="230"/>
        <v>1.7028449110304544</v>
      </c>
      <c r="AW85" s="18">
        <f t="shared" si="230"/>
        <v>1.326113088667058</v>
      </c>
      <c r="AX85" s="18">
        <f t="shared" si="231"/>
        <v>2.0896988600136446</v>
      </c>
      <c r="AZ85" s="18">
        <f t="shared" si="232"/>
        <v>1.4515350508097935</v>
      </c>
      <c r="BA85" s="18">
        <f t="shared" si="233"/>
        <v>3.1925908833655869</v>
      </c>
      <c r="BB85" s="18">
        <f t="shared" si="234"/>
        <v>4.1622367797172544</v>
      </c>
      <c r="BD85" t="str">
        <f t="shared" si="259"/>
        <v>22 Health professionals</v>
      </c>
      <c r="BE85" s="18">
        <f t="shared" si="235"/>
        <v>7.308953318227851</v>
      </c>
      <c r="BF85" s="18">
        <f t="shared" si="235"/>
        <v>-0.43778602358016672</v>
      </c>
      <c r="BG85" s="18">
        <f t="shared" si="235"/>
        <v>1.5970016629029971</v>
      </c>
      <c r="BH85" s="18">
        <f t="shared" si="235"/>
        <v>1.3132671539133112</v>
      </c>
      <c r="BI85" s="18">
        <f t="shared" si="236"/>
        <v>1.2914149899451832</v>
      </c>
      <c r="BK85" s="18">
        <f t="shared" si="237"/>
        <v>1.4077571698820179</v>
      </c>
      <c r="BL85" s="18">
        <f t="shared" si="238"/>
        <v>3.1444016727947721</v>
      </c>
      <c r="BM85" s="18">
        <f t="shared" si="239"/>
        <v>4.0895727048071429</v>
      </c>
      <c r="BO85" t="str">
        <f t="shared" si="260"/>
        <v>22 Health professionals</v>
      </c>
      <c r="BP85" s="18">
        <f t="shared" si="240"/>
        <v>3.4825053617118407</v>
      </c>
      <c r="BQ85" s="18">
        <f t="shared" si="240"/>
        <v>-4.4286680964135012</v>
      </c>
      <c r="BR85" s="18">
        <f t="shared" si="240"/>
        <v>-2.0386842802557092</v>
      </c>
      <c r="BS85" s="18">
        <f t="shared" si="240"/>
        <v>-2.6793441874500057</v>
      </c>
      <c r="BT85" s="18">
        <f t="shared" si="241"/>
        <v>-2.5900804534962352</v>
      </c>
      <c r="BV85" s="18">
        <f t="shared" si="242"/>
        <v>-2.4662577844360878</v>
      </c>
      <c r="BW85" s="18">
        <f t="shared" si="243"/>
        <v>2.3911457971851569</v>
      </c>
      <c r="BX85" s="18">
        <f t="shared" si="244"/>
        <v>0.71614630063969731</v>
      </c>
      <c r="BZ85" t="str">
        <f t="shared" si="261"/>
        <v>22 Health professionals</v>
      </c>
      <c r="CA85" s="18">
        <f t="shared" si="245"/>
        <v>9.0318412303717501</v>
      </c>
      <c r="CB85" s="18">
        <f t="shared" si="245"/>
        <v>-7.8578478624425907</v>
      </c>
      <c r="CC85" s="18">
        <f t="shared" si="245"/>
        <v>-1.7993365643800718</v>
      </c>
      <c r="CD85" s="18">
        <f t="shared" si="245"/>
        <v>-2.6222985241509789</v>
      </c>
      <c r="CE85" s="18">
        <f t="shared" si="246"/>
        <v>-2.702517519113401</v>
      </c>
      <c r="CG85" s="18">
        <f t="shared" si="247"/>
        <v>-2.3487470457757453</v>
      </c>
      <c r="CH85" s="18">
        <f t="shared" si="248"/>
        <v>1.8792603475105363</v>
      </c>
      <c r="CI85" s="18">
        <f t="shared" si="249"/>
        <v>0.14701061231603418</v>
      </c>
      <c r="CK85" t="str">
        <f t="shared" si="262"/>
        <v>22 Health professionals</v>
      </c>
      <c r="CL85" s="18">
        <f t="shared" si="250"/>
        <v>4.9374579658288287</v>
      </c>
      <c r="CM85" s="18">
        <f t="shared" si="250"/>
        <v>36.536814942023675</v>
      </c>
      <c r="CN85" s="18">
        <f t="shared" si="250"/>
        <v>0.60037416922036346</v>
      </c>
      <c r="CO85" s="18">
        <f t="shared" si="250"/>
        <v>0.7658832946772387</v>
      </c>
      <c r="CP85" s="18">
        <f t="shared" si="251"/>
        <v>2.644676864397244</v>
      </c>
      <c r="CR85" s="18">
        <f t="shared" si="252"/>
        <v>0.71068335297106433</v>
      </c>
      <c r="CS85" s="18">
        <f t="shared" si="253"/>
        <v>2.6317764124152987</v>
      </c>
      <c r="CT85" s="18">
        <f t="shared" si="254"/>
        <v>3.1335849613529199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4.4349211928147447</v>
      </c>
      <c r="C86" s="18">
        <f t="shared" si="210"/>
        <v>-3.1119096494724552</v>
      </c>
      <c r="D86" s="18">
        <f t="shared" si="210"/>
        <v>2.6505888231775243</v>
      </c>
      <c r="E86" s="18">
        <f t="shared" si="210"/>
        <v>2.2875758928500911</v>
      </c>
      <c r="F86" s="18">
        <f t="shared" si="211"/>
        <v>2.0543815667802834</v>
      </c>
      <c r="H86" s="18">
        <f t="shared" si="212"/>
        <v>2.408437338664271</v>
      </c>
      <c r="I86" s="18">
        <f t="shared" si="213"/>
        <v>3.2207992866656987</v>
      </c>
      <c r="J86" s="18">
        <f t="shared" si="214"/>
        <v>4.8603439020972417</v>
      </c>
      <c r="L86" t="str">
        <f t="shared" si="255"/>
        <v>23 Teaching and other educational professionals</v>
      </c>
      <c r="M86" s="18">
        <f t="shared" si="215"/>
        <v>5.1709314740659762</v>
      </c>
      <c r="N86" s="18">
        <f t="shared" si="215"/>
        <v>0.80081509615914648</v>
      </c>
      <c r="O86" s="18">
        <f t="shared" si="215"/>
        <v>2.2207577719622007</v>
      </c>
      <c r="P86" s="18">
        <f t="shared" si="215"/>
        <v>2.2154349041531907</v>
      </c>
      <c r="Q86" s="18">
        <f t="shared" si="216"/>
        <v>2.1281043379473008</v>
      </c>
      <c r="S86" s="18">
        <f t="shared" si="217"/>
        <v>2.2172091626250445</v>
      </c>
      <c r="T86" s="18">
        <f t="shared" si="218"/>
        <v>3.2681571047161961</v>
      </c>
      <c r="U86" s="18">
        <f t="shared" si="219"/>
        <v>4.7622813225381977</v>
      </c>
      <c r="W86" t="str">
        <f t="shared" si="256"/>
        <v>23 Teaching and other educational professionals</v>
      </c>
      <c r="X86" s="18">
        <f t="shared" si="220"/>
        <v>-3.277911727984173</v>
      </c>
      <c r="Y86" s="18">
        <f t="shared" si="220"/>
        <v>4.838640435669439</v>
      </c>
      <c r="Z86" s="18">
        <f t="shared" si="220"/>
        <v>-3.8232547192992072</v>
      </c>
      <c r="AA86" s="18">
        <f t="shared" si="220"/>
        <v>-2.6944628609617549</v>
      </c>
      <c r="AB86" s="18">
        <f t="shared" si="221"/>
        <v>-2.5957388286312444</v>
      </c>
      <c r="AD86" s="18">
        <f t="shared" si="222"/>
        <v>-3.0721912122846584</v>
      </c>
      <c r="AE86" s="18">
        <f t="shared" si="223"/>
        <v>2.3486323836713119</v>
      </c>
      <c r="AF86" s="18">
        <f t="shared" si="224"/>
        <v>0.27955887241160049</v>
      </c>
      <c r="AH86" t="str">
        <f t="shared" si="257"/>
        <v>23 Teaching and other educational professionals</v>
      </c>
      <c r="AI86" s="18">
        <f t="shared" si="225"/>
        <v>-11.928942569408052</v>
      </c>
      <c r="AJ86" s="18">
        <f t="shared" si="225"/>
        <v>-12.338990146923045</v>
      </c>
      <c r="AK86" s="18">
        <f t="shared" si="225"/>
        <v>-8.4946810347644401</v>
      </c>
      <c r="AL86" s="18">
        <f t="shared" si="225"/>
        <v>0.48143030581921931</v>
      </c>
      <c r="AM86" s="18">
        <f t="shared" si="226"/>
        <v>-3.2433071793192547</v>
      </c>
      <c r="AO86" s="18">
        <f t="shared" si="227"/>
        <v>-2.6044041948492191</v>
      </c>
      <c r="AP86" s="18">
        <f t="shared" si="228"/>
        <v>1.4292741630576256</v>
      </c>
      <c r="AQ86" s="18">
        <f t="shared" si="229"/>
        <v>-0.62426253068453841</v>
      </c>
      <c r="AS86" t="str">
        <f t="shared" si="258"/>
        <v>23 Teaching and other educational professionals</v>
      </c>
      <c r="AT86" s="18">
        <f t="shared" si="230"/>
        <v>1.0880560879694468</v>
      </c>
      <c r="AU86" s="18">
        <f t="shared" si="230"/>
        <v>-9.3329921030978706</v>
      </c>
      <c r="AV86" s="18">
        <f t="shared" si="230"/>
        <v>-3.6950643198202959</v>
      </c>
      <c r="AW86" s="18">
        <f t="shared" si="230"/>
        <v>-2.2578999339143535</v>
      </c>
      <c r="AX86" s="18">
        <f t="shared" si="231"/>
        <v>-3.1651259687806799</v>
      </c>
      <c r="AZ86" s="18">
        <f t="shared" si="232"/>
        <v>-2.7393220482532121</v>
      </c>
      <c r="BA86" s="18">
        <f t="shared" si="233"/>
        <v>2.3254031433778133</v>
      </c>
      <c r="BB86" s="18">
        <f t="shared" si="234"/>
        <v>0.45830168585025977</v>
      </c>
      <c r="BD86" t="str">
        <f t="shared" si="259"/>
        <v>23 Teaching and other educational professionals</v>
      </c>
      <c r="BE86" s="18">
        <f t="shared" si="235"/>
        <v>3.1659648457403211</v>
      </c>
      <c r="BF86" s="18">
        <f t="shared" si="235"/>
        <v>-5.6629651179399998</v>
      </c>
      <c r="BG86" s="18">
        <f t="shared" si="235"/>
        <v>-2.0464104438685959</v>
      </c>
      <c r="BH86" s="18">
        <f t="shared" si="235"/>
        <v>0.73312382782442231</v>
      </c>
      <c r="BI86" s="18">
        <f t="shared" si="236"/>
        <v>-0.55242699299479225</v>
      </c>
      <c r="BK86" s="18">
        <f t="shared" si="237"/>
        <v>-0.20204244204463651</v>
      </c>
      <c r="BL86" s="18">
        <f t="shared" si="238"/>
        <v>2.1951241261231491</v>
      </c>
      <c r="BM86" s="18">
        <f t="shared" si="239"/>
        <v>2.0466331026281148</v>
      </c>
      <c r="BO86" t="str">
        <f t="shared" si="260"/>
        <v>23 Teaching and other educational professionals</v>
      </c>
      <c r="BP86" s="18">
        <f t="shared" si="240"/>
        <v>1.7614719087539754</v>
      </c>
      <c r="BQ86" s="18">
        <f t="shared" si="240"/>
        <v>-9.2234790641677051</v>
      </c>
      <c r="BR86" s="18">
        <f t="shared" si="240"/>
        <v>-4.0270850185244456</v>
      </c>
      <c r="BS86" s="18">
        <f t="shared" si="240"/>
        <v>-2.6528534979206375</v>
      </c>
      <c r="BT86" s="18">
        <f t="shared" si="241"/>
        <v>-3.5067739694494837</v>
      </c>
      <c r="BV86" s="18">
        <f t="shared" si="242"/>
        <v>-3.1131032673606507</v>
      </c>
      <c r="BW86" s="18">
        <f t="shared" si="243"/>
        <v>2.1106105225973337</v>
      </c>
      <c r="BX86" s="18">
        <f t="shared" si="244"/>
        <v>-6.5681212971602232E-2</v>
      </c>
      <c r="BZ86" t="str">
        <f t="shared" si="261"/>
        <v>23 Teaching and other educational professionals</v>
      </c>
      <c r="CA86" s="18">
        <f t="shared" si="245"/>
        <v>6.3155841395218681</v>
      </c>
      <c r="CB86" s="18">
        <f t="shared" si="245"/>
        <v>7.5370492789200938</v>
      </c>
      <c r="CC86" s="18">
        <f t="shared" si="245"/>
        <v>-3.0002582390779686</v>
      </c>
      <c r="CD86" s="18">
        <f t="shared" si="245"/>
        <v>-2.1051083532257486</v>
      </c>
      <c r="CE86" s="18">
        <f t="shared" si="246"/>
        <v>-1.8109164292003155</v>
      </c>
      <c r="CG86" s="18">
        <f t="shared" si="247"/>
        <v>-2.4044057682376385</v>
      </c>
      <c r="CH86" s="18">
        <f t="shared" si="248"/>
        <v>1.8849643134602134</v>
      </c>
      <c r="CI86" s="18">
        <f t="shared" si="249"/>
        <v>0.11525820376867557</v>
      </c>
      <c r="CK86" t="str">
        <f t="shared" si="262"/>
        <v>23 Teaching and other educational professionals</v>
      </c>
      <c r="CL86" s="18">
        <f t="shared" si="250"/>
        <v>5.994987854104683</v>
      </c>
      <c r="CM86" s="18">
        <f t="shared" si="250"/>
        <v>40.453677644092778</v>
      </c>
      <c r="CN86" s="18">
        <f t="shared" si="250"/>
        <v>-1.4425781573382701</v>
      </c>
      <c r="CO86" s="18">
        <f t="shared" si="250"/>
        <v>-2.0868717125672509</v>
      </c>
      <c r="CP86" s="18">
        <f t="shared" si="251"/>
        <v>0.3516033235030136</v>
      </c>
      <c r="CR86" s="18">
        <f t="shared" si="252"/>
        <v>-1.8725765481718226</v>
      </c>
      <c r="CS86" s="18">
        <f t="shared" si="253"/>
        <v>2.1008536349618856</v>
      </c>
      <c r="CT86" s="18">
        <f t="shared" si="254"/>
        <v>0.75282955207540692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7.3546765432277006</v>
      </c>
      <c r="C87" s="18">
        <f t="shared" si="210"/>
        <v>0.45324304775888891</v>
      </c>
      <c r="D87" s="18">
        <f t="shared" si="210"/>
        <v>6.0468539438550684</v>
      </c>
      <c r="E87" s="18">
        <f t="shared" si="210"/>
        <v>4.2775963069528133</v>
      </c>
      <c r="F87" s="18">
        <f t="shared" si="211"/>
        <v>4.5827816948629696</v>
      </c>
      <c r="H87" s="18">
        <f t="shared" si="212"/>
        <v>4.8640445354064976</v>
      </c>
      <c r="I87" s="18">
        <f t="shared" si="213"/>
        <v>3.6716550916095381</v>
      </c>
      <c r="J87" s="18">
        <f t="shared" si="214"/>
        <v>6.9932695741939721</v>
      </c>
      <c r="L87" t="str">
        <f t="shared" si="255"/>
        <v>24 Business, media and public service professionals</v>
      </c>
      <c r="M87" s="18">
        <f t="shared" si="215"/>
        <v>7.5891804296627896</v>
      </c>
      <c r="N87" s="18">
        <f t="shared" si="215"/>
        <v>6.6625097191457483</v>
      </c>
      <c r="O87" s="18">
        <f t="shared" si="215"/>
        <v>5.0722497001311151</v>
      </c>
      <c r="P87" s="18">
        <f t="shared" si="215"/>
        <v>3.7444537939550271</v>
      </c>
      <c r="Q87" s="18">
        <f t="shared" si="216"/>
        <v>4.3383110476209241</v>
      </c>
      <c r="S87" s="18">
        <f t="shared" si="217"/>
        <v>4.1851775103703748</v>
      </c>
      <c r="T87" s="18">
        <f t="shared" si="218"/>
        <v>3.5959484374186834</v>
      </c>
      <c r="U87" s="18">
        <f t="shared" si="219"/>
        <v>6.4351358488725863</v>
      </c>
      <c r="W87" t="str">
        <f t="shared" si="256"/>
        <v>24 Business, media and public service professionals</v>
      </c>
      <c r="X87" s="18">
        <f t="shared" si="220"/>
        <v>1.5017468576563608</v>
      </c>
      <c r="Y87" s="18">
        <f t="shared" si="220"/>
        <v>9.5830423840207235</v>
      </c>
      <c r="Z87" s="18">
        <f t="shared" si="220"/>
        <v>0.74548379819783239</v>
      </c>
      <c r="AA87" s="18">
        <f t="shared" si="220"/>
        <v>0.17154121900138097</v>
      </c>
      <c r="AB87" s="18">
        <f t="shared" si="221"/>
        <v>0.91533769694323031</v>
      </c>
      <c r="AD87" s="18">
        <f t="shared" si="222"/>
        <v>0.3624911862817104</v>
      </c>
      <c r="AE87" s="18">
        <f t="shared" si="223"/>
        <v>2.941723401736307</v>
      </c>
      <c r="AF87" s="18">
        <f t="shared" si="224"/>
        <v>3.185425532230779</v>
      </c>
      <c r="AH87" t="str">
        <f t="shared" si="257"/>
        <v>24 Business, media and public service professionals</v>
      </c>
      <c r="AI87" s="18">
        <f t="shared" si="225"/>
        <v>-2.5209859245855504</v>
      </c>
      <c r="AJ87" s="18">
        <f t="shared" si="225"/>
        <v>11.637322996562617</v>
      </c>
      <c r="AK87" s="18">
        <f t="shared" si="225"/>
        <v>-1.0852793886087841</v>
      </c>
      <c r="AL87" s="18">
        <f t="shared" si="225"/>
        <v>5.0651720350258778E-2</v>
      </c>
      <c r="AM87" s="18">
        <f t="shared" si="226"/>
        <v>0.37939638004915732</v>
      </c>
      <c r="AO87" s="18">
        <f t="shared" si="227"/>
        <v>-0.32943407493005727</v>
      </c>
      <c r="AP87" s="18">
        <f t="shared" si="228"/>
        <v>2.1079884004723271</v>
      </c>
      <c r="AQ87" s="18">
        <f t="shared" si="229"/>
        <v>1.8635278421355705</v>
      </c>
      <c r="AS87" t="str">
        <f t="shared" si="258"/>
        <v>24 Business, media and public service professionals</v>
      </c>
      <c r="AT87" s="18">
        <f t="shared" si="230"/>
        <v>0.87173125926431894</v>
      </c>
      <c r="AU87" s="18">
        <f t="shared" si="230"/>
        <v>11.355487666550324</v>
      </c>
      <c r="AV87" s="18">
        <f t="shared" si="230"/>
        <v>0.81184173323747277</v>
      </c>
      <c r="AW87" s="18">
        <f t="shared" si="230"/>
        <v>0.38604521987239959</v>
      </c>
      <c r="AX87" s="18">
        <f t="shared" si="231"/>
        <v>1.1725453486174597</v>
      </c>
      <c r="AZ87" s="18">
        <f t="shared" si="232"/>
        <v>0.52777718980963062</v>
      </c>
      <c r="BA87" s="18">
        <f t="shared" si="233"/>
        <v>2.8558615792713793</v>
      </c>
      <c r="BB87" s="18">
        <f t="shared" si="234"/>
        <v>3.2161732399455412</v>
      </c>
      <c r="BD87" t="str">
        <f t="shared" si="259"/>
        <v>24 Business, media and public service professionals</v>
      </c>
      <c r="BE87" s="18">
        <f t="shared" si="235"/>
        <v>4.3202622803347523</v>
      </c>
      <c r="BF87" s="18">
        <f t="shared" si="235"/>
        <v>7.379869474483236</v>
      </c>
      <c r="BG87" s="18">
        <f t="shared" si="235"/>
        <v>0.33596312431993791</v>
      </c>
      <c r="BH87" s="18">
        <f t="shared" si="235"/>
        <v>0.76458963273668967</v>
      </c>
      <c r="BI87" s="18">
        <f t="shared" si="236"/>
        <v>1.031159501051282</v>
      </c>
      <c r="BK87" s="18">
        <f t="shared" si="237"/>
        <v>0.62151106467409623</v>
      </c>
      <c r="BL87" s="18">
        <f t="shared" si="238"/>
        <v>2.3307368902524495</v>
      </c>
      <c r="BM87" s="18">
        <f t="shared" si="239"/>
        <v>2.7865262835567783</v>
      </c>
      <c r="BO87" t="str">
        <f t="shared" si="260"/>
        <v>24 Business, media and public service professionals</v>
      </c>
      <c r="BP87" s="18">
        <f t="shared" si="240"/>
        <v>0.61958307808875901</v>
      </c>
      <c r="BQ87" s="18">
        <f t="shared" si="240"/>
        <v>15.291049144689527</v>
      </c>
      <c r="BR87" s="18">
        <f t="shared" si="240"/>
        <v>-3.0453593015512648</v>
      </c>
      <c r="BS87" s="18">
        <f t="shared" si="240"/>
        <v>-2.6906925965437423</v>
      </c>
      <c r="BT87" s="18">
        <f t="shared" si="241"/>
        <v>-1.7660967444845799</v>
      </c>
      <c r="BV87" s="18">
        <f t="shared" si="242"/>
        <v>-2.8090587526831357</v>
      </c>
      <c r="BW87" s="18">
        <f t="shared" si="243"/>
        <v>1.9547272299125229</v>
      </c>
      <c r="BX87" s="18">
        <f t="shared" si="244"/>
        <v>-7.2737814078271956E-2</v>
      </c>
      <c r="BZ87" t="str">
        <f t="shared" si="261"/>
        <v>24 Business, media and public service professionals</v>
      </c>
      <c r="CA87" s="18">
        <f t="shared" si="245"/>
        <v>9.0687821365146526</v>
      </c>
      <c r="CB87" s="18">
        <f t="shared" si="245"/>
        <v>4.5104128086814521</v>
      </c>
      <c r="CC87" s="18">
        <f t="shared" si="245"/>
        <v>-2.301773462241774</v>
      </c>
      <c r="CD87" s="18">
        <f t="shared" si="245"/>
        <v>-2.5190067171452779</v>
      </c>
      <c r="CE87" s="18">
        <f t="shared" si="246"/>
        <v>-2.0257322250426202</v>
      </c>
      <c r="CG87" s="18">
        <f t="shared" si="247"/>
        <v>-2.4466493542743772</v>
      </c>
      <c r="CH87" s="18">
        <f t="shared" si="248"/>
        <v>1.6996230014961533</v>
      </c>
      <c r="CI87" s="18">
        <f t="shared" si="249"/>
        <v>-0.15307099578484307</v>
      </c>
      <c r="CK87" t="str">
        <f t="shared" si="262"/>
        <v>24 Business, media and public service professionals</v>
      </c>
      <c r="CL87" s="18">
        <f t="shared" si="250"/>
        <v>6.8717563644135504</v>
      </c>
      <c r="CM87" s="18">
        <f t="shared" si="250"/>
        <v>41.296164939394451</v>
      </c>
      <c r="CN87" s="18">
        <f t="shared" si="250"/>
        <v>-1.4867509748264451</v>
      </c>
      <c r="CO87" s="18">
        <f t="shared" si="250"/>
        <v>-1.6216076761283671</v>
      </c>
      <c r="CP87" s="18">
        <f t="shared" si="251"/>
        <v>0.67289322571633114</v>
      </c>
      <c r="CR87" s="18">
        <f t="shared" si="252"/>
        <v>-1.5766759668462083</v>
      </c>
      <c r="CS87" s="18">
        <f t="shared" si="253"/>
        <v>1.8705709842715468</v>
      </c>
      <c r="CT87" s="18">
        <f t="shared" si="254"/>
        <v>0.68833422231289187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10.176640718810571</v>
      </c>
      <c r="C88" s="18">
        <f t="shared" si="210"/>
        <v>13.345158155700897</v>
      </c>
      <c r="D88" s="18">
        <f t="shared" si="210"/>
        <v>3.9124948925904457</v>
      </c>
      <c r="E88" s="18">
        <f t="shared" si="210"/>
        <v>4.8291022679003648</v>
      </c>
      <c r="F88" s="18">
        <f t="shared" si="211"/>
        <v>5.0533802966529873</v>
      </c>
      <c r="H88" s="18">
        <f t="shared" si="212"/>
        <v>4.5226716076893103</v>
      </c>
      <c r="I88" s="18">
        <f t="shared" si="213"/>
        <v>3.3695882084432638</v>
      </c>
      <c r="J88" s="18">
        <f t="shared" si="214"/>
        <v>6.5377578510960488</v>
      </c>
      <c r="L88" t="str">
        <f t="shared" si="255"/>
        <v>31 Science, engineering and technology associate professionals</v>
      </c>
      <c r="M88" s="18">
        <f t="shared" si="215"/>
        <v>8.5556005313903949</v>
      </c>
      <c r="N88" s="18">
        <f t="shared" si="215"/>
        <v>6.7673718854626363</v>
      </c>
      <c r="O88" s="18">
        <f t="shared" si="215"/>
        <v>3.9972315173212758</v>
      </c>
      <c r="P88" s="18">
        <f t="shared" si="215"/>
        <v>4.2978436020880473</v>
      </c>
      <c r="Q88" s="18">
        <f t="shared" si="216"/>
        <v>4.3563296648954308</v>
      </c>
      <c r="S88" s="18">
        <f t="shared" si="217"/>
        <v>4.1975431484819747</v>
      </c>
      <c r="T88" s="18">
        <f t="shared" si="218"/>
        <v>3.1888692790400075</v>
      </c>
      <c r="U88" s="18">
        <f t="shared" si="219"/>
        <v>6.1684274325123578</v>
      </c>
      <c r="W88" t="str">
        <f t="shared" si="256"/>
        <v>31 Science, engineering and technology associate professionals</v>
      </c>
      <c r="X88" s="18">
        <f t="shared" si="220"/>
        <v>3.6210056672771218</v>
      </c>
      <c r="Y88" s="18">
        <f t="shared" si="220"/>
        <v>8.5482017491107953</v>
      </c>
      <c r="Z88" s="18">
        <f t="shared" si="220"/>
        <v>-1.5583401641794392E-2</v>
      </c>
      <c r="AA88" s="18">
        <f t="shared" si="220"/>
        <v>0.8998917581457988</v>
      </c>
      <c r="AB88" s="18">
        <f t="shared" si="221"/>
        <v>1.073417725873238</v>
      </c>
      <c r="AD88" s="18">
        <f t="shared" si="222"/>
        <v>0.59380577997694139</v>
      </c>
      <c r="AE88" s="18">
        <f t="shared" si="223"/>
        <v>2.6241691851968785</v>
      </c>
      <c r="AF88" s="18">
        <f t="shared" si="224"/>
        <v>3.0428146745506979</v>
      </c>
      <c r="AH88" t="str">
        <f t="shared" si="257"/>
        <v>31 Science, engineering and technology associate professionals</v>
      </c>
      <c r="AI88" s="18">
        <f t="shared" si="225"/>
        <v>4.2689587265893447</v>
      </c>
      <c r="AJ88" s="18">
        <f t="shared" si="225"/>
        <v>2.5914962628404759</v>
      </c>
      <c r="AK88" s="18">
        <f t="shared" si="225"/>
        <v>1.5364501310472845</v>
      </c>
      <c r="AL88" s="18">
        <f t="shared" si="225"/>
        <v>2.438519536115602</v>
      </c>
      <c r="AM88" s="18">
        <f t="shared" si="226"/>
        <v>2.1652932669565139</v>
      </c>
      <c r="AO88" s="18">
        <f t="shared" si="227"/>
        <v>2.1369427702652821</v>
      </c>
      <c r="AP88" s="18">
        <f t="shared" si="228"/>
        <v>3.0112687660288628</v>
      </c>
      <c r="AQ88" s="18">
        <f t="shared" si="229"/>
        <v>4.4944981591372946</v>
      </c>
      <c r="AS88" t="str">
        <f t="shared" si="258"/>
        <v>31 Science, engineering and technology associate professionals</v>
      </c>
      <c r="AT88" s="18">
        <f t="shared" si="230"/>
        <v>1.573293349736371</v>
      </c>
      <c r="AU88" s="18">
        <f t="shared" si="230"/>
        <v>1.3593258599872593</v>
      </c>
      <c r="AV88" s="18">
        <f t="shared" si="230"/>
        <v>-2.1629211033863061</v>
      </c>
      <c r="AW88" s="18">
        <f t="shared" si="230"/>
        <v>-0.25716171627623297</v>
      </c>
      <c r="AX88" s="18">
        <f t="shared" si="231"/>
        <v>-0.75699742168360284</v>
      </c>
      <c r="AZ88" s="18">
        <f t="shared" si="232"/>
        <v>-0.89650421624252186</v>
      </c>
      <c r="BA88" s="18">
        <f t="shared" si="233"/>
        <v>2.0644391365494119</v>
      </c>
      <c r="BB88" s="18">
        <f t="shared" si="234"/>
        <v>1.4024164221716928</v>
      </c>
      <c r="BD88" t="str">
        <f t="shared" si="259"/>
        <v>31 Science, engineering and technology associate professionals</v>
      </c>
      <c r="BE88" s="18">
        <f t="shared" si="235"/>
        <v>1.840361860391182</v>
      </c>
      <c r="BF88" s="18">
        <f t="shared" si="235"/>
        <v>11.941531428968766</v>
      </c>
      <c r="BG88" s="18">
        <f t="shared" si="235"/>
        <v>-4.3244826343536875</v>
      </c>
      <c r="BH88" s="18">
        <f t="shared" si="235"/>
        <v>-2.1991297672632193</v>
      </c>
      <c r="BI88" s="18">
        <f t="shared" si="236"/>
        <v>-2.0450452641208039</v>
      </c>
      <c r="BK88" s="18">
        <f t="shared" si="237"/>
        <v>-2.9127754768164871</v>
      </c>
      <c r="BL88" s="18">
        <f t="shared" si="238"/>
        <v>1.5070692964855859</v>
      </c>
      <c r="BM88" s="18">
        <f t="shared" si="239"/>
        <v>-0.748763255032181</v>
      </c>
      <c r="BO88" t="str">
        <f t="shared" si="260"/>
        <v>31 Science, engineering and technology associate professionals</v>
      </c>
      <c r="BP88" s="18">
        <f t="shared" si="240"/>
        <v>1.7109412977348137</v>
      </c>
      <c r="BQ88" s="18">
        <f t="shared" si="240"/>
        <v>14.98045318921022</v>
      </c>
      <c r="BR88" s="18">
        <f t="shared" si="240"/>
        <v>-4.0073674036247953</v>
      </c>
      <c r="BS88" s="18">
        <f t="shared" si="240"/>
        <v>-1.0363483700405962</v>
      </c>
      <c r="BT88" s="18">
        <f t="shared" si="241"/>
        <v>-1.0511695376620112</v>
      </c>
      <c r="BV88" s="18">
        <f t="shared" si="242"/>
        <v>-2.0367671552908084</v>
      </c>
      <c r="BW88" s="18">
        <f t="shared" si="243"/>
        <v>1.851681204287603</v>
      </c>
      <c r="BX88" s="18">
        <f t="shared" si="244"/>
        <v>0.33364933897006566</v>
      </c>
      <c r="BZ88" t="str">
        <f t="shared" si="261"/>
        <v>31 Science, engineering and technology associate professionals</v>
      </c>
      <c r="CA88" s="18">
        <f t="shared" si="245"/>
        <v>10.096768539185884</v>
      </c>
      <c r="CB88" s="18">
        <f t="shared" si="245"/>
        <v>8.3085435520509279</v>
      </c>
      <c r="CC88" s="18">
        <f t="shared" si="245"/>
        <v>-2.762158337735765</v>
      </c>
      <c r="CD88" s="18">
        <f t="shared" si="245"/>
        <v>-0.90320854730819855</v>
      </c>
      <c r="CE88" s="18">
        <f t="shared" si="246"/>
        <v>-0.93911582544377037</v>
      </c>
      <c r="CG88" s="18">
        <f t="shared" si="247"/>
        <v>-1.5267740263117058</v>
      </c>
      <c r="CH88" s="18">
        <f t="shared" si="248"/>
        <v>1.6505881239003095</v>
      </c>
      <c r="CI88" s="18">
        <f t="shared" si="249"/>
        <v>0.46619637566269745</v>
      </c>
      <c r="CK88" t="str">
        <f t="shared" si="262"/>
        <v>31 Science, engineering and technology associate professionals</v>
      </c>
      <c r="CL88" s="18">
        <f t="shared" si="250"/>
        <v>8.2445678436614109</v>
      </c>
      <c r="CM88" s="18">
        <f t="shared" si="250"/>
        <v>43.657100901035825</v>
      </c>
      <c r="CN88" s="18">
        <f t="shared" si="250"/>
        <v>-4.8310702706300113E-2</v>
      </c>
      <c r="CO88" s="18">
        <f t="shared" si="250"/>
        <v>0.84548705024765081</v>
      </c>
      <c r="CP88" s="18">
        <f t="shared" si="251"/>
        <v>2.8140943427302556</v>
      </c>
      <c r="CR88" s="18">
        <f t="shared" si="252"/>
        <v>0.54666990984233443</v>
      </c>
      <c r="CS88" s="18">
        <f t="shared" si="253"/>
        <v>2.2779766974008409</v>
      </c>
      <c r="CT88" s="18">
        <f t="shared" si="254"/>
        <v>2.6811093669681929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6.2254811333273263</v>
      </c>
      <c r="C89" s="18">
        <f t="shared" si="210"/>
        <v>-14.959458464552277</v>
      </c>
      <c r="D89" s="18">
        <f t="shared" si="210"/>
        <v>14.622685384692824</v>
      </c>
      <c r="E89" s="18">
        <f t="shared" si="210"/>
        <v>6.6528534518552895</v>
      </c>
      <c r="F89" s="18">
        <f t="shared" si="211"/>
        <v>7.5490259798260073</v>
      </c>
      <c r="H89" s="18">
        <f t="shared" si="212"/>
        <v>9.2459081255900735</v>
      </c>
      <c r="I89" s="18">
        <f t="shared" si="213"/>
        <v>6.1270857335966822</v>
      </c>
      <c r="J89" s="18">
        <f t="shared" si="214"/>
        <v>11.628883399307743</v>
      </c>
      <c r="L89" t="str">
        <f t="shared" si="255"/>
        <v>32 Health and social care associate professionals</v>
      </c>
      <c r="M89" s="18">
        <f t="shared" si="215"/>
        <v>5.954965529287426</v>
      </c>
      <c r="N89" s="18">
        <f t="shared" si="215"/>
        <v>-0.10326750605732515</v>
      </c>
      <c r="O89" s="18">
        <f t="shared" si="215"/>
        <v>15.35206782663403</v>
      </c>
      <c r="P89" s="18">
        <f t="shared" si="215"/>
        <v>6.4896628451929672</v>
      </c>
      <c r="Q89" s="18">
        <f t="shared" si="216"/>
        <v>8.7481919944751638</v>
      </c>
      <c r="S89" s="18">
        <f t="shared" si="217"/>
        <v>9.36543786647559</v>
      </c>
      <c r="T89" s="18">
        <f t="shared" si="218"/>
        <v>6.1834206963900851</v>
      </c>
      <c r="U89" s="18">
        <f t="shared" si="219"/>
        <v>11.744945910485516</v>
      </c>
      <c r="W89" t="str">
        <f t="shared" si="256"/>
        <v>32 Health and social care associate professionals</v>
      </c>
      <c r="X89" s="18">
        <f t="shared" si="220"/>
        <v>0.10426051395540092</v>
      </c>
      <c r="Y89" s="18">
        <f t="shared" si="220"/>
        <v>4.9185331054797388</v>
      </c>
      <c r="Z89" s="18">
        <f t="shared" si="220"/>
        <v>12.41593782155257</v>
      </c>
      <c r="AA89" s="18">
        <f t="shared" si="220"/>
        <v>3.0944958933259104</v>
      </c>
      <c r="AB89" s="18">
        <f t="shared" si="221"/>
        <v>6.0374200845302095</v>
      </c>
      <c r="AD89" s="18">
        <f t="shared" si="222"/>
        <v>6.1124354051294238</v>
      </c>
      <c r="AE89" s="18">
        <f t="shared" si="223"/>
        <v>5.5836189691220284</v>
      </c>
      <c r="AF89" s="18">
        <f t="shared" si="224"/>
        <v>9.1023787782886778</v>
      </c>
      <c r="AH89" t="str">
        <f t="shared" si="257"/>
        <v>32 Health and social care associate professionals</v>
      </c>
      <c r="AI89" s="18">
        <f t="shared" si="225"/>
        <v>-6.6805430067863654</v>
      </c>
      <c r="AJ89" s="18">
        <f t="shared" si="225"/>
        <v>-0.88361947182065137</v>
      </c>
      <c r="AK89" s="18">
        <f t="shared" si="225"/>
        <v>3.7440987469799403</v>
      </c>
      <c r="AL89" s="18">
        <f t="shared" si="225"/>
        <v>-3.8963187117698639</v>
      </c>
      <c r="AM89" s="18">
        <f t="shared" si="226"/>
        <v>-1.3810969040433885</v>
      </c>
      <c r="AO89" s="18">
        <f t="shared" si="227"/>
        <v>-1.4141731485215137</v>
      </c>
      <c r="AP89" s="18">
        <f t="shared" si="228"/>
        <v>2.6421941262604109</v>
      </c>
      <c r="AQ89" s="18">
        <f t="shared" si="229"/>
        <v>1.6929949997962046</v>
      </c>
      <c r="AS89" t="str">
        <f t="shared" si="258"/>
        <v>32 Health and social care associate professionals</v>
      </c>
      <c r="AT89" s="18">
        <f t="shared" si="230"/>
        <v>0.2138955455915692</v>
      </c>
      <c r="AU89" s="18">
        <f t="shared" si="230"/>
        <v>12.763013249675437</v>
      </c>
      <c r="AV89" s="18">
        <f t="shared" si="230"/>
        <v>9.3980896845306638</v>
      </c>
      <c r="AW89" s="18">
        <f t="shared" si="230"/>
        <v>2.2317655740517806</v>
      </c>
      <c r="AX89" s="18">
        <f t="shared" si="231"/>
        <v>5.0611435373250746</v>
      </c>
      <c r="AZ89" s="18">
        <f t="shared" si="232"/>
        <v>4.5668006149536255</v>
      </c>
      <c r="BA89" s="18">
        <f t="shared" si="233"/>
        <v>4.6689005509975345</v>
      </c>
      <c r="BB89" s="18">
        <f t="shared" si="234"/>
        <v>7.4459945935797078</v>
      </c>
      <c r="BD89" t="str">
        <f t="shared" si="259"/>
        <v>32 Health and social care associate professionals</v>
      </c>
      <c r="BE89" s="18">
        <f t="shared" si="235"/>
        <v>5.9961524134965583</v>
      </c>
      <c r="BF89" s="18">
        <f t="shared" si="235"/>
        <v>-0.90675966624920168</v>
      </c>
      <c r="BG89" s="18">
        <f t="shared" si="235"/>
        <v>11.487049361794078</v>
      </c>
      <c r="BH89" s="18">
        <f t="shared" si="235"/>
        <v>2.6786899274527931</v>
      </c>
      <c r="BI89" s="18">
        <f t="shared" si="236"/>
        <v>5.120055836154358</v>
      </c>
      <c r="BK89" s="18">
        <f t="shared" si="237"/>
        <v>5.5346367786448747</v>
      </c>
      <c r="BL89" s="18">
        <f t="shared" si="238"/>
        <v>4.6793853768100524</v>
      </c>
      <c r="BM89" s="18">
        <f t="shared" si="239"/>
        <v>8.1284017451274124</v>
      </c>
      <c r="BO89" t="str">
        <f t="shared" si="260"/>
        <v>32 Health and social care associate professionals</v>
      </c>
      <c r="BP89" s="18">
        <f t="shared" si="240"/>
        <v>2.252801573614871</v>
      </c>
      <c r="BQ89" s="18">
        <f t="shared" si="240"/>
        <v>-9.4084709008416247</v>
      </c>
      <c r="BR89" s="18">
        <f t="shared" si="240"/>
        <v>7.4131931789032546</v>
      </c>
      <c r="BS89" s="18">
        <f t="shared" si="240"/>
        <v>-1.7202404494544798</v>
      </c>
      <c r="BT89" s="18">
        <f t="shared" si="241"/>
        <v>0.53413284295127372</v>
      </c>
      <c r="BV89" s="18">
        <f t="shared" si="242"/>
        <v>1.2345133174638701</v>
      </c>
      <c r="BW89" s="18">
        <f t="shared" si="243"/>
        <v>3.6363805808742544</v>
      </c>
      <c r="BX89" s="18">
        <f t="shared" si="244"/>
        <v>4.4114802591798341</v>
      </c>
      <c r="BZ89" t="str">
        <f t="shared" si="261"/>
        <v>32 Health and social care associate professionals</v>
      </c>
      <c r="CA89" s="18">
        <f t="shared" si="245"/>
        <v>2.029103458983128</v>
      </c>
      <c r="CB89" s="18">
        <f t="shared" si="245"/>
        <v>-5.9442134062242857</v>
      </c>
      <c r="CC89" s="18">
        <f t="shared" si="245"/>
        <v>5.6692902726077188</v>
      </c>
      <c r="CD89" s="18">
        <f t="shared" si="245"/>
        <v>-1.8419182603797268</v>
      </c>
      <c r="CE89" s="18">
        <f t="shared" si="246"/>
        <v>0.17846690696459167</v>
      </c>
      <c r="CG89" s="18">
        <f t="shared" si="247"/>
        <v>0.60053844771414955</v>
      </c>
      <c r="CH89" s="18">
        <f t="shared" si="248"/>
        <v>2.650331540684725</v>
      </c>
      <c r="CI89" s="18">
        <f t="shared" si="249"/>
        <v>3.0723224625146983</v>
      </c>
      <c r="CK89" t="str">
        <f t="shared" si="262"/>
        <v>32 Health and social care associate professionals</v>
      </c>
      <c r="CL89" s="18">
        <f t="shared" si="250"/>
        <v>0.50332562135846359</v>
      </c>
      <c r="CM89" s="18">
        <f t="shared" si="250"/>
        <v>45.238188712380214</v>
      </c>
      <c r="CN89" s="18">
        <f t="shared" si="250"/>
        <v>7.5426811478301881</v>
      </c>
      <c r="CO89" s="18">
        <f t="shared" si="250"/>
        <v>1.6843471975790392</v>
      </c>
      <c r="CP89" s="18">
        <f t="shared" si="251"/>
        <v>5.8115035650992075</v>
      </c>
      <c r="CR89" s="18">
        <f t="shared" si="252"/>
        <v>3.6007795096774542</v>
      </c>
      <c r="CS89" s="18">
        <f t="shared" si="253"/>
        <v>3.4631476745205836</v>
      </c>
      <c r="CT89" s="18">
        <f t="shared" si="254"/>
        <v>5.9105743235465358</v>
      </c>
    </row>
    <row r="90" spans="1:98" x14ac:dyDescent="0.2">
      <c r="A90" t="str">
        <f t="shared" si="209"/>
        <v>33 Protective service occupations</v>
      </c>
      <c r="B90" s="18">
        <f t="shared" si="210"/>
        <v>3.5325906286436837</v>
      </c>
      <c r="C90" s="18">
        <f t="shared" si="210"/>
        <v>5.8475798561092862</v>
      </c>
      <c r="D90" s="18">
        <f t="shared" si="210"/>
        <v>5.5125789173674944</v>
      </c>
      <c r="E90" s="18">
        <f t="shared" si="210"/>
        <v>4.6410402548966223</v>
      </c>
      <c r="F90" s="18">
        <f t="shared" si="211"/>
        <v>4.9878187805163288</v>
      </c>
      <c r="H90" s="18">
        <f t="shared" si="212"/>
        <v>4.9307503084973447</v>
      </c>
      <c r="I90" s="18">
        <f t="shared" si="213"/>
        <v>2.6306305613173819</v>
      </c>
      <c r="J90" s="18">
        <f t="shared" si="214"/>
        <v>6.3967393153161467</v>
      </c>
      <c r="L90" t="str">
        <f t="shared" si="255"/>
        <v>33 Protective service occupations</v>
      </c>
      <c r="M90" s="18">
        <f t="shared" si="215"/>
        <v>3.0201702593194435</v>
      </c>
      <c r="N90" s="18">
        <f t="shared" si="215"/>
        <v>4.6036627709188593</v>
      </c>
      <c r="O90" s="18">
        <f t="shared" si="215"/>
        <v>2.3117455894408279</v>
      </c>
      <c r="P90" s="18">
        <f t="shared" si="215"/>
        <v>4.8661576748262325</v>
      </c>
      <c r="Q90" s="18">
        <f t="shared" si="216"/>
        <v>4.0448276240558911</v>
      </c>
      <c r="S90" s="18">
        <f t="shared" si="217"/>
        <v>4.0076782764447483</v>
      </c>
      <c r="T90" s="18">
        <f t="shared" si="218"/>
        <v>2.2906805178915857</v>
      </c>
      <c r="U90" s="18">
        <f t="shared" si="219"/>
        <v>5.4209028764719891</v>
      </c>
      <c r="W90" t="str">
        <f t="shared" si="256"/>
        <v>33 Protective service occupations</v>
      </c>
      <c r="X90" s="18">
        <f t="shared" si="220"/>
        <v>-2.5758021421047328</v>
      </c>
      <c r="Y90" s="18">
        <f t="shared" si="220"/>
        <v>11.145786198765517</v>
      </c>
      <c r="Z90" s="18">
        <f t="shared" si="220"/>
        <v>-1.4961286839919263</v>
      </c>
      <c r="AA90" s="18">
        <f t="shared" si="220"/>
        <v>2.0938651870234137</v>
      </c>
      <c r="AB90" s="18">
        <f t="shared" si="221"/>
        <v>1.4956075179510364</v>
      </c>
      <c r="AD90" s="18">
        <f t="shared" si="222"/>
        <v>0.88289359036750614</v>
      </c>
      <c r="AE90" s="18">
        <f t="shared" si="223"/>
        <v>2.3606507942027788</v>
      </c>
      <c r="AF90" s="18">
        <f t="shared" si="224"/>
        <v>3.0088802650307223</v>
      </c>
      <c r="AH90" t="str">
        <f t="shared" si="257"/>
        <v>33 Protective service occupations</v>
      </c>
      <c r="AI90" s="18">
        <f t="shared" si="225"/>
        <v>-2.7372266011624125</v>
      </c>
      <c r="AJ90" s="18">
        <f t="shared" si="225"/>
        <v>11.928803263884591</v>
      </c>
      <c r="AK90" s="18">
        <f t="shared" si="225"/>
        <v>-0.69210956576597482</v>
      </c>
      <c r="AL90" s="18">
        <f t="shared" si="225"/>
        <v>2.428379797101754</v>
      </c>
      <c r="AM90" s="18">
        <f t="shared" si="226"/>
        <v>2.0067661420022587</v>
      </c>
      <c r="AO90" s="18">
        <f t="shared" si="227"/>
        <v>1.3774712985378468</v>
      </c>
      <c r="AP90" s="18">
        <f t="shared" si="228"/>
        <v>2.2177783274474505</v>
      </c>
      <c r="AQ90" s="18">
        <f t="shared" si="229"/>
        <v>3.2574166106845936</v>
      </c>
      <c r="AS90" t="str">
        <f t="shared" si="258"/>
        <v>33 Protective service occupations</v>
      </c>
      <c r="AT90" s="18">
        <f t="shared" si="230"/>
        <v>-6.2317844684379846</v>
      </c>
      <c r="AU90" s="18">
        <f t="shared" si="230"/>
        <v>11.102205058500703</v>
      </c>
      <c r="AV90" s="18">
        <f t="shared" si="230"/>
        <v>-4.516020113594621</v>
      </c>
      <c r="AW90" s="18">
        <f t="shared" si="230"/>
        <v>0.35337082352386862</v>
      </c>
      <c r="AX90" s="18">
        <f t="shared" si="231"/>
        <v>-0.5640492395606822</v>
      </c>
      <c r="AZ90" s="18">
        <f t="shared" si="232"/>
        <v>-1.2967436717978509</v>
      </c>
      <c r="BA90" s="18">
        <f t="shared" si="233"/>
        <v>1.7004417996343113</v>
      </c>
      <c r="BB90" s="18">
        <f t="shared" si="234"/>
        <v>0.69799453603258677</v>
      </c>
      <c r="BD90" t="str">
        <f t="shared" si="259"/>
        <v>33 Protective service occupations</v>
      </c>
      <c r="BE90" s="18">
        <f t="shared" si="235"/>
        <v>-6.0542727275192938</v>
      </c>
      <c r="BF90" s="18">
        <f t="shared" si="235"/>
        <v>4.5289183780159892</v>
      </c>
      <c r="BG90" s="18">
        <f t="shared" si="235"/>
        <v>-4.3162315094287473</v>
      </c>
      <c r="BH90" s="18">
        <f t="shared" si="235"/>
        <v>-1.0465153751251788</v>
      </c>
      <c r="BI90" s="18">
        <f t="shared" si="236"/>
        <v>-1.7440925067663593</v>
      </c>
      <c r="BK90" s="18">
        <f t="shared" si="237"/>
        <v>-2.148650665635099</v>
      </c>
      <c r="BL90" s="18">
        <f t="shared" si="238"/>
        <v>1.1427852727274423</v>
      </c>
      <c r="BM90" s="18">
        <f t="shared" si="239"/>
        <v>-0.64298039919420402</v>
      </c>
      <c r="BO90" t="str">
        <f t="shared" si="260"/>
        <v>33 Protective service occupations</v>
      </c>
      <c r="BP90" s="18">
        <f t="shared" si="240"/>
        <v>-5.9265885024752158</v>
      </c>
      <c r="BQ90" s="18">
        <f t="shared" si="240"/>
        <v>9.422278764852777</v>
      </c>
      <c r="BR90" s="18">
        <f t="shared" si="240"/>
        <v>-6.8936039884591516</v>
      </c>
      <c r="BS90" s="18">
        <f t="shared" si="240"/>
        <v>-3.9252898381247792</v>
      </c>
      <c r="BT90" s="18">
        <f t="shared" si="241"/>
        <v>-4.0862468792980717</v>
      </c>
      <c r="BV90" s="18">
        <f t="shared" si="242"/>
        <v>-4.9250963350542465</v>
      </c>
      <c r="BW90" s="18">
        <f t="shared" si="243"/>
        <v>1.196913390112031</v>
      </c>
      <c r="BX90" s="18">
        <f t="shared" si="244"/>
        <v>-2.691050249874416</v>
      </c>
      <c r="BZ90" t="str">
        <f t="shared" si="261"/>
        <v>33 Protective service occupations</v>
      </c>
      <c r="CA90" s="18">
        <f t="shared" si="245"/>
        <v>0.75942706263074644</v>
      </c>
      <c r="CB90" s="18">
        <f t="shared" si="245"/>
        <v>0.47230234794308767</v>
      </c>
      <c r="CC90" s="18">
        <f t="shared" si="245"/>
        <v>-4.0678557356000784</v>
      </c>
      <c r="CD90" s="18">
        <f t="shared" si="245"/>
        <v>0.83541837445795242</v>
      </c>
      <c r="CE90" s="18">
        <f t="shared" si="246"/>
        <v>-0.74557335396073787</v>
      </c>
      <c r="CG90" s="18">
        <f t="shared" si="247"/>
        <v>-0.82623818782924241</v>
      </c>
      <c r="CH90" s="18">
        <f t="shared" si="248"/>
        <v>1.5334588480009126</v>
      </c>
      <c r="CI90" s="18">
        <f t="shared" si="249"/>
        <v>0.8738680301466184</v>
      </c>
      <c r="CK90" t="str">
        <f t="shared" si="262"/>
        <v>33 Protective service occupations</v>
      </c>
      <c r="CL90" s="18">
        <f t="shared" si="250"/>
        <v>-5.9555412457293899</v>
      </c>
      <c r="CM90" s="18">
        <f t="shared" si="250"/>
        <v>48.765709368432738</v>
      </c>
      <c r="CN90" s="18">
        <f t="shared" si="250"/>
        <v>-7.0698494052771839</v>
      </c>
      <c r="CO90" s="18">
        <f t="shared" si="250"/>
        <v>1.7263238778973289</v>
      </c>
      <c r="CP90" s="18">
        <f t="shared" si="251"/>
        <v>1.2689300996684638</v>
      </c>
      <c r="CR90" s="18">
        <f t="shared" si="252"/>
        <v>-1.2945542766864437</v>
      </c>
      <c r="CS90" s="18">
        <f t="shared" si="253"/>
        <v>0.99698137315231694</v>
      </c>
      <c r="CT90" s="18">
        <f t="shared" si="254"/>
        <v>-0.114836991566869</v>
      </c>
    </row>
    <row r="91" spans="1:98" x14ac:dyDescent="0.2">
      <c r="A91" t="str">
        <f t="shared" si="209"/>
        <v>34 Culture, media and sports occupations</v>
      </c>
      <c r="B91" s="18">
        <f t="shared" si="210"/>
        <v>12.086188093430849</v>
      </c>
      <c r="C91" s="18">
        <f t="shared" si="210"/>
        <v>-4.3689508374632808</v>
      </c>
      <c r="D91" s="18">
        <f t="shared" si="210"/>
        <v>4.3985186575563384</v>
      </c>
      <c r="E91" s="18">
        <f t="shared" si="210"/>
        <v>4.507036205257986</v>
      </c>
      <c r="F91" s="18">
        <f t="shared" si="211"/>
        <v>3.8951728100702798</v>
      </c>
      <c r="H91" s="18">
        <f t="shared" si="212"/>
        <v>4.4708511619115265</v>
      </c>
      <c r="I91" s="18">
        <f t="shared" si="213"/>
        <v>3.8768004580315596</v>
      </c>
      <c r="J91" s="18">
        <f t="shared" si="214"/>
        <v>6.8363474033327432</v>
      </c>
      <c r="L91" t="str">
        <f t="shared" si="255"/>
        <v>34 Culture, media and sports occupations</v>
      </c>
      <c r="M91" s="18">
        <f t="shared" si="215"/>
        <v>8.4839887170483195</v>
      </c>
      <c r="N91" s="18">
        <f t="shared" si="215"/>
        <v>3.8595815008932277</v>
      </c>
      <c r="O91" s="18">
        <f t="shared" si="215"/>
        <v>3.7005003643739265</v>
      </c>
      <c r="P91" s="18">
        <f t="shared" si="215"/>
        <v>4.1834213524096997</v>
      </c>
      <c r="Q91" s="18">
        <f t="shared" si="216"/>
        <v>4.0120273201291301</v>
      </c>
      <c r="S91" s="18">
        <f t="shared" si="217"/>
        <v>4.0221983270623873</v>
      </c>
      <c r="T91" s="18">
        <f t="shared" si="218"/>
        <v>3.6542732147085921</v>
      </c>
      <c r="U91" s="18">
        <f t="shared" si="219"/>
        <v>6.3552910364810922</v>
      </c>
      <c r="W91" t="str">
        <f t="shared" si="256"/>
        <v>34 Culture, media and sports occupations</v>
      </c>
      <c r="X91" s="18">
        <f t="shared" si="220"/>
        <v>0.74182257636057347</v>
      </c>
      <c r="Y91" s="18">
        <f t="shared" si="220"/>
        <v>1.3328272152123288</v>
      </c>
      <c r="Z91" s="18">
        <f t="shared" si="220"/>
        <v>8.2342216900288534E-3</v>
      </c>
      <c r="AA91" s="18">
        <f t="shared" si="220"/>
        <v>0.78861454860998936</v>
      </c>
      <c r="AB91" s="18">
        <f t="shared" si="221"/>
        <v>0.57793897237425895</v>
      </c>
      <c r="AD91" s="18">
        <f t="shared" si="222"/>
        <v>0.52781350517321357</v>
      </c>
      <c r="AE91" s="18">
        <f t="shared" si="223"/>
        <v>2.8630249284763654</v>
      </c>
      <c r="AF91" s="18">
        <f t="shared" si="224"/>
        <v>3.2230195809145767</v>
      </c>
      <c r="AH91" t="str">
        <f t="shared" si="257"/>
        <v>34 Culture, media and sports occupations</v>
      </c>
      <c r="AI91" s="18">
        <f t="shared" si="225"/>
        <v>-1.6421756956242595</v>
      </c>
      <c r="AJ91" s="18">
        <f t="shared" si="225"/>
        <v>24.142674086576889</v>
      </c>
      <c r="AK91" s="18">
        <f t="shared" si="225"/>
        <v>-0.55793428086891028</v>
      </c>
      <c r="AL91" s="18">
        <f t="shared" si="225"/>
        <v>2.1301498652878559</v>
      </c>
      <c r="AM91" s="18">
        <f t="shared" si="226"/>
        <v>2.5255168145040363</v>
      </c>
      <c r="AO91" s="18">
        <f t="shared" si="227"/>
        <v>1.2261436035753137</v>
      </c>
      <c r="AP91" s="18">
        <f t="shared" si="228"/>
        <v>2.8806914120025562</v>
      </c>
      <c r="AQ91" s="18">
        <f t="shared" si="229"/>
        <v>3.7284952634422774</v>
      </c>
      <c r="AS91" t="str">
        <f t="shared" si="258"/>
        <v>34 Culture, media and sports occupations</v>
      </c>
      <c r="AT91" s="18">
        <f t="shared" si="230"/>
        <v>-0.81911913323896579</v>
      </c>
      <c r="AU91" s="18">
        <f t="shared" si="230"/>
        <v>1.1778540455887665</v>
      </c>
      <c r="AV91" s="18">
        <f t="shared" si="230"/>
        <v>-1.0350486404452908</v>
      </c>
      <c r="AW91" s="18">
        <f t="shared" si="230"/>
        <v>0.20844008425788818</v>
      </c>
      <c r="AX91" s="18">
        <f t="shared" si="231"/>
        <v>-0.12173894873951374</v>
      </c>
      <c r="AZ91" s="18">
        <f t="shared" si="232"/>
        <v>-0.20778257320738236</v>
      </c>
      <c r="BA91" s="18">
        <f t="shared" si="233"/>
        <v>2.6070083840060931</v>
      </c>
      <c r="BB91" s="18">
        <f t="shared" si="234"/>
        <v>2.4627657495204458</v>
      </c>
      <c r="BD91" t="str">
        <f t="shared" si="259"/>
        <v>34 Culture, media and sports occupations</v>
      </c>
      <c r="BE91" s="18">
        <f t="shared" si="235"/>
        <v>1.7555600225633849</v>
      </c>
      <c r="BF91" s="18">
        <f t="shared" si="235"/>
        <v>-6.0944954599528645</v>
      </c>
      <c r="BG91" s="18">
        <f t="shared" si="235"/>
        <v>-2.5880135520770287</v>
      </c>
      <c r="BH91" s="18">
        <f t="shared" si="235"/>
        <v>0.61822943931093555</v>
      </c>
      <c r="BI91" s="18">
        <f t="shared" si="236"/>
        <v>-0.82379524263508364</v>
      </c>
      <c r="BK91" s="18">
        <f t="shared" si="237"/>
        <v>-0.46207559532607245</v>
      </c>
      <c r="BL91" s="18">
        <f t="shared" si="238"/>
        <v>2.0172851366032196</v>
      </c>
      <c r="BM91" s="18">
        <f t="shared" si="239"/>
        <v>1.6708829321089524</v>
      </c>
      <c r="BO91" t="str">
        <f t="shared" si="260"/>
        <v>34 Culture, media and sports occupations</v>
      </c>
      <c r="BP91" s="18">
        <f t="shared" si="240"/>
        <v>-1.0735153556319044</v>
      </c>
      <c r="BQ91" s="18">
        <f t="shared" si="240"/>
        <v>-11.897185076777095</v>
      </c>
      <c r="BR91" s="18">
        <f t="shared" si="240"/>
        <v>-6.482133995623462</v>
      </c>
      <c r="BS91" s="18">
        <f t="shared" si="240"/>
        <v>-5.8429375378766686</v>
      </c>
      <c r="BT91" s="18">
        <f t="shared" si="241"/>
        <v>-6.432616891542331</v>
      </c>
      <c r="BV91" s="18">
        <f t="shared" si="242"/>
        <v>-6.0564869905943119</v>
      </c>
      <c r="BW91" s="18">
        <f t="shared" si="243"/>
        <v>1.4806881926332727</v>
      </c>
      <c r="BX91" s="18">
        <f t="shared" si="244"/>
        <v>-2.9474945611611569</v>
      </c>
      <c r="BZ91" t="str">
        <f t="shared" si="261"/>
        <v>34 Culture, media and sports occupations</v>
      </c>
      <c r="CA91" s="18">
        <f t="shared" si="245"/>
        <v>5.9208108204348298</v>
      </c>
      <c r="CB91" s="18">
        <f t="shared" si="245"/>
        <v>-8.810248556582911</v>
      </c>
      <c r="CC91" s="18">
        <f t="shared" si="245"/>
        <v>-6.0896951212104478</v>
      </c>
      <c r="CD91" s="18">
        <f t="shared" si="245"/>
        <v>-3.7161014625590849</v>
      </c>
      <c r="CE91" s="18">
        <f t="shared" si="246"/>
        <v>-4.7882474199011487</v>
      </c>
      <c r="CG91" s="18">
        <f t="shared" si="247"/>
        <v>-4.5138914264740482</v>
      </c>
      <c r="CH91" s="18">
        <f t="shared" si="248"/>
        <v>1.4136145854312554</v>
      </c>
      <c r="CI91" s="18">
        <f t="shared" si="249"/>
        <v>-2.0359190199730426</v>
      </c>
      <c r="CK91" t="str">
        <f t="shared" si="262"/>
        <v>34 Culture, media and sports occupations</v>
      </c>
      <c r="CL91" s="18">
        <f t="shared" si="250"/>
        <v>6.7716146802532018</v>
      </c>
      <c r="CM91" s="18">
        <f t="shared" si="250"/>
        <v>23.262329384903957</v>
      </c>
      <c r="CN91" s="18">
        <f t="shared" si="250"/>
        <v>-3.5488945807656269</v>
      </c>
      <c r="CO91" s="18">
        <f t="shared" si="250"/>
        <v>-2.1188610213983217</v>
      </c>
      <c r="CP91" s="18">
        <f t="shared" si="251"/>
        <v>-1.1538439470810791</v>
      </c>
      <c r="CR91" s="18">
        <f t="shared" si="252"/>
        <v>-2.5978793070745354</v>
      </c>
      <c r="CS91" s="18">
        <f t="shared" si="253"/>
        <v>1.6241050645109834</v>
      </c>
      <c r="CT91" s="18">
        <f t="shared" si="254"/>
        <v>-0.36131720340288886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5.5761101669270063</v>
      </c>
      <c r="C92" s="18">
        <f t="shared" si="210"/>
        <v>-4.5502983438482918</v>
      </c>
      <c r="D92" s="18">
        <f t="shared" si="210"/>
        <v>6.3063627468614714</v>
      </c>
      <c r="E92" s="18">
        <f t="shared" si="210"/>
        <v>4.5659735635901644</v>
      </c>
      <c r="F92" s="18">
        <f t="shared" si="211"/>
        <v>4.5092353608201963</v>
      </c>
      <c r="H92" s="18">
        <f t="shared" si="212"/>
        <v>5.1429141788115196</v>
      </c>
      <c r="I92" s="18">
        <f t="shared" si="213"/>
        <v>3.7063371769472164</v>
      </c>
      <c r="J92" s="18">
        <f t="shared" si="214"/>
        <v>7.2264629787461399</v>
      </c>
      <c r="L92" t="str">
        <f t="shared" si="255"/>
        <v>35 Business and public service associate professionals</v>
      </c>
      <c r="M92" s="18">
        <f t="shared" si="215"/>
        <v>5.3751456638896578</v>
      </c>
      <c r="N92" s="18">
        <f t="shared" si="215"/>
        <v>4.7818172590210484</v>
      </c>
      <c r="O92" s="18">
        <f t="shared" si="215"/>
        <v>5.4752311793558661</v>
      </c>
      <c r="P92" s="18">
        <f t="shared" si="215"/>
        <v>3.8080509503638726</v>
      </c>
      <c r="Q92" s="18">
        <f t="shared" si="216"/>
        <v>4.387091071868543</v>
      </c>
      <c r="S92" s="18">
        <f t="shared" si="217"/>
        <v>4.3608289253025623</v>
      </c>
      <c r="T92" s="18">
        <f t="shared" si="218"/>
        <v>3.6551561765240992</v>
      </c>
      <c r="U92" s="18">
        <f t="shared" si="219"/>
        <v>6.6057095944446198</v>
      </c>
      <c r="W92" t="str">
        <f t="shared" si="256"/>
        <v>35 Business and public service associate professionals</v>
      </c>
      <c r="X92" s="18">
        <f t="shared" si="220"/>
        <v>5.6166457257633695E-2</v>
      </c>
      <c r="Y92" s="18">
        <f t="shared" si="220"/>
        <v>5.6301736549704939</v>
      </c>
      <c r="Z92" s="18">
        <f t="shared" si="220"/>
        <v>1.3678045358166191</v>
      </c>
      <c r="AA92" s="18">
        <f t="shared" si="220"/>
        <v>0.40491714149553104</v>
      </c>
      <c r="AB92" s="18">
        <f t="shared" si="221"/>
        <v>1.024655014512299</v>
      </c>
      <c r="AD92" s="18">
        <f t="shared" si="222"/>
        <v>0.72485902343675246</v>
      </c>
      <c r="AE92" s="18">
        <f t="shared" si="223"/>
        <v>3.0336936893877064</v>
      </c>
      <c r="AF92" s="18">
        <f t="shared" si="224"/>
        <v>3.5193471215016148</v>
      </c>
      <c r="AH92" t="str">
        <f t="shared" si="257"/>
        <v>35 Business and public service associate professionals</v>
      </c>
      <c r="AI92" s="18">
        <f t="shared" si="225"/>
        <v>-0.54558645594006139</v>
      </c>
      <c r="AJ92" s="18">
        <f t="shared" si="225"/>
        <v>11.568605862794712</v>
      </c>
      <c r="AK92" s="18">
        <f t="shared" si="225"/>
        <v>1.4776903649846185</v>
      </c>
      <c r="AL92" s="18">
        <f t="shared" si="225"/>
        <v>0.98811199812369743</v>
      </c>
      <c r="AM92" s="18">
        <f t="shared" si="226"/>
        <v>1.7726511538407985</v>
      </c>
      <c r="AO92" s="18">
        <f t="shared" si="227"/>
        <v>1.1510417819567742</v>
      </c>
      <c r="AP92" s="18">
        <f t="shared" si="228"/>
        <v>2.9539755362096409</v>
      </c>
      <c r="AQ92" s="18">
        <f t="shared" si="229"/>
        <v>3.741062331038969</v>
      </c>
      <c r="AS92" t="str">
        <f t="shared" si="258"/>
        <v>35 Business and public service associate professionals</v>
      </c>
      <c r="AT92" s="18">
        <f t="shared" si="230"/>
        <v>-1.125917912033414</v>
      </c>
      <c r="AU92" s="18">
        <f t="shared" si="230"/>
        <v>7.4686614870705936</v>
      </c>
      <c r="AV92" s="18">
        <f t="shared" si="230"/>
        <v>1.0103015797924053</v>
      </c>
      <c r="AW92" s="18">
        <f t="shared" si="230"/>
        <v>0.64915814920809556</v>
      </c>
      <c r="AX92" s="18">
        <f t="shared" si="231"/>
        <v>1.1755858575688283</v>
      </c>
      <c r="AZ92" s="18">
        <f t="shared" si="232"/>
        <v>0.76939559753659292</v>
      </c>
      <c r="BA92" s="18">
        <f t="shared" si="233"/>
        <v>2.8234268377491212</v>
      </c>
      <c r="BB92" s="18">
        <f t="shared" si="234"/>
        <v>3.3538823462788914</v>
      </c>
      <c r="BD92" t="str">
        <f t="shared" si="259"/>
        <v>35 Business and public service associate professionals</v>
      </c>
      <c r="BE92" s="18">
        <f t="shared" si="235"/>
        <v>1.4148619526519468</v>
      </c>
      <c r="BF92" s="18">
        <f t="shared" si="235"/>
        <v>3.200187463821913</v>
      </c>
      <c r="BG92" s="18">
        <f t="shared" si="235"/>
        <v>-0.91424093071125201</v>
      </c>
      <c r="BH92" s="18">
        <f t="shared" si="235"/>
        <v>-0.14688189872211765</v>
      </c>
      <c r="BI92" s="18">
        <f t="shared" si="236"/>
        <v>-0.18183942187237623</v>
      </c>
      <c r="BK92" s="18">
        <f t="shared" si="237"/>
        <v>-0.40332628350130406</v>
      </c>
      <c r="BL92" s="18">
        <f t="shared" si="238"/>
        <v>2.136071809531459</v>
      </c>
      <c r="BM92" s="18">
        <f t="shared" si="239"/>
        <v>1.8383794986527091</v>
      </c>
      <c r="BO92" t="str">
        <f t="shared" si="260"/>
        <v>35 Business and public service associate professionals</v>
      </c>
      <c r="BP92" s="18">
        <f t="shared" si="240"/>
        <v>-1.235239819818168</v>
      </c>
      <c r="BQ92" s="18">
        <f t="shared" si="240"/>
        <v>6.0763037670548581</v>
      </c>
      <c r="BR92" s="18">
        <f t="shared" si="240"/>
        <v>-3.6812794481642763</v>
      </c>
      <c r="BS92" s="18">
        <f t="shared" si="240"/>
        <v>-2.8108720794547848</v>
      </c>
      <c r="BT92" s="18">
        <f t="shared" si="241"/>
        <v>-2.5522542178751717</v>
      </c>
      <c r="BV92" s="18">
        <f t="shared" si="242"/>
        <v>-3.1018783380025616</v>
      </c>
      <c r="BW92" s="18">
        <f t="shared" si="243"/>
        <v>1.8421061460573984</v>
      </c>
      <c r="BX92" s="18">
        <f t="shared" si="244"/>
        <v>-0.42365765995063809</v>
      </c>
      <c r="BZ92" t="str">
        <f t="shared" si="261"/>
        <v>35 Business and public service associate professionals</v>
      </c>
      <c r="CA92" s="18">
        <f t="shared" si="245"/>
        <v>5.4462304785500404</v>
      </c>
      <c r="CB92" s="18">
        <f t="shared" si="245"/>
        <v>-4.1545683062984011</v>
      </c>
      <c r="CC92" s="18">
        <f t="shared" si="245"/>
        <v>-3.4820449659003994</v>
      </c>
      <c r="CD92" s="18">
        <f t="shared" si="245"/>
        <v>-3.0254115546544447</v>
      </c>
      <c r="CE92" s="18">
        <f t="shared" si="246"/>
        <v>-3.2391969053299441</v>
      </c>
      <c r="CG92" s="18">
        <f t="shared" si="247"/>
        <v>-3.1778622290169034</v>
      </c>
      <c r="CH92" s="18">
        <f t="shared" si="248"/>
        <v>1.4882772114334308</v>
      </c>
      <c r="CI92" s="18">
        <f t="shared" si="249"/>
        <v>-0.9688721898082675</v>
      </c>
      <c r="CK92" t="str">
        <f t="shared" si="262"/>
        <v>35 Business and public service associate professionals</v>
      </c>
      <c r="CL92" s="18">
        <f t="shared" si="250"/>
        <v>2.1365156370814598</v>
      </c>
      <c r="CM92" s="18">
        <f t="shared" si="250"/>
        <v>26.726256975495222</v>
      </c>
      <c r="CN92" s="18">
        <f t="shared" si="250"/>
        <v>-6.5072256731597005</v>
      </c>
      <c r="CO92" s="18">
        <f t="shared" si="250"/>
        <v>-3.0523410803551254</v>
      </c>
      <c r="CP92" s="18">
        <f t="shared" si="251"/>
        <v>-2.5272695982213156</v>
      </c>
      <c r="CR92" s="18">
        <f t="shared" si="252"/>
        <v>-4.2179267607097444</v>
      </c>
      <c r="CS92" s="18">
        <f t="shared" si="253"/>
        <v>1.3630982766986266</v>
      </c>
      <c r="CT92" s="18">
        <f t="shared" si="254"/>
        <v>-1.9075171924748835</v>
      </c>
    </row>
    <row r="93" spans="1:98" x14ac:dyDescent="0.2">
      <c r="A93" t="str">
        <f t="shared" si="209"/>
        <v>41 Administrative occupations</v>
      </c>
      <c r="B93" s="18">
        <f t="shared" si="210"/>
        <v>4.3738657594930563</v>
      </c>
      <c r="C93" s="18">
        <f t="shared" si="210"/>
        <v>-1.7527628837743281</v>
      </c>
      <c r="D93" s="18">
        <f t="shared" si="210"/>
        <v>8.0203772962552655</v>
      </c>
      <c r="E93" s="18">
        <f t="shared" si="210"/>
        <v>5.699866303902712</v>
      </c>
      <c r="F93" s="18">
        <f t="shared" si="211"/>
        <v>5.9344151998564687</v>
      </c>
      <c r="H93" s="18">
        <f t="shared" si="212"/>
        <v>6.467777569814892</v>
      </c>
      <c r="I93" s="18">
        <f t="shared" si="213"/>
        <v>4.660360159353627</v>
      </c>
      <c r="J93" s="18">
        <f t="shared" si="214"/>
        <v>8.7938496010232079</v>
      </c>
      <c r="L93" t="str">
        <f t="shared" si="255"/>
        <v>41 Administrative occupations</v>
      </c>
      <c r="M93" s="18">
        <f t="shared" si="215"/>
        <v>4.5310481497489397</v>
      </c>
      <c r="N93" s="18">
        <f t="shared" si="215"/>
        <v>8.423077903659216</v>
      </c>
      <c r="O93" s="18">
        <f t="shared" si="215"/>
        <v>7.3452296391540273</v>
      </c>
      <c r="P93" s="18">
        <f t="shared" si="215"/>
        <v>5.0353331343116148</v>
      </c>
      <c r="Q93" s="18">
        <f t="shared" si="216"/>
        <v>5.9618063487331785</v>
      </c>
      <c r="S93" s="18">
        <f t="shared" si="217"/>
        <v>5.7997223386888841</v>
      </c>
      <c r="T93" s="18">
        <f t="shared" si="218"/>
        <v>4.4535967163209067</v>
      </c>
      <c r="U93" s="18">
        <f t="shared" si="219"/>
        <v>8.179012350347147</v>
      </c>
      <c r="W93" t="str">
        <f t="shared" si="256"/>
        <v>41 Administrative occupations</v>
      </c>
      <c r="X93" s="18">
        <f t="shared" si="220"/>
        <v>-1.8139937671116435</v>
      </c>
      <c r="Y93" s="18">
        <f t="shared" si="220"/>
        <v>14.349600309820797</v>
      </c>
      <c r="Z93" s="18">
        <f t="shared" si="220"/>
        <v>4.1059386379814322</v>
      </c>
      <c r="AA93" s="18">
        <f t="shared" si="220"/>
        <v>1.7444126397939463</v>
      </c>
      <c r="AB93" s="18">
        <f t="shared" si="221"/>
        <v>3.2273708846296545</v>
      </c>
      <c r="AD93" s="18">
        <f t="shared" si="222"/>
        <v>2.5255750972230873</v>
      </c>
      <c r="AE93" s="18">
        <f t="shared" si="223"/>
        <v>3.7866528528275101</v>
      </c>
      <c r="AF93" s="18">
        <f t="shared" si="224"/>
        <v>5.3971208642808355</v>
      </c>
      <c r="AH93" t="str">
        <f t="shared" si="257"/>
        <v>41 Administrative occupations</v>
      </c>
      <c r="AI93" s="18">
        <f t="shared" si="225"/>
        <v>-2.1836780530847921</v>
      </c>
      <c r="AJ93" s="18">
        <f t="shared" si="225"/>
        <v>11.268353986637303</v>
      </c>
      <c r="AK93" s="18">
        <f t="shared" si="225"/>
        <v>3.2455246299210705</v>
      </c>
      <c r="AL93" s="18">
        <f t="shared" si="225"/>
        <v>1.6723677859137087</v>
      </c>
      <c r="AM93" s="18">
        <f t="shared" si="226"/>
        <v>2.7388797903512563</v>
      </c>
      <c r="AO93" s="18">
        <f t="shared" si="227"/>
        <v>2.1940718396392445</v>
      </c>
      <c r="AP93" s="18">
        <f t="shared" si="228"/>
        <v>3.7924673913588114</v>
      </c>
      <c r="AQ93" s="18">
        <f t="shared" si="229"/>
        <v>5.1785065068644442</v>
      </c>
      <c r="AS93" t="str">
        <f t="shared" si="258"/>
        <v>41 Administrative occupations</v>
      </c>
      <c r="AT93" s="18">
        <f t="shared" si="230"/>
        <v>-1.879125328276543</v>
      </c>
      <c r="AU93" s="18">
        <f t="shared" si="230"/>
        <v>13.484449307858505</v>
      </c>
      <c r="AV93" s="18">
        <f t="shared" si="230"/>
        <v>2.3531326580291223</v>
      </c>
      <c r="AW93" s="18">
        <f t="shared" si="230"/>
        <v>1.2324463483495141</v>
      </c>
      <c r="AX93" s="18">
        <f t="shared" si="231"/>
        <v>2.3092640682031984</v>
      </c>
      <c r="AZ93" s="18">
        <f t="shared" si="232"/>
        <v>1.6046383703820055</v>
      </c>
      <c r="BA93" s="18">
        <f t="shared" si="233"/>
        <v>3.4684640443460868</v>
      </c>
      <c r="BB93" s="18">
        <f t="shared" si="234"/>
        <v>4.5076679311499834</v>
      </c>
      <c r="BD93" t="str">
        <f t="shared" si="259"/>
        <v>41 Administrative occupations</v>
      </c>
      <c r="BE93" s="18">
        <f t="shared" si="235"/>
        <v>-0.22636777829080357</v>
      </c>
      <c r="BF93" s="18">
        <f t="shared" si="235"/>
        <v>3.6935938516251321</v>
      </c>
      <c r="BG93" s="18">
        <f t="shared" si="235"/>
        <v>0.34461537362524552</v>
      </c>
      <c r="BH93" s="18">
        <f t="shared" si="235"/>
        <v>-0.96620590546238061</v>
      </c>
      <c r="BI93" s="18">
        <f t="shared" si="236"/>
        <v>-0.27224809199004607</v>
      </c>
      <c r="BK93" s="18">
        <f t="shared" si="237"/>
        <v>-0.53117922299235065</v>
      </c>
      <c r="BL93" s="18">
        <f t="shared" si="238"/>
        <v>2.4634477667590637</v>
      </c>
      <c r="BM93" s="18">
        <f t="shared" si="239"/>
        <v>2.0899861073969461</v>
      </c>
      <c r="BO93" t="str">
        <f t="shared" si="260"/>
        <v>41 Administrative occupations</v>
      </c>
      <c r="BP93" s="18">
        <f t="shared" si="240"/>
        <v>-2.9094294886636729</v>
      </c>
      <c r="BQ93" s="18">
        <f t="shared" si="240"/>
        <v>-2.1105873022915</v>
      </c>
      <c r="BR93" s="18">
        <f t="shared" si="240"/>
        <v>-3.0401067908218504</v>
      </c>
      <c r="BS93" s="18">
        <f t="shared" si="240"/>
        <v>-4.8825238920141123</v>
      </c>
      <c r="BT93" s="18">
        <f t="shared" si="241"/>
        <v>-4.1386100965451256</v>
      </c>
      <c r="BV93" s="18">
        <f t="shared" si="242"/>
        <v>-4.2723080039667298</v>
      </c>
      <c r="BW93" s="18">
        <f t="shared" si="243"/>
        <v>1.9521458557438587</v>
      </c>
      <c r="BX93" s="18">
        <f t="shared" si="244"/>
        <v>-1.0319675276308948</v>
      </c>
      <c r="BZ93" t="str">
        <f t="shared" si="261"/>
        <v>41 Administrative occupations</v>
      </c>
      <c r="CA93" s="18">
        <f t="shared" si="245"/>
        <v>0.6802198458490949</v>
      </c>
      <c r="CB93" s="18">
        <f t="shared" si="245"/>
        <v>2.2991569211963325</v>
      </c>
      <c r="CC93" s="18">
        <f t="shared" si="245"/>
        <v>-6.1662606857086129</v>
      </c>
      <c r="CD93" s="18">
        <f t="shared" si="245"/>
        <v>-9.3488506265777538</v>
      </c>
      <c r="CE93" s="18">
        <f t="shared" si="246"/>
        <v>-7.6711300524377695</v>
      </c>
      <c r="CG93" s="18">
        <f t="shared" si="247"/>
        <v>-8.3001656571039639</v>
      </c>
      <c r="CH93" s="18">
        <f t="shared" si="248"/>
        <v>1.2124253486264003</v>
      </c>
      <c r="CI93" s="18">
        <f t="shared" si="249"/>
        <v>-4.8989120677809694</v>
      </c>
      <c r="CK93" t="str">
        <f t="shared" si="262"/>
        <v>41 Administrative occupations</v>
      </c>
      <c r="CL93" s="18">
        <f t="shared" si="250"/>
        <v>-4.982742591342193</v>
      </c>
      <c r="CM93" s="18">
        <f t="shared" si="250"/>
        <v>12.660863392871269</v>
      </c>
      <c r="CN93" s="18">
        <f t="shared" si="250"/>
        <v>-8.9779511234103548</v>
      </c>
      <c r="CO93" s="18">
        <f t="shared" si="250"/>
        <v>-8.026359442281283</v>
      </c>
      <c r="CP93" s="18">
        <f t="shared" si="251"/>
        <v>-7.154952497803535</v>
      </c>
      <c r="CR93" s="18">
        <f t="shared" si="252"/>
        <v>-8.3446569457389259</v>
      </c>
      <c r="CS93" s="18">
        <f t="shared" si="253"/>
        <v>1.0687027245046998</v>
      </c>
      <c r="CT93" s="18">
        <f t="shared" si="254"/>
        <v>-5.2761611476465298</v>
      </c>
    </row>
    <row r="94" spans="1:98" x14ac:dyDescent="0.2">
      <c r="A94" t="str">
        <f t="shared" si="209"/>
        <v>42 Secretarial and related occupations</v>
      </c>
      <c r="B94" s="18">
        <f t="shared" si="210"/>
        <v>5.8642089576094625</v>
      </c>
      <c r="C94" s="18">
        <f t="shared" si="210"/>
        <v>-7.9236776877905974</v>
      </c>
      <c r="D94" s="18">
        <f t="shared" si="210"/>
        <v>10.150087681484376</v>
      </c>
      <c r="E94" s="18">
        <f t="shared" si="210"/>
        <v>7.8670089108405339</v>
      </c>
      <c r="F94" s="18">
        <f t="shared" si="211"/>
        <v>7.506546292815397</v>
      </c>
      <c r="H94" s="18">
        <f t="shared" si="212"/>
        <v>8.622728212333941</v>
      </c>
      <c r="I94" s="18">
        <f t="shared" si="213"/>
        <v>5.9807794465081443</v>
      </c>
      <c r="J94" s="18">
        <f t="shared" si="214"/>
        <v>11.097369714945703</v>
      </c>
      <c r="L94" t="str">
        <f t="shared" si="255"/>
        <v>42 Secretarial and related occupations</v>
      </c>
      <c r="M94" s="18">
        <f t="shared" si="215"/>
        <v>1.2849240654341898</v>
      </c>
      <c r="N94" s="18">
        <f t="shared" si="215"/>
        <v>7.3954360888571102</v>
      </c>
      <c r="O94" s="18">
        <f t="shared" si="215"/>
        <v>8.6819090869299167</v>
      </c>
      <c r="P94" s="18">
        <f t="shared" si="215"/>
        <v>3.5189565281296797</v>
      </c>
      <c r="Q94" s="18">
        <f t="shared" si="216"/>
        <v>5.3472458135035428</v>
      </c>
      <c r="S94" s="18">
        <f t="shared" si="217"/>
        <v>5.2120969846978449</v>
      </c>
      <c r="T94" s="18">
        <f t="shared" si="218"/>
        <v>4.7411881725067939</v>
      </c>
      <c r="U94" s="18">
        <f t="shared" si="219"/>
        <v>7.9408149572692599</v>
      </c>
      <c r="W94" t="str">
        <f t="shared" si="256"/>
        <v>42 Secretarial and related occupations</v>
      </c>
      <c r="X94" s="18">
        <f t="shared" si="220"/>
        <v>-3.0860947824903562</v>
      </c>
      <c r="Y94" s="18">
        <f t="shared" si="220"/>
        <v>7.5488933562317229</v>
      </c>
      <c r="Z94" s="18">
        <f t="shared" si="220"/>
        <v>6.2920693665510008</v>
      </c>
      <c r="AA94" s="18">
        <f t="shared" si="220"/>
        <v>4.9068348403426221</v>
      </c>
      <c r="AB94" s="18">
        <f t="shared" si="221"/>
        <v>5.5016510352963399</v>
      </c>
      <c r="AD94" s="18">
        <f t="shared" si="222"/>
        <v>5.366562102870831</v>
      </c>
      <c r="AE94" s="18">
        <f t="shared" si="223"/>
        <v>4.6745194683165625</v>
      </c>
      <c r="AF94" s="18">
        <f t="shared" si="224"/>
        <v>8.0060321722660976</v>
      </c>
      <c r="AH94" t="str">
        <f t="shared" si="257"/>
        <v>42 Secretarial and related occupations</v>
      </c>
      <c r="AI94" s="18">
        <f t="shared" si="225"/>
        <v>-4.7723884956362266</v>
      </c>
      <c r="AJ94" s="18">
        <f t="shared" si="225"/>
        <v>16.42134292351507</v>
      </c>
      <c r="AK94" s="18">
        <f t="shared" si="225"/>
        <v>3.4435385925207784</v>
      </c>
      <c r="AL94" s="18">
        <f t="shared" si="225"/>
        <v>0.80223070091200999</v>
      </c>
      <c r="AM94" s="18">
        <f t="shared" si="226"/>
        <v>2.539378250052815</v>
      </c>
      <c r="AO94" s="18">
        <f t="shared" si="227"/>
        <v>1.6750867068927144</v>
      </c>
      <c r="AP94" s="18">
        <f t="shared" si="228"/>
        <v>3.8824609866640492</v>
      </c>
      <c r="AQ94" s="18">
        <f t="shared" si="229"/>
        <v>4.9143241890656331</v>
      </c>
      <c r="AS94" t="str">
        <f t="shared" si="258"/>
        <v>42 Secretarial and related occupations</v>
      </c>
      <c r="AT94" s="18">
        <f t="shared" si="230"/>
        <v>-4.8762084551966955</v>
      </c>
      <c r="AU94" s="18">
        <f t="shared" si="230"/>
        <v>23.450718626215107</v>
      </c>
      <c r="AV94" s="18">
        <f t="shared" si="230"/>
        <v>2.3112869521758839</v>
      </c>
      <c r="AW94" s="18">
        <f t="shared" si="230"/>
        <v>4.308308859434784</v>
      </c>
      <c r="AX94" s="18">
        <f t="shared" si="231"/>
        <v>4.7776793205438484</v>
      </c>
      <c r="AZ94" s="18">
        <f t="shared" si="232"/>
        <v>3.6383409272076062</v>
      </c>
      <c r="BA94" s="18">
        <f t="shared" si="233"/>
        <v>3.5490016392308421</v>
      </c>
      <c r="BB94" s="18">
        <f t="shared" si="234"/>
        <v>5.9999488244739219</v>
      </c>
      <c r="BD94" t="str">
        <f t="shared" si="259"/>
        <v>42 Secretarial and related occupations</v>
      </c>
      <c r="BE94" s="18">
        <f t="shared" si="235"/>
        <v>-1.7000263711625663</v>
      </c>
      <c r="BF94" s="18">
        <f t="shared" si="235"/>
        <v>-6.5825295948187312</v>
      </c>
      <c r="BG94" s="18">
        <f t="shared" si="235"/>
        <v>-0.49247191502630461</v>
      </c>
      <c r="BH94" s="18">
        <f t="shared" si="235"/>
        <v>-10.777563465659723</v>
      </c>
      <c r="BI94" s="18">
        <f t="shared" si="236"/>
        <v>-7.4176849169980681</v>
      </c>
      <c r="BK94" s="18">
        <f t="shared" si="237"/>
        <v>-7.4730957278732575</v>
      </c>
      <c r="BL94" s="18">
        <f t="shared" si="238"/>
        <v>1.8671338484875344</v>
      </c>
      <c r="BM94" s="18">
        <f t="shared" si="239"/>
        <v>-3.0157222097268011</v>
      </c>
      <c r="BO94" t="str">
        <f t="shared" si="260"/>
        <v>42 Secretarial and related occupations</v>
      </c>
      <c r="BP94" s="18">
        <f t="shared" si="240"/>
        <v>-4.4780690401534207</v>
      </c>
      <c r="BQ94" s="18">
        <f t="shared" si="240"/>
        <v>-14.741616366308962</v>
      </c>
      <c r="BR94" s="18">
        <f t="shared" si="240"/>
        <v>-7.6160139832743052</v>
      </c>
      <c r="BS94" s="18">
        <f t="shared" si="240"/>
        <v>-14.650802864255564</v>
      </c>
      <c r="BT94" s="18">
        <f t="shared" si="241"/>
        <v>-12.517802007775725</v>
      </c>
      <c r="BV94" s="18">
        <f t="shared" si="242"/>
        <v>-12.36750187107204</v>
      </c>
      <c r="BW94" s="18">
        <f t="shared" si="243"/>
        <v>1.4833547533452895</v>
      </c>
      <c r="BX94" s="18">
        <f t="shared" si="244"/>
        <v>-6.1620631147759619</v>
      </c>
      <c r="BZ94" t="str">
        <f t="shared" si="261"/>
        <v>42 Secretarial and related occupations</v>
      </c>
      <c r="CA94" s="18">
        <f t="shared" si="245"/>
        <v>1.244131458365394</v>
      </c>
      <c r="CB94" s="18">
        <f t="shared" si="245"/>
        <v>-3.7287081773796804</v>
      </c>
      <c r="CC94" s="18">
        <f t="shared" si="245"/>
        <v>-11.493774490121</v>
      </c>
      <c r="CD94" s="18">
        <f t="shared" si="245"/>
        <v>-10.952056489472128</v>
      </c>
      <c r="CE94" s="18">
        <f t="shared" si="246"/>
        <v>-10.687385562582596</v>
      </c>
      <c r="CG94" s="18">
        <f t="shared" si="247"/>
        <v>-11.132996566712816</v>
      </c>
      <c r="CH94" s="18">
        <f t="shared" si="248"/>
        <v>1.1018676654767079</v>
      </c>
      <c r="CI94" s="18">
        <f t="shared" si="249"/>
        <v>-6.7787949338415476</v>
      </c>
      <c r="CK94" t="str">
        <f t="shared" si="262"/>
        <v>42 Secretarial and related occupations</v>
      </c>
      <c r="CL94" s="18">
        <f t="shared" si="250"/>
        <v>-3.5123941926414659</v>
      </c>
      <c r="CM94" s="18">
        <f t="shared" si="250"/>
        <v>5.9543461596565317</v>
      </c>
      <c r="CN94" s="18">
        <f t="shared" si="250"/>
        <v>-2.4154629192529975</v>
      </c>
      <c r="CO94" s="18">
        <f t="shared" si="250"/>
        <v>-12.857890851140185</v>
      </c>
      <c r="CP94" s="18">
        <f t="shared" si="251"/>
        <v>-8.6109779583190988</v>
      </c>
      <c r="CR94" s="18">
        <f t="shared" si="252"/>
        <v>-9.5075429730041687</v>
      </c>
      <c r="CS94" s="18">
        <f t="shared" si="253"/>
        <v>1.596167347972921</v>
      </c>
      <c r="CT94" s="18">
        <f t="shared" si="254"/>
        <v>-4.6240001024819062</v>
      </c>
    </row>
    <row r="95" spans="1:98" x14ac:dyDescent="0.2">
      <c r="A95" t="str">
        <f t="shared" si="209"/>
        <v>51 Skilled agricultural and related trades</v>
      </c>
      <c r="B95" s="18">
        <f t="shared" si="210"/>
        <v>15.107966697969699</v>
      </c>
      <c r="C95" s="18">
        <f t="shared" si="210"/>
        <v>-11.997074458194001</v>
      </c>
      <c r="D95" s="18">
        <f t="shared" si="210"/>
        <v>5.4276520548423024</v>
      </c>
      <c r="E95" s="18">
        <f t="shared" si="210"/>
        <v>5.5234521104257084</v>
      </c>
      <c r="F95" s="18">
        <f t="shared" si="211"/>
        <v>4.3031634238838379</v>
      </c>
      <c r="H95" s="18">
        <f t="shared" si="212"/>
        <v>5.4915090900636621</v>
      </c>
      <c r="I95" s="18">
        <f t="shared" si="213"/>
        <v>5.3564213747478995</v>
      </c>
      <c r="J95" s="18">
        <f t="shared" si="214"/>
        <v>8.5368778501044638</v>
      </c>
      <c r="L95" t="str">
        <f t="shared" si="255"/>
        <v>51 Skilled agricultural and related trades</v>
      </c>
      <c r="M95" s="18">
        <f t="shared" si="215"/>
        <v>1.032980135413486</v>
      </c>
      <c r="N95" s="18">
        <f t="shared" si="215"/>
        <v>11.026121283746782</v>
      </c>
      <c r="O95" s="18">
        <f t="shared" si="215"/>
        <v>5.3712158712528657</v>
      </c>
      <c r="P95" s="18">
        <f t="shared" si="215"/>
        <v>4.8389705425994523</v>
      </c>
      <c r="Q95" s="18">
        <f t="shared" si="216"/>
        <v>5.3819941900628887</v>
      </c>
      <c r="S95" s="18">
        <f t="shared" si="217"/>
        <v>5.0160862630605374</v>
      </c>
      <c r="T95" s="18">
        <f t="shared" si="218"/>
        <v>3.9172122586808245</v>
      </c>
      <c r="U95" s="18">
        <f t="shared" si="219"/>
        <v>7.2648627118417464</v>
      </c>
      <c r="W95" t="str">
        <f t="shared" si="256"/>
        <v>51 Skilled agricultural and related trades</v>
      </c>
      <c r="X95" s="18">
        <f t="shared" si="220"/>
        <v>-2.0888325391091644</v>
      </c>
      <c r="Y95" s="18">
        <f t="shared" si="220"/>
        <v>23.031396360319768</v>
      </c>
      <c r="Z95" s="18">
        <f t="shared" si="220"/>
        <v>3.7330737644481138</v>
      </c>
      <c r="AA95" s="18">
        <f t="shared" si="220"/>
        <v>3.4139592141157138</v>
      </c>
      <c r="AB95" s="18">
        <f t="shared" si="221"/>
        <v>4.643465809814229</v>
      </c>
      <c r="AD95" s="18">
        <f t="shared" si="222"/>
        <v>3.5202215044213725</v>
      </c>
      <c r="AE95" s="18">
        <f t="shared" si="223"/>
        <v>4.3730419204086823</v>
      </c>
      <c r="AF95" s="18">
        <f t="shared" si="224"/>
        <v>6.5240826462938495</v>
      </c>
      <c r="AH95" t="str">
        <f t="shared" si="257"/>
        <v>51 Skilled agricultural and related trades</v>
      </c>
      <c r="AI95" s="18">
        <f t="shared" si="225"/>
        <v>0.83367346505063278</v>
      </c>
      <c r="AJ95" s="18">
        <f t="shared" si="225"/>
        <v>4.2631725169755441</v>
      </c>
      <c r="AK95" s="18">
        <f t="shared" si="225"/>
        <v>3.4770308346265377</v>
      </c>
      <c r="AL95" s="18">
        <f t="shared" si="225"/>
        <v>2.9631097378962412</v>
      </c>
      <c r="AM95" s="18">
        <f t="shared" si="226"/>
        <v>3.204337972856508</v>
      </c>
      <c r="AO95" s="18">
        <f t="shared" si="227"/>
        <v>3.1341325421880395</v>
      </c>
      <c r="AP95" s="18">
        <f t="shared" si="228"/>
        <v>4.4307236695001029</v>
      </c>
      <c r="AQ95" s="18">
        <f t="shared" si="229"/>
        <v>6.3126508043898522</v>
      </c>
      <c r="AS95" t="str">
        <f t="shared" si="258"/>
        <v>51 Skilled agricultural and related trades</v>
      </c>
      <c r="AT95" s="18">
        <f t="shared" si="230"/>
        <v>-0.77899061183027696</v>
      </c>
      <c r="AU95" s="18">
        <f t="shared" si="230"/>
        <v>6.3188187288343078</v>
      </c>
      <c r="AV95" s="18">
        <f t="shared" si="230"/>
        <v>2.8246902714613054</v>
      </c>
      <c r="AW95" s="18">
        <f t="shared" si="230"/>
        <v>2.7225384544108611</v>
      </c>
      <c r="AX95" s="18">
        <f t="shared" si="231"/>
        <v>2.9756789183920551</v>
      </c>
      <c r="AZ95" s="18">
        <f t="shared" si="232"/>
        <v>2.7565777791852764</v>
      </c>
      <c r="BA95" s="18">
        <f t="shared" si="233"/>
        <v>3.9531685982847398</v>
      </c>
      <c r="BB95" s="18">
        <f t="shared" si="234"/>
        <v>5.6866445563624524</v>
      </c>
      <c r="BD95" t="str">
        <f t="shared" si="259"/>
        <v>51 Skilled agricultural and related trades</v>
      </c>
      <c r="BE95" s="18">
        <f t="shared" si="235"/>
        <v>-2.1743890306288538</v>
      </c>
      <c r="BF95" s="18">
        <f t="shared" si="235"/>
        <v>3.1719499139113649</v>
      </c>
      <c r="BG95" s="18">
        <f t="shared" si="235"/>
        <v>-1.0650966445676535</v>
      </c>
      <c r="BH95" s="18">
        <f t="shared" si="235"/>
        <v>0.57407202124475365</v>
      </c>
      <c r="BI95" s="18">
        <f t="shared" si="236"/>
        <v>0.21854726529180191</v>
      </c>
      <c r="BK95" s="18">
        <f t="shared" si="237"/>
        <v>2.4686918366190191E-2</v>
      </c>
      <c r="BL95" s="18">
        <f t="shared" si="238"/>
        <v>2.502063064956217</v>
      </c>
      <c r="BM95" s="18">
        <f t="shared" si="239"/>
        <v>2.519539089826095</v>
      </c>
      <c r="BO95" t="str">
        <f t="shared" si="260"/>
        <v>51 Skilled agricultural and related trades</v>
      </c>
      <c r="BP95" s="18">
        <f t="shared" si="240"/>
        <v>-4.0515423514006166</v>
      </c>
      <c r="BQ95" s="18">
        <f t="shared" si="240"/>
        <v>6.1469035688741736</v>
      </c>
      <c r="BR95" s="18">
        <f t="shared" si="240"/>
        <v>-1.9679023347617064</v>
      </c>
      <c r="BS95" s="18">
        <f t="shared" si="240"/>
        <v>-0.32608470201609396</v>
      </c>
      <c r="BT95" s="18">
        <f t="shared" si="241"/>
        <v>-0.45137876644156805</v>
      </c>
      <c r="BV95" s="18">
        <f t="shared" si="242"/>
        <v>-0.87638992044062336</v>
      </c>
      <c r="BW95" s="18">
        <f t="shared" si="243"/>
        <v>2.6664310583048412</v>
      </c>
      <c r="BX95" s="18">
        <f t="shared" si="244"/>
        <v>2.0724740850231349</v>
      </c>
      <c r="BZ95" t="str">
        <f t="shared" si="261"/>
        <v>51 Skilled agricultural and related trades</v>
      </c>
      <c r="CA95" s="18">
        <f t="shared" si="245"/>
        <v>1.6540379662788762</v>
      </c>
      <c r="CB95" s="18">
        <f t="shared" si="245"/>
        <v>-4.9049914210637535</v>
      </c>
      <c r="CC95" s="18">
        <f t="shared" si="245"/>
        <v>-1.6386254665942124</v>
      </c>
      <c r="CD95" s="18">
        <f t="shared" si="245"/>
        <v>0.7787546210787033</v>
      </c>
      <c r="CE95" s="18">
        <f t="shared" si="246"/>
        <v>-0.34521449163967821</v>
      </c>
      <c r="CG95" s="18">
        <f t="shared" si="247"/>
        <v>-3.3568852685006423E-2</v>
      </c>
      <c r="CH95" s="18">
        <f t="shared" si="248"/>
        <v>2.1850859700398351</v>
      </c>
      <c r="CI95" s="18">
        <f t="shared" si="249"/>
        <v>2.1602987198733103</v>
      </c>
      <c r="CK95" t="str">
        <f t="shared" si="262"/>
        <v>51 Skilled agricultural and related trades</v>
      </c>
      <c r="CL95" s="18">
        <f t="shared" si="250"/>
        <v>0.16040163591566348</v>
      </c>
      <c r="CM95" s="18">
        <f t="shared" si="250"/>
        <v>63.550942456819605</v>
      </c>
      <c r="CN95" s="18">
        <f t="shared" si="250"/>
        <v>-5.594062428425806</v>
      </c>
      <c r="CO95" s="18">
        <f t="shared" si="250"/>
        <v>-8.7640915352220397</v>
      </c>
      <c r="CP95" s="18">
        <f t="shared" si="251"/>
        <v>-4.3589742049647828</v>
      </c>
      <c r="CR95" s="18">
        <f t="shared" si="252"/>
        <v>-7.7194224862966232</v>
      </c>
      <c r="CS95" s="18">
        <f t="shared" si="253"/>
        <v>1.3499507041290659</v>
      </c>
      <c r="CT95" s="18">
        <f t="shared" si="254"/>
        <v>-4.235584371335321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5.8660842262651336</v>
      </c>
      <c r="C96" s="18">
        <f t="shared" si="210"/>
        <v>0.82028892766681238</v>
      </c>
      <c r="D96" s="18">
        <f t="shared" si="210"/>
        <v>7.5752611611085596</v>
      </c>
      <c r="E96" s="18">
        <f t="shared" si="210"/>
        <v>4.3100141849625739</v>
      </c>
      <c r="F96" s="18">
        <f t="shared" si="211"/>
        <v>5.0958644438798828</v>
      </c>
      <c r="H96" s="18">
        <f t="shared" si="212"/>
        <v>5.3872663224484363</v>
      </c>
      <c r="I96" s="18">
        <f t="shared" si="213"/>
        <v>3.426298503013081</v>
      </c>
      <c r="J96" s="18">
        <f t="shared" si="214"/>
        <v>7.2429358034505897</v>
      </c>
      <c r="L96" t="str">
        <f t="shared" si="255"/>
        <v>52 Skilled metal, electrical and electronic trades</v>
      </c>
      <c r="M96" s="18">
        <f t="shared" si="215"/>
        <v>7.0131848010855702</v>
      </c>
      <c r="N96" s="18">
        <f t="shared" si="215"/>
        <v>-21.931325017106307</v>
      </c>
      <c r="O96" s="18">
        <f t="shared" si="215"/>
        <v>11.390320152802481</v>
      </c>
      <c r="P96" s="18">
        <f t="shared" si="215"/>
        <v>6.1775934851081127</v>
      </c>
      <c r="Q96" s="18">
        <f t="shared" si="216"/>
        <v>5.7280391967095223</v>
      </c>
      <c r="S96" s="18">
        <f t="shared" si="217"/>
        <v>7.8874850110628003</v>
      </c>
      <c r="T96" s="18">
        <f t="shared" si="218"/>
        <v>4.9017238127675444</v>
      </c>
      <c r="U96" s="18">
        <f t="shared" si="219"/>
        <v>9.9923433254021088</v>
      </c>
      <c r="W96" t="str">
        <f t="shared" si="256"/>
        <v>52 Skilled metal, electrical and electronic trades</v>
      </c>
      <c r="X96" s="18">
        <f t="shared" si="220"/>
        <v>0.52828239640492214</v>
      </c>
      <c r="Y96" s="18">
        <f t="shared" si="220"/>
        <v>-16.182378019960275</v>
      </c>
      <c r="Z96" s="18">
        <f t="shared" si="220"/>
        <v>5.032469043172072</v>
      </c>
      <c r="AA96" s="18">
        <f t="shared" si="220"/>
        <v>2.4721303806674921</v>
      </c>
      <c r="AB96" s="18">
        <f t="shared" si="221"/>
        <v>1.9766353976323092</v>
      </c>
      <c r="AD96" s="18">
        <f t="shared" si="222"/>
        <v>3.3185656673003106</v>
      </c>
      <c r="AE96" s="18">
        <f t="shared" si="223"/>
        <v>3.6336146343209474</v>
      </c>
      <c r="AF96" s="18">
        <f t="shared" si="224"/>
        <v>5.8311164450318476</v>
      </c>
      <c r="AH96" t="str">
        <f t="shared" si="257"/>
        <v>52 Skilled metal, electrical and electronic trades</v>
      </c>
      <c r="AI96" s="18">
        <f t="shared" si="225"/>
        <v>-2.4922126833204494E-2</v>
      </c>
      <c r="AJ96" s="18">
        <f t="shared" si="225"/>
        <v>-11.139845772424239</v>
      </c>
      <c r="AK96" s="18">
        <f t="shared" si="225"/>
        <v>5.1057418879312921</v>
      </c>
      <c r="AL96" s="18">
        <f t="shared" si="225"/>
        <v>1.9395035307147479</v>
      </c>
      <c r="AM96" s="18">
        <f t="shared" si="226"/>
        <v>2.0390780260692853</v>
      </c>
      <c r="AO96" s="18">
        <f t="shared" si="227"/>
        <v>2.9841740195252431</v>
      </c>
      <c r="AP96" s="18">
        <f t="shared" si="228"/>
        <v>3.3891719895113193</v>
      </c>
      <c r="AQ96" s="18">
        <f t="shared" si="229"/>
        <v>5.4066241441405705</v>
      </c>
      <c r="AS96" t="str">
        <f t="shared" si="258"/>
        <v>52 Skilled metal, electrical and electronic trades</v>
      </c>
      <c r="AT96" s="18">
        <f t="shared" si="230"/>
        <v>-0.90605886346721842</v>
      </c>
      <c r="AU96" s="18">
        <f t="shared" si="230"/>
        <v>-11.874271115889501</v>
      </c>
      <c r="AV96" s="18">
        <f t="shared" si="230"/>
        <v>2.5661496320530164</v>
      </c>
      <c r="AW96" s="18">
        <f t="shared" si="230"/>
        <v>1.6425348671663897</v>
      </c>
      <c r="AX96" s="18">
        <f t="shared" si="231"/>
        <v>1.0252342402559789</v>
      </c>
      <c r="AZ96" s="18">
        <f t="shared" si="232"/>
        <v>1.9494786028225963</v>
      </c>
      <c r="BA96" s="18">
        <f t="shared" si="233"/>
        <v>2.9960389141597821</v>
      </c>
      <c r="BB96" s="18">
        <f t="shared" si="234"/>
        <v>4.3461159866909682</v>
      </c>
      <c r="BD96" t="str">
        <f t="shared" si="259"/>
        <v>52 Skilled metal, electrical and electronic trades</v>
      </c>
      <c r="BE96" s="18">
        <f t="shared" si="235"/>
        <v>-0.12003427246242149</v>
      </c>
      <c r="BF96" s="18">
        <f t="shared" si="235"/>
        <v>-11.698407712094694</v>
      </c>
      <c r="BG96" s="18">
        <f t="shared" si="235"/>
        <v>-4.0607061559128077E-2</v>
      </c>
      <c r="BH96" s="18">
        <f t="shared" si="235"/>
        <v>-7.2689777688483836E-3</v>
      </c>
      <c r="BI96" s="18">
        <f t="shared" si="236"/>
        <v>-0.79166057693965675</v>
      </c>
      <c r="BK96" s="18">
        <f t="shared" si="237"/>
        <v>-1.8382907603997634E-2</v>
      </c>
      <c r="BL96" s="18">
        <f t="shared" si="238"/>
        <v>1.9598296107141477</v>
      </c>
      <c r="BM96" s="18">
        <f t="shared" si="239"/>
        <v>1.9458251775261282</v>
      </c>
      <c r="BO96" t="str">
        <f t="shared" si="260"/>
        <v>52 Skilled metal, electrical and electronic trades</v>
      </c>
      <c r="BP96" s="18">
        <f t="shared" si="240"/>
        <v>-3.263114988364979</v>
      </c>
      <c r="BQ96" s="18">
        <f t="shared" si="240"/>
        <v>-4.1758233458582872</v>
      </c>
      <c r="BR96" s="18">
        <f t="shared" si="240"/>
        <v>-3.0088874116827924</v>
      </c>
      <c r="BS96" s="18">
        <f t="shared" si="240"/>
        <v>-3.040591133569337</v>
      </c>
      <c r="BT96" s="18">
        <f t="shared" si="241"/>
        <v>-3.1020365107424897</v>
      </c>
      <c r="BV96" s="18">
        <f t="shared" si="242"/>
        <v>-3.0300243778936919</v>
      </c>
      <c r="BW96" s="18">
        <f t="shared" si="243"/>
        <v>1.8428215481369525</v>
      </c>
      <c r="BX96" s="18">
        <f t="shared" si="244"/>
        <v>-0.37354425873771246</v>
      </c>
      <c r="BZ96" t="str">
        <f t="shared" si="261"/>
        <v>52 Skilled metal, electrical and electronic trades</v>
      </c>
      <c r="CA96" s="18">
        <f t="shared" si="245"/>
        <v>3.7999949348352935</v>
      </c>
      <c r="CB96" s="18">
        <f t="shared" si="245"/>
        <v>-21.569991270198042</v>
      </c>
      <c r="CC96" s="18">
        <f t="shared" si="245"/>
        <v>-2.471278969357471</v>
      </c>
      <c r="CD96" s="18">
        <f t="shared" si="245"/>
        <v>-5.6294876864049215</v>
      </c>
      <c r="CE96" s="18">
        <f t="shared" si="246"/>
        <v>-5.7499146346771219</v>
      </c>
      <c r="CG96" s="18">
        <f t="shared" si="247"/>
        <v>-4.5882815042463392</v>
      </c>
      <c r="CH96" s="18">
        <f t="shared" si="248"/>
        <v>1.5321322366748102</v>
      </c>
      <c r="CI96" s="18">
        <f t="shared" si="249"/>
        <v>-1.8950547187739919</v>
      </c>
      <c r="CK96" t="str">
        <f t="shared" si="262"/>
        <v>52 Skilled metal, electrical and electronic trades</v>
      </c>
      <c r="CL96" s="18">
        <f t="shared" si="250"/>
        <v>1.5602397675316126</v>
      </c>
      <c r="CM96" s="18">
        <f t="shared" si="250"/>
        <v>20.459738914047264</v>
      </c>
      <c r="CN96" s="18">
        <f t="shared" si="250"/>
        <v>-7.1341860849666539</v>
      </c>
      <c r="CO96" s="18">
        <f t="shared" si="250"/>
        <v>-6.686291550586521</v>
      </c>
      <c r="CP96" s="18">
        <f t="shared" si="251"/>
        <v>-5.3275786285912785</v>
      </c>
      <c r="CR96" s="18">
        <f t="shared" si="252"/>
        <v>-6.8358292388087332</v>
      </c>
      <c r="CS96" s="18">
        <f t="shared" si="253"/>
        <v>1.1836777629731232</v>
      </c>
      <c r="CT96" s="18">
        <f t="shared" si="254"/>
        <v>-4.0392344523575314</v>
      </c>
    </row>
    <row r="97" spans="1:98" x14ac:dyDescent="0.2">
      <c r="A97" t="str">
        <f t="shared" si="209"/>
        <v>53 Skilled construction and building trades</v>
      </c>
      <c r="B97" s="18">
        <f t="shared" si="210"/>
        <v>-6.6794213272749374</v>
      </c>
      <c r="C97" s="18">
        <f t="shared" si="210"/>
        <v>-31.638690493635913</v>
      </c>
      <c r="D97" s="18">
        <f t="shared" si="210"/>
        <v>15.114782737529687</v>
      </c>
      <c r="E97" s="18">
        <f t="shared" si="210"/>
        <v>2.3288746951134254</v>
      </c>
      <c r="F97" s="18">
        <f t="shared" si="211"/>
        <v>3.5208884054834799</v>
      </c>
      <c r="H97" s="18">
        <f t="shared" si="212"/>
        <v>6.4247155842146242</v>
      </c>
      <c r="I97" s="18">
        <f t="shared" si="213"/>
        <v>4.3200170599290155</v>
      </c>
      <c r="J97" s="18">
        <f t="shared" si="214"/>
        <v>8.5653505310128608</v>
      </c>
      <c r="L97" t="str">
        <f t="shared" si="255"/>
        <v>53 Skilled construction and building trades</v>
      </c>
      <c r="M97" s="18">
        <f t="shared" si="215"/>
        <v>5.2574791176490221</v>
      </c>
      <c r="N97" s="18">
        <f t="shared" si="215"/>
        <v>-26.379222774873522</v>
      </c>
      <c r="O97" s="18">
        <f t="shared" si="215"/>
        <v>10.485246424920813</v>
      </c>
      <c r="P97" s="18">
        <f t="shared" si="215"/>
        <v>3.9659282787353645</v>
      </c>
      <c r="Q97" s="18">
        <f t="shared" si="216"/>
        <v>3.6995835586149051</v>
      </c>
      <c r="S97" s="18">
        <f t="shared" si="217"/>
        <v>6.0951309771599682</v>
      </c>
      <c r="T97" s="18">
        <f t="shared" si="218"/>
        <v>4.2245253500798885</v>
      </c>
      <c r="U97" s="18">
        <f t="shared" si="219"/>
        <v>8.2611138538783315</v>
      </c>
      <c r="W97" t="str">
        <f t="shared" si="256"/>
        <v>53 Skilled construction and building trades</v>
      </c>
      <c r="X97" s="18">
        <f t="shared" si="220"/>
        <v>-1.5230062453189031</v>
      </c>
      <c r="Y97" s="18">
        <f t="shared" si="220"/>
        <v>-18.477465902145973</v>
      </c>
      <c r="Z97" s="18">
        <f t="shared" si="220"/>
        <v>5.6677800918215171</v>
      </c>
      <c r="AA97" s="18">
        <f t="shared" si="220"/>
        <v>1.8351353941862047</v>
      </c>
      <c r="AB97" s="18">
        <f t="shared" si="221"/>
        <v>1.5951416224188719</v>
      </c>
      <c r="AD97" s="18">
        <f t="shared" si="222"/>
        <v>3.0969833780872813</v>
      </c>
      <c r="AE97" s="18">
        <f t="shared" si="223"/>
        <v>3.6753577326400944</v>
      </c>
      <c r="AF97" s="18">
        <f t="shared" si="224"/>
        <v>5.7053485770686141</v>
      </c>
      <c r="AH97" t="str">
        <f t="shared" si="257"/>
        <v>53 Skilled construction and building trades</v>
      </c>
      <c r="AI97" s="18">
        <f t="shared" si="225"/>
        <v>3.3386359001423616</v>
      </c>
      <c r="AJ97" s="18">
        <f t="shared" si="225"/>
        <v>-21.223051505938717</v>
      </c>
      <c r="AK97" s="18">
        <f t="shared" si="225"/>
        <v>6.7586497251775235</v>
      </c>
      <c r="AL97" s="18">
        <f t="shared" si="225"/>
        <v>2.3175233642734883</v>
      </c>
      <c r="AM97" s="18">
        <f t="shared" si="226"/>
        <v>2.0045793604122952</v>
      </c>
      <c r="AO97" s="18">
        <f t="shared" si="227"/>
        <v>3.7769820945548149</v>
      </c>
      <c r="AP97" s="18">
        <f t="shared" si="228"/>
        <v>4.1443492739555721</v>
      </c>
      <c r="AQ97" s="18">
        <f t="shared" si="229"/>
        <v>6.5298662345941505</v>
      </c>
      <c r="AS97" t="str">
        <f t="shared" si="258"/>
        <v>53 Skilled construction and building trades</v>
      </c>
      <c r="AT97" s="18">
        <f t="shared" si="230"/>
        <v>0.64456340247867061</v>
      </c>
      <c r="AU97" s="18">
        <f t="shared" si="230"/>
        <v>-18.045926269989042</v>
      </c>
      <c r="AV97" s="18">
        <f t="shared" si="230"/>
        <v>5.597372056219907</v>
      </c>
      <c r="AW97" s="18">
        <f t="shared" si="230"/>
        <v>1.5041886648493374</v>
      </c>
      <c r="AX97" s="18">
        <f t="shared" si="231"/>
        <v>1.400999008405579</v>
      </c>
      <c r="AZ97" s="18">
        <f t="shared" si="232"/>
        <v>2.8506434097752109</v>
      </c>
      <c r="BA97" s="18">
        <f t="shared" si="233"/>
        <v>3.8502855500036404</v>
      </c>
      <c r="BB97" s="18">
        <f t="shared" si="234"/>
        <v>5.6694350708573982</v>
      </c>
      <c r="BD97" t="str">
        <f t="shared" si="259"/>
        <v>53 Skilled construction and building trades</v>
      </c>
      <c r="BE97" s="18">
        <f t="shared" si="235"/>
        <v>0.43301415270109445</v>
      </c>
      <c r="BF97" s="18">
        <f t="shared" si="235"/>
        <v>-22.884719166335387</v>
      </c>
      <c r="BG97" s="18">
        <f t="shared" si="235"/>
        <v>1.4040916582620522</v>
      </c>
      <c r="BH97" s="18">
        <f t="shared" si="235"/>
        <v>-9.536076058621612E-2</v>
      </c>
      <c r="BI97" s="18">
        <f t="shared" si="236"/>
        <v>-1.2403254853086021</v>
      </c>
      <c r="BK97" s="18">
        <f t="shared" si="237"/>
        <v>0.40197679666484909</v>
      </c>
      <c r="BL97" s="18">
        <f t="shared" si="238"/>
        <v>2.2286496863940908</v>
      </c>
      <c r="BM97" s="18">
        <f t="shared" si="239"/>
        <v>2.5262100800341081</v>
      </c>
      <c r="BO97" t="str">
        <f t="shared" si="260"/>
        <v>53 Skilled construction and building trades</v>
      </c>
      <c r="BP97" s="18">
        <f t="shared" si="240"/>
        <v>0.23281919465552026</v>
      </c>
      <c r="BQ97" s="18">
        <f t="shared" si="240"/>
        <v>-13.005055351656193</v>
      </c>
      <c r="BR97" s="18">
        <f t="shared" si="240"/>
        <v>0.65045351325059286</v>
      </c>
      <c r="BS97" s="18">
        <f t="shared" si="240"/>
        <v>-0.23338424876016006</v>
      </c>
      <c r="BT97" s="18">
        <f t="shared" si="241"/>
        <v>-0.81087278506513094</v>
      </c>
      <c r="BV97" s="18">
        <f t="shared" si="242"/>
        <v>6.0362599107888215E-2</v>
      </c>
      <c r="BW97" s="18">
        <f t="shared" si="243"/>
        <v>2.6982973193246274</v>
      </c>
      <c r="BX97" s="18">
        <f t="shared" si="244"/>
        <v>2.7399349051861144</v>
      </c>
      <c r="BZ97" t="str">
        <f t="shared" si="261"/>
        <v>53 Skilled construction and building trades</v>
      </c>
      <c r="CA97" s="18">
        <f t="shared" si="245"/>
        <v>6.2869644159982752</v>
      </c>
      <c r="CB97" s="18">
        <f t="shared" si="245"/>
        <v>-29.11979748986122</v>
      </c>
      <c r="CC97" s="18">
        <f t="shared" si="245"/>
        <v>1.1683675581304342</v>
      </c>
      <c r="CD97" s="18">
        <f t="shared" si="245"/>
        <v>0.62692052318678027</v>
      </c>
      <c r="CE97" s="18">
        <f t="shared" si="246"/>
        <v>-1.3877983274463879</v>
      </c>
      <c r="CG97" s="18">
        <f t="shared" si="247"/>
        <v>0.80708012300638732</v>
      </c>
      <c r="CH97" s="18">
        <f t="shared" si="248"/>
        <v>2.2396794994659075</v>
      </c>
      <c r="CI97" s="18">
        <f t="shared" si="249"/>
        <v>2.8408272050437278</v>
      </c>
      <c r="CK97" t="str">
        <f t="shared" si="262"/>
        <v>53 Skilled construction and building trades</v>
      </c>
      <c r="CL97" s="18">
        <f t="shared" si="250"/>
        <v>3.0678773116298963</v>
      </c>
      <c r="CM97" s="18">
        <f t="shared" si="250"/>
        <v>14.017009700685756</v>
      </c>
      <c r="CN97" s="18">
        <f t="shared" si="250"/>
        <v>-9.5189645210235767</v>
      </c>
      <c r="CO97" s="18">
        <f t="shared" si="250"/>
        <v>-11.238242656572639</v>
      </c>
      <c r="CP97" s="18">
        <f t="shared" si="251"/>
        <v>-9.2960869006437186</v>
      </c>
      <c r="CR97" s="18">
        <f t="shared" si="252"/>
        <v>-10.668810823162422</v>
      </c>
      <c r="CS97" s="18">
        <f t="shared" si="253"/>
        <v>0.94294381240664915</v>
      </c>
      <c r="CT97" s="18">
        <f t="shared" si="254"/>
        <v>-7.0264542698389771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4.0447294179196014</v>
      </c>
      <c r="C98" s="18">
        <f t="shared" si="210"/>
        <v>-13.83365220702597</v>
      </c>
      <c r="D98" s="18">
        <f t="shared" si="210"/>
        <v>10.019045833348784</v>
      </c>
      <c r="E98" s="18">
        <f t="shared" si="210"/>
        <v>5.4911869575758887</v>
      </c>
      <c r="F98" s="18">
        <f t="shared" si="211"/>
        <v>5.5425123138848731</v>
      </c>
      <c r="H98" s="18">
        <f t="shared" si="212"/>
        <v>6.979380173734917</v>
      </c>
      <c r="I98" s="18">
        <f t="shared" si="213"/>
        <v>4.4992941513660956</v>
      </c>
      <c r="J98" s="18">
        <f t="shared" si="214"/>
        <v>9.0866386292579371</v>
      </c>
      <c r="L98" t="str">
        <f t="shared" si="255"/>
        <v>54 Textiles, printing and other skilled trades</v>
      </c>
      <c r="M98" s="18">
        <f t="shared" si="215"/>
        <v>9.2672222016669572</v>
      </c>
      <c r="N98" s="18">
        <f t="shared" si="215"/>
        <v>1.0617740175393964</v>
      </c>
      <c r="O98" s="18">
        <f t="shared" si="215"/>
        <v>8.029996962856023</v>
      </c>
      <c r="P98" s="18">
        <f t="shared" si="215"/>
        <v>5.2772179022340993</v>
      </c>
      <c r="Q98" s="18">
        <f t="shared" si="216"/>
        <v>5.8591239941344186</v>
      </c>
      <c r="S98" s="18">
        <f t="shared" si="217"/>
        <v>6.1869274021888687</v>
      </c>
      <c r="T98" s="18">
        <f t="shared" si="218"/>
        <v>4.5927605136172778</v>
      </c>
      <c r="U98" s="18">
        <f t="shared" si="219"/>
        <v>8.5471084509032291</v>
      </c>
      <c r="W98" t="str">
        <f t="shared" si="256"/>
        <v>54 Textiles, printing and other skilled trades</v>
      </c>
      <c r="X98" s="18">
        <f t="shared" si="220"/>
        <v>-0.24725238716325482</v>
      </c>
      <c r="Y98" s="18">
        <f t="shared" si="220"/>
        <v>1.3470452544262379</v>
      </c>
      <c r="Z98" s="18">
        <f t="shared" si="220"/>
        <v>6.0824096441193687</v>
      </c>
      <c r="AA98" s="18">
        <f t="shared" si="220"/>
        <v>2.0148217225362419</v>
      </c>
      <c r="AB98" s="18">
        <f t="shared" si="221"/>
        <v>3.2265220329251054</v>
      </c>
      <c r="AD98" s="18">
        <f t="shared" si="222"/>
        <v>3.353052680600288</v>
      </c>
      <c r="AE98" s="18">
        <f t="shared" si="223"/>
        <v>4.0038361318629256</v>
      </c>
      <c r="AF98" s="18">
        <f t="shared" si="224"/>
        <v>6.1327116787734059</v>
      </c>
      <c r="AH98" t="str">
        <f t="shared" si="257"/>
        <v>54 Textiles, printing and other skilled trades</v>
      </c>
      <c r="AI98" s="18">
        <f t="shared" si="225"/>
        <v>-2.8149942655276372</v>
      </c>
      <c r="AJ98" s="18">
        <f t="shared" si="225"/>
        <v>17.522178902800945</v>
      </c>
      <c r="AK98" s="18">
        <f t="shared" si="225"/>
        <v>3.7721419410242207</v>
      </c>
      <c r="AL98" s="18">
        <f t="shared" si="225"/>
        <v>2.6641688377176953</v>
      </c>
      <c r="AM98" s="18">
        <f t="shared" si="226"/>
        <v>3.8830144591918803</v>
      </c>
      <c r="AO98" s="18">
        <f t="shared" si="227"/>
        <v>3.0321725060108884</v>
      </c>
      <c r="AP98" s="18">
        <f t="shared" si="228"/>
        <v>3.9993041869416102</v>
      </c>
      <c r="AQ98" s="18">
        <f t="shared" si="229"/>
        <v>5.9094897722183903</v>
      </c>
      <c r="AS98" t="str">
        <f t="shared" si="258"/>
        <v>54 Textiles, printing and other skilled trades</v>
      </c>
      <c r="AT98" s="18">
        <f t="shared" si="230"/>
        <v>-1.939040422199223</v>
      </c>
      <c r="AU98" s="18">
        <f t="shared" si="230"/>
        <v>6.8971227257853984</v>
      </c>
      <c r="AV98" s="18">
        <f t="shared" si="230"/>
        <v>4.5921672923946</v>
      </c>
      <c r="AW98" s="18">
        <f t="shared" si="230"/>
        <v>6.144584976410794E-2</v>
      </c>
      <c r="AX98" s="18">
        <f t="shared" si="231"/>
        <v>1.8756981433876385</v>
      </c>
      <c r="AZ98" s="18">
        <f t="shared" si="232"/>
        <v>1.5494487147343916</v>
      </c>
      <c r="BA98" s="18">
        <f t="shared" si="233"/>
        <v>3.697679487575023</v>
      </c>
      <c r="BB98" s="18">
        <f t="shared" si="234"/>
        <v>4.6712113086557316</v>
      </c>
      <c r="BD98" t="str">
        <f t="shared" si="259"/>
        <v>54 Textiles, printing and other skilled trades</v>
      </c>
      <c r="BE98" s="18">
        <f t="shared" si="235"/>
        <v>-0.37896314739849224</v>
      </c>
      <c r="BF98" s="18">
        <f t="shared" si="235"/>
        <v>-13.363853941920523</v>
      </c>
      <c r="BG98" s="18">
        <f t="shared" si="235"/>
        <v>3.1833437132827713</v>
      </c>
      <c r="BH98" s="18">
        <f t="shared" si="235"/>
        <v>0.31282498600038178</v>
      </c>
      <c r="BI98" s="18">
        <f t="shared" si="236"/>
        <v>0.27830457307060907</v>
      </c>
      <c r="BK98" s="18">
        <f t="shared" si="237"/>
        <v>1.2606800772302362</v>
      </c>
      <c r="BL98" s="18">
        <f t="shared" si="238"/>
        <v>2.5273666585633237</v>
      </c>
      <c r="BM98" s="18">
        <f t="shared" si="239"/>
        <v>3.4400275629753674</v>
      </c>
      <c r="BO98" t="str">
        <f t="shared" si="260"/>
        <v>54 Textiles, printing and other skilled trades</v>
      </c>
      <c r="BP98" s="18">
        <f t="shared" si="240"/>
        <v>-4.0878702287853841</v>
      </c>
      <c r="BQ98" s="18">
        <f t="shared" si="240"/>
        <v>-0.31905527576053805</v>
      </c>
      <c r="BR98" s="18">
        <f t="shared" si="240"/>
        <v>-0.93335915879415587</v>
      </c>
      <c r="BS98" s="18">
        <f t="shared" si="240"/>
        <v>-1.7463998407343362</v>
      </c>
      <c r="BT98" s="18">
        <f t="shared" si="241"/>
        <v>-1.4042083216776025</v>
      </c>
      <c r="BV98" s="18">
        <f t="shared" si="242"/>
        <v>-1.4761304008760079</v>
      </c>
      <c r="BW98" s="18">
        <f t="shared" si="243"/>
        <v>2.0992971939612026</v>
      </c>
      <c r="BX98" s="18">
        <f t="shared" si="244"/>
        <v>1.0274718987270504</v>
      </c>
      <c r="BZ98" t="str">
        <f t="shared" si="261"/>
        <v>54 Textiles, printing and other skilled trades</v>
      </c>
      <c r="CA98" s="18">
        <f t="shared" si="245"/>
        <v>2.9582698313361577</v>
      </c>
      <c r="CB98" s="18">
        <f t="shared" si="245"/>
        <v>-8.1100553269764735</v>
      </c>
      <c r="CC98" s="18">
        <f t="shared" si="245"/>
        <v>0.82733674159922721</v>
      </c>
      <c r="CD98" s="18">
        <f t="shared" si="245"/>
        <v>-3.124376502653281</v>
      </c>
      <c r="CE98" s="18">
        <f t="shared" si="246"/>
        <v>-2.2297927017692176</v>
      </c>
      <c r="CG98" s="18">
        <f t="shared" si="247"/>
        <v>-1.8246543311143282</v>
      </c>
      <c r="CH98" s="18">
        <f t="shared" si="248"/>
        <v>1.9305774070405679</v>
      </c>
      <c r="CI98" s="18">
        <f t="shared" si="249"/>
        <v>0.58130516402208343</v>
      </c>
      <c r="CK98" t="str">
        <f t="shared" si="262"/>
        <v>54 Textiles, printing and other skilled trades</v>
      </c>
      <c r="CL98" s="18">
        <f t="shared" si="250"/>
        <v>-2.4218573851866765</v>
      </c>
      <c r="CM98" s="18">
        <f t="shared" si="250"/>
        <v>23.132215601524344</v>
      </c>
      <c r="CN98" s="18">
        <f t="shared" si="250"/>
        <v>-10.585462195603379</v>
      </c>
      <c r="CO98" s="18">
        <f t="shared" si="250"/>
        <v>-6.06424796505034</v>
      </c>
      <c r="CP98" s="18">
        <f t="shared" si="251"/>
        <v>-5.9231870689258841</v>
      </c>
      <c r="CR98" s="18">
        <f t="shared" si="252"/>
        <v>-7.5961663224620724</v>
      </c>
      <c r="CS98" s="18">
        <f t="shared" si="253"/>
        <v>1.0722279894532338</v>
      </c>
      <c r="CT98" s="18">
        <f t="shared" si="254"/>
        <v>-4.7856217674035806</v>
      </c>
    </row>
    <row r="99" spans="1:98" x14ac:dyDescent="0.2">
      <c r="A99" t="str">
        <f t="shared" si="209"/>
        <v>61 Caring personal service occupations</v>
      </c>
      <c r="B99" s="18">
        <f t="shared" si="210"/>
        <v>3.7995585968030987</v>
      </c>
      <c r="C99" s="18">
        <f t="shared" si="210"/>
        <v>-5.1847075496392447</v>
      </c>
      <c r="D99" s="18">
        <f t="shared" si="210"/>
        <v>7.3753020417614223</v>
      </c>
      <c r="E99" s="18">
        <f t="shared" si="210"/>
        <v>5.6670994016104759</v>
      </c>
      <c r="F99" s="18">
        <f t="shared" si="211"/>
        <v>5.4811582849426888</v>
      </c>
      <c r="H99" s="18">
        <f t="shared" si="212"/>
        <v>6.2334592540775668</v>
      </c>
      <c r="I99" s="18">
        <f t="shared" si="213"/>
        <v>4.6269663745598155</v>
      </c>
      <c r="J99" s="18">
        <f t="shared" si="214"/>
        <v>8.6016186368641065</v>
      </c>
      <c r="L99" t="str">
        <f t="shared" si="255"/>
        <v>61 Caring personal service occupations</v>
      </c>
      <c r="M99" s="18">
        <f t="shared" si="215"/>
        <v>3.8069621013945287</v>
      </c>
      <c r="N99" s="18">
        <f t="shared" si="215"/>
        <v>0.72911859520026212</v>
      </c>
      <c r="O99" s="18">
        <f t="shared" si="215"/>
        <v>7.7594723655683762</v>
      </c>
      <c r="P99" s="18">
        <f t="shared" si="215"/>
        <v>5.4993621568893758</v>
      </c>
      <c r="Q99" s="18">
        <f t="shared" si="216"/>
        <v>5.8938323416768856</v>
      </c>
      <c r="S99" s="18">
        <f t="shared" si="217"/>
        <v>6.2474155453341673</v>
      </c>
      <c r="T99" s="18">
        <f t="shared" si="218"/>
        <v>4.8961277161448047</v>
      </c>
      <c r="U99" s="18">
        <f t="shared" si="219"/>
        <v>8.7725929985072995</v>
      </c>
      <c r="W99" t="str">
        <f t="shared" si="256"/>
        <v>61 Caring personal service occupations</v>
      </c>
      <c r="X99" s="18">
        <f t="shared" si="220"/>
        <v>-1.4723457863171974</v>
      </c>
      <c r="Y99" s="18">
        <f t="shared" si="220"/>
        <v>6.8953624797604363</v>
      </c>
      <c r="Z99" s="18">
        <f t="shared" si="220"/>
        <v>3.7493400444007063</v>
      </c>
      <c r="AA99" s="18">
        <f t="shared" si="220"/>
        <v>2.1440933704479859</v>
      </c>
      <c r="AB99" s="18">
        <f t="shared" si="221"/>
        <v>2.9351341600859504</v>
      </c>
      <c r="AD99" s="18">
        <f t="shared" si="222"/>
        <v>2.6763967841396674</v>
      </c>
      <c r="AE99" s="18">
        <f t="shared" si="223"/>
        <v>4.2559216370461117</v>
      </c>
      <c r="AF99" s="18">
        <f t="shared" si="224"/>
        <v>5.8756026637620362</v>
      </c>
      <c r="AH99" t="str">
        <f t="shared" si="257"/>
        <v>61 Caring personal service occupations</v>
      </c>
      <c r="AI99" s="18">
        <f t="shared" si="225"/>
        <v>-4.749917696504447</v>
      </c>
      <c r="AJ99" s="18">
        <f t="shared" si="225"/>
        <v>6.6799751163022947</v>
      </c>
      <c r="AK99" s="18">
        <f t="shared" si="225"/>
        <v>0.77802551030081712</v>
      </c>
      <c r="AL99" s="18">
        <f t="shared" si="225"/>
        <v>0.71059711738856723</v>
      </c>
      <c r="AM99" s="18">
        <f t="shared" si="226"/>
        <v>1.0948401882525438</v>
      </c>
      <c r="AO99" s="18">
        <f t="shared" si="227"/>
        <v>0.73306823410406174</v>
      </c>
      <c r="AP99" s="18">
        <f t="shared" si="228"/>
        <v>3.3851072292114592</v>
      </c>
      <c r="AQ99" s="18">
        <f t="shared" si="229"/>
        <v>3.8542511998267415</v>
      </c>
      <c r="AS99" t="str">
        <f t="shared" si="258"/>
        <v>61 Caring personal service occupations</v>
      </c>
      <c r="AT99" s="18">
        <f t="shared" si="230"/>
        <v>-2.548285084653279</v>
      </c>
      <c r="AU99" s="18">
        <f t="shared" si="230"/>
        <v>11.198917411693166</v>
      </c>
      <c r="AV99" s="18">
        <f t="shared" si="230"/>
        <v>1.4678969459132496</v>
      </c>
      <c r="AW99" s="18">
        <f t="shared" si="230"/>
        <v>1.4026931325212821</v>
      </c>
      <c r="AX99" s="18">
        <f t="shared" si="231"/>
        <v>2.0093362814079807</v>
      </c>
      <c r="AZ99" s="18">
        <f t="shared" si="232"/>
        <v>1.4244230800640967</v>
      </c>
      <c r="BA99" s="18">
        <f t="shared" si="233"/>
        <v>3.635758180976123</v>
      </c>
      <c r="BB99" s="18">
        <f t="shared" si="234"/>
        <v>4.5347443576177371</v>
      </c>
      <c r="BD99" t="str">
        <f t="shared" si="259"/>
        <v>61 Caring personal service occupations</v>
      </c>
      <c r="BE99" s="18">
        <f t="shared" si="235"/>
        <v>2.7657822391920828</v>
      </c>
      <c r="BF99" s="18">
        <f t="shared" si="235"/>
        <v>-6.3395560861345235</v>
      </c>
      <c r="BG99" s="18">
        <f t="shared" si="235"/>
        <v>2.2264646852633962</v>
      </c>
      <c r="BH99" s="18">
        <f t="shared" si="235"/>
        <v>1.9400554386244995</v>
      </c>
      <c r="BI99" s="18">
        <f t="shared" si="236"/>
        <v>1.4907234898198229</v>
      </c>
      <c r="BK99" s="18">
        <f t="shared" si="237"/>
        <v>2.0354359166782299</v>
      </c>
      <c r="BL99" s="18">
        <f t="shared" si="238"/>
        <v>3.3287335277413455</v>
      </c>
      <c r="BM99" s="18">
        <f t="shared" si="239"/>
        <v>4.6843893923735003</v>
      </c>
      <c r="BO99" t="str">
        <f t="shared" si="260"/>
        <v>61 Caring personal service occupations</v>
      </c>
      <c r="BP99" s="18">
        <f t="shared" si="240"/>
        <v>-1.993380616065632</v>
      </c>
      <c r="BQ99" s="18">
        <f t="shared" si="240"/>
        <v>-16.197663621207315</v>
      </c>
      <c r="BR99" s="18">
        <f t="shared" si="240"/>
        <v>-1.3884239428253786</v>
      </c>
      <c r="BS99" s="18">
        <f t="shared" si="240"/>
        <v>-2.5580980289615085</v>
      </c>
      <c r="BT99" s="18">
        <f t="shared" si="241"/>
        <v>-3.1115357931068788</v>
      </c>
      <c r="BV99" s="18">
        <f t="shared" si="242"/>
        <v>-2.1697564063617447</v>
      </c>
      <c r="BW99" s="18">
        <f t="shared" si="243"/>
        <v>2.4714960350916471</v>
      </c>
      <c r="BX99" s="18">
        <f t="shared" si="244"/>
        <v>1.0052722413841586</v>
      </c>
      <c r="BZ99" t="str">
        <f t="shared" si="261"/>
        <v>61 Caring personal service occupations</v>
      </c>
      <c r="CA99" s="18">
        <f t="shared" si="245"/>
        <v>-10.479559677992423</v>
      </c>
      <c r="CB99" s="18">
        <f t="shared" si="245"/>
        <v>-10.588093058135129</v>
      </c>
      <c r="CC99" s="18">
        <f t="shared" si="245"/>
        <v>-5.0759911162598481</v>
      </c>
      <c r="CD99" s="18">
        <f t="shared" si="245"/>
        <v>-0.3477478810765211</v>
      </c>
      <c r="CE99" s="18">
        <f t="shared" si="246"/>
        <v>-2.5130056048164873</v>
      </c>
      <c r="CG99" s="18">
        <f t="shared" si="247"/>
        <v>-1.949434561081298</v>
      </c>
      <c r="CH99" s="18">
        <f t="shared" si="248"/>
        <v>1.4414699193876723</v>
      </c>
      <c r="CI99" s="18">
        <f t="shared" si="249"/>
        <v>-0.10904560684313891</v>
      </c>
      <c r="CK99" t="str">
        <f t="shared" si="262"/>
        <v>61 Caring personal service occupations</v>
      </c>
      <c r="CL99" s="18">
        <f t="shared" si="250"/>
        <v>-6.4390356539696043</v>
      </c>
      <c r="CM99" s="18">
        <f t="shared" si="250"/>
        <v>21.289852966376799</v>
      </c>
      <c r="CN99" s="18">
        <f t="shared" si="250"/>
        <v>1.2528052840259374</v>
      </c>
      <c r="CO99" s="18">
        <f t="shared" si="250"/>
        <v>1.3496382287664366</v>
      </c>
      <c r="CP99" s="18">
        <f t="shared" si="251"/>
        <v>2.4631289080619512</v>
      </c>
      <c r="CR99" s="18">
        <f t="shared" si="252"/>
        <v>1.3173502953330418</v>
      </c>
      <c r="CS99" s="18">
        <f t="shared" si="253"/>
        <v>2.1582358214868425</v>
      </c>
      <c r="CT99" s="18">
        <f t="shared" si="254"/>
        <v>3.1590035323817878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21.884942935422647</v>
      </c>
      <c r="C100" s="18">
        <f t="shared" si="210"/>
        <v>6.5957440303906045</v>
      </c>
      <c r="D100" s="18">
        <f t="shared" si="210"/>
        <v>6.9006969261196316</v>
      </c>
      <c r="E100" s="18">
        <f t="shared" si="210"/>
        <v>4.7150401633625716</v>
      </c>
      <c r="F100" s="18">
        <f t="shared" si="211"/>
        <v>5.5105347217745182</v>
      </c>
      <c r="H100" s="18">
        <f t="shared" si="212"/>
        <v>5.4385815058084264</v>
      </c>
      <c r="I100" s="18">
        <f t="shared" si="213"/>
        <v>4.6864095544932649</v>
      </c>
      <c r="J100" s="18">
        <f t="shared" si="214"/>
        <v>8.064662507373054</v>
      </c>
      <c r="L100" t="str">
        <f t="shared" si="255"/>
        <v>62 Leisure, travel and related personal service occupations</v>
      </c>
      <c r="M100" s="18">
        <f t="shared" si="215"/>
        <v>5.3156068860543471</v>
      </c>
      <c r="N100" s="18">
        <f t="shared" si="215"/>
        <v>-9.9517157740335875</v>
      </c>
      <c r="O100" s="18">
        <f t="shared" si="215"/>
        <v>6.2585648852222953</v>
      </c>
      <c r="P100" s="18">
        <f t="shared" si="215"/>
        <v>5.6453475818432075</v>
      </c>
      <c r="Q100" s="18">
        <f t="shared" si="216"/>
        <v>4.7851968234010611</v>
      </c>
      <c r="S100" s="18">
        <f t="shared" si="217"/>
        <v>5.8493591296933989</v>
      </c>
      <c r="T100" s="18">
        <f t="shared" si="218"/>
        <v>4.4000995341969107</v>
      </c>
      <c r="U100" s="18">
        <f t="shared" si="219"/>
        <v>8.1828515477758046</v>
      </c>
      <c r="W100" t="str">
        <f t="shared" si="256"/>
        <v>62 Leisure, travel and related personal service occupations</v>
      </c>
      <c r="X100" s="18">
        <f t="shared" si="220"/>
        <v>3.5013540204960947</v>
      </c>
      <c r="Y100" s="18">
        <f t="shared" si="220"/>
        <v>-3.2133465360748348</v>
      </c>
      <c r="Z100" s="18">
        <f t="shared" si="220"/>
        <v>4.9085545884476778</v>
      </c>
      <c r="AA100" s="18">
        <f t="shared" si="220"/>
        <v>3.2506458901838231</v>
      </c>
      <c r="AB100" s="18">
        <f t="shared" si="221"/>
        <v>3.3474725648818815</v>
      </c>
      <c r="AD100" s="18">
        <f t="shared" si="222"/>
        <v>3.800350313569778</v>
      </c>
      <c r="AE100" s="18">
        <f t="shared" si="223"/>
        <v>4.3823931084917778</v>
      </c>
      <c r="AF100" s="18">
        <f t="shared" si="224"/>
        <v>6.7198634798638635</v>
      </c>
      <c r="AH100" t="str">
        <f t="shared" si="257"/>
        <v>62 Leisure, travel and related personal service occupations</v>
      </c>
      <c r="AI100" s="18">
        <f t="shared" si="225"/>
        <v>2.521476059464467</v>
      </c>
      <c r="AJ100" s="18">
        <f t="shared" si="225"/>
        <v>-1.8492033375810402</v>
      </c>
      <c r="AK100" s="18">
        <f t="shared" si="225"/>
        <v>3.6638343434246101</v>
      </c>
      <c r="AL100" s="18">
        <f t="shared" si="225"/>
        <v>3.313734276496838</v>
      </c>
      <c r="AM100" s="18">
        <f t="shared" si="226"/>
        <v>3.0921680151534181</v>
      </c>
      <c r="AO100" s="18">
        <f t="shared" si="227"/>
        <v>3.4303027256523455</v>
      </c>
      <c r="AP100" s="18">
        <f t="shared" si="228"/>
        <v>4.2544572002501502</v>
      </c>
      <c r="AQ100" s="18">
        <f t="shared" si="229"/>
        <v>6.3743168343435519</v>
      </c>
      <c r="AS100" t="str">
        <f t="shared" si="258"/>
        <v>62 Leisure, travel and related personal service occupations</v>
      </c>
      <c r="AT100" s="18">
        <f t="shared" si="230"/>
        <v>4.8683436762513743</v>
      </c>
      <c r="AU100" s="18">
        <f t="shared" si="230"/>
        <v>-2.3779612418695417</v>
      </c>
      <c r="AV100" s="18">
        <f t="shared" si="230"/>
        <v>3.6438645890651378</v>
      </c>
      <c r="AW100" s="18">
        <f t="shared" si="230"/>
        <v>3.5263595215225818</v>
      </c>
      <c r="AX100" s="18">
        <f t="shared" si="231"/>
        <v>3.1836664130021175</v>
      </c>
      <c r="AZ100" s="18">
        <f t="shared" si="232"/>
        <v>3.5655130676786939</v>
      </c>
      <c r="BA100" s="18">
        <f t="shared" si="233"/>
        <v>4.2974285865572615</v>
      </c>
      <c r="BB100" s="18">
        <f t="shared" si="234"/>
        <v>6.4979356539810018</v>
      </c>
      <c r="BD100" t="str">
        <f t="shared" si="259"/>
        <v>62 Leisure, travel and related personal service occupations</v>
      </c>
      <c r="BE100" s="18">
        <f t="shared" si="235"/>
        <v>2.1900460115223064</v>
      </c>
      <c r="BF100" s="18">
        <f t="shared" si="235"/>
        <v>-17.853235297038992</v>
      </c>
      <c r="BG100" s="18">
        <f t="shared" si="235"/>
        <v>-9.2347948821924764E-2</v>
      </c>
      <c r="BH100" s="18">
        <f t="shared" si="235"/>
        <v>-2.5871804452581859E-2</v>
      </c>
      <c r="BI100" s="18">
        <f t="shared" si="236"/>
        <v>-1.2661026872302972</v>
      </c>
      <c r="BK100" s="18">
        <f t="shared" si="237"/>
        <v>-4.8035432414528234E-2</v>
      </c>
      <c r="BL100" s="18">
        <f t="shared" si="238"/>
        <v>2.4200347544430567</v>
      </c>
      <c r="BM100" s="18">
        <f t="shared" si="239"/>
        <v>2.3857001567196834</v>
      </c>
      <c r="BO100" t="str">
        <f t="shared" si="260"/>
        <v>62 Leisure, travel and related personal service occupations</v>
      </c>
      <c r="BP100" s="18">
        <f t="shared" si="240"/>
        <v>0.27983178591606261</v>
      </c>
      <c r="BQ100" s="18">
        <f t="shared" si="240"/>
        <v>-17.791552993515225</v>
      </c>
      <c r="BR100" s="18">
        <f t="shared" si="240"/>
        <v>-2.3263073817481716</v>
      </c>
      <c r="BS100" s="18">
        <f t="shared" si="240"/>
        <v>-2.2993328485594877</v>
      </c>
      <c r="BT100" s="18">
        <f t="shared" si="241"/>
        <v>-3.3562583495089671</v>
      </c>
      <c r="BV100" s="18">
        <f t="shared" si="242"/>
        <v>-2.3083251872490163</v>
      </c>
      <c r="BW100" s="18">
        <f t="shared" si="243"/>
        <v>2.3415438974967451</v>
      </c>
      <c r="BX100" s="18">
        <f t="shared" si="244"/>
        <v>0.75566461595100165</v>
      </c>
      <c r="BZ100" t="str">
        <f t="shared" si="261"/>
        <v>62 Leisure, travel and related personal service occupations</v>
      </c>
      <c r="CA100" s="18">
        <f t="shared" si="245"/>
        <v>6.8016584056249663</v>
      </c>
      <c r="CB100" s="18">
        <f t="shared" si="245"/>
        <v>-9.5006341520314397</v>
      </c>
      <c r="CC100" s="18">
        <f t="shared" si="245"/>
        <v>-0.13285095443902328</v>
      </c>
      <c r="CD100" s="18">
        <f t="shared" si="245"/>
        <v>-0.10376803018726788</v>
      </c>
      <c r="CE100" s="18">
        <f t="shared" si="246"/>
        <v>-0.72769250999548118</v>
      </c>
      <c r="CG100" s="18">
        <f t="shared" si="247"/>
        <v>-0.11346327919569132</v>
      </c>
      <c r="CH100" s="18">
        <f t="shared" si="248"/>
        <v>2.2181396136908171</v>
      </c>
      <c r="CI100" s="18">
        <f t="shared" si="249"/>
        <v>2.1348688601291244</v>
      </c>
      <c r="CK100" t="str">
        <f t="shared" si="262"/>
        <v>62 Leisure, travel and related personal service occupations</v>
      </c>
      <c r="CL100" s="18">
        <f t="shared" si="250"/>
        <v>-3.9461869293601071</v>
      </c>
      <c r="CM100" s="18">
        <f t="shared" si="250"/>
        <v>11.634438482804232</v>
      </c>
      <c r="CN100" s="18">
        <f t="shared" si="250"/>
        <v>-8.5770379780632506</v>
      </c>
      <c r="CO100" s="18">
        <f t="shared" si="250"/>
        <v>-3.6272244807441067</v>
      </c>
      <c r="CP100" s="18">
        <f t="shared" si="251"/>
        <v>-4.3271648997475705</v>
      </c>
      <c r="CR100" s="18">
        <f t="shared" si="252"/>
        <v>-5.3062445594383556</v>
      </c>
      <c r="CS100" s="18">
        <f t="shared" si="253"/>
        <v>1.3024756347815858</v>
      </c>
      <c r="CT100" s="18">
        <f t="shared" si="254"/>
        <v>-2.7752810287774765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-1.6066848919973786</v>
      </c>
      <c r="C101" s="18">
        <f t="shared" si="210"/>
        <v>10.558237254445002</v>
      </c>
      <c r="D101" s="18">
        <f t="shared" si="210"/>
        <v>3.2885500558148983</v>
      </c>
      <c r="E101" s="18">
        <f t="shared" si="210"/>
        <v>5.102833237719695</v>
      </c>
      <c r="F101" s="18">
        <f t="shared" si="211"/>
        <v>4.8636005215903388</v>
      </c>
      <c r="H101" s="18">
        <f t="shared" si="212"/>
        <v>4.4945586255077163</v>
      </c>
      <c r="I101" s="18">
        <f t="shared" si="213"/>
        <v>3.6585948399593171</v>
      </c>
      <c r="J101" s="18">
        <f t="shared" si="214"/>
        <v>6.7075154729575148</v>
      </c>
      <c r="L101" t="str">
        <f t="shared" si="255"/>
        <v>63 Community and civil enforcement occupations</v>
      </c>
      <c r="M101" s="18">
        <f t="shared" si="215"/>
        <v>-2.2480164048510054</v>
      </c>
      <c r="N101" s="18">
        <f t="shared" si="215"/>
        <v>30.585473569700206</v>
      </c>
      <c r="O101" s="18">
        <f t="shared" si="215"/>
        <v>-2.3402054161756003</v>
      </c>
      <c r="P101" s="18">
        <f t="shared" si="215"/>
        <v>5.217672116362615</v>
      </c>
      <c r="Q101" s="18">
        <f t="shared" si="216"/>
        <v>4.1921619169918545</v>
      </c>
      <c r="S101" s="18">
        <f t="shared" si="217"/>
        <v>2.635529732353592</v>
      </c>
      <c r="T101" s="18">
        <f t="shared" si="218"/>
        <v>2.9730594139242061</v>
      </c>
      <c r="U101" s="18">
        <f t="shared" si="219"/>
        <v>4.8305115365623985</v>
      </c>
      <c r="W101" t="str">
        <f t="shared" si="256"/>
        <v>63 Community and civil enforcement occupations</v>
      </c>
      <c r="X101" s="18">
        <f t="shared" si="220"/>
        <v>-5.0389050601380543</v>
      </c>
      <c r="Y101" s="18">
        <f t="shared" si="220"/>
        <v>14.658282680854985</v>
      </c>
      <c r="Z101" s="18">
        <f t="shared" si="220"/>
        <v>-0.36507595189233522</v>
      </c>
      <c r="AA101" s="18">
        <f t="shared" si="220"/>
        <v>1.4605377815021692</v>
      </c>
      <c r="AB101" s="18">
        <f t="shared" si="221"/>
        <v>1.6604874228984379</v>
      </c>
      <c r="AD101" s="18">
        <f t="shared" si="222"/>
        <v>0.8483130655270843</v>
      </c>
      <c r="AE101" s="18">
        <f t="shared" si="223"/>
        <v>3.4825704305992966</v>
      </c>
      <c r="AF101" s="18">
        <f t="shared" si="224"/>
        <v>4.0202472846537773</v>
      </c>
      <c r="AH101" t="str">
        <f t="shared" si="257"/>
        <v>63 Community and civil enforcement occupations</v>
      </c>
      <c r="AI101" s="18">
        <f t="shared" si="225"/>
        <v>-6.5365826692246554</v>
      </c>
      <c r="AJ101" s="18">
        <f t="shared" si="225"/>
        <v>35.22725223805854</v>
      </c>
      <c r="AK101" s="18">
        <f t="shared" si="225"/>
        <v>-6.1000770245418945</v>
      </c>
      <c r="AL101" s="18">
        <f t="shared" si="225"/>
        <v>1.3762781433460436</v>
      </c>
      <c r="AM101" s="18">
        <f t="shared" si="226"/>
        <v>0.77657967936684003</v>
      </c>
      <c r="AO101" s="18">
        <f t="shared" si="227"/>
        <v>-1.1797441699885614</v>
      </c>
      <c r="AP101" s="18">
        <f t="shared" si="228"/>
        <v>2.6204632875594047</v>
      </c>
      <c r="AQ101" s="18">
        <f t="shared" si="229"/>
        <v>1.8215160739117442</v>
      </c>
      <c r="AS101" t="str">
        <f t="shared" si="258"/>
        <v>63 Community and civil enforcement occupations</v>
      </c>
      <c r="AT101" s="18">
        <f t="shared" si="230"/>
        <v>-8.2830277466565896</v>
      </c>
      <c r="AU101" s="18">
        <f t="shared" si="230"/>
        <v>34.948561480642496</v>
      </c>
      <c r="AV101" s="18">
        <f t="shared" si="230"/>
        <v>-8.0409670516577219</v>
      </c>
      <c r="AW101" s="18">
        <f t="shared" si="230"/>
        <v>0.17181049769605661</v>
      </c>
      <c r="AX101" s="18">
        <f t="shared" si="231"/>
        <v>-0.63699509025078038</v>
      </c>
      <c r="AZ101" s="18">
        <f t="shared" si="232"/>
        <v>-2.6442035499010363</v>
      </c>
      <c r="BA101" s="18">
        <f t="shared" si="233"/>
        <v>2.3601163109150614</v>
      </c>
      <c r="BB101" s="18">
        <f t="shared" si="234"/>
        <v>0.56344893839588295</v>
      </c>
      <c r="BD101" t="str">
        <f t="shared" si="259"/>
        <v>63 Community and civil enforcement occupations</v>
      </c>
      <c r="BE101" s="18">
        <f t="shared" si="235"/>
        <v>-11.502234261674783</v>
      </c>
      <c r="BF101" s="18">
        <f t="shared" si="235"/>
        <v>41.387429105931098</v>
      </c>
      <c r="BG101" s="18">
        <f t="shared" si="235"/>
        <v>-10.669760830378705</v>
      </c>
      <c r="BH101" s="18">
        <f t="shared" si="235"/>
        <v>0.74421244209357251</v>
      </c>
      <c r="BI101" s="18">
        <f t="shared" si="236"/>
        <v>-0.89392619284637265</v>
      </c>
      <c r="BK101" s="18">
        <f t="shared" si="237"/>
        <v>-3.2139194489336109</v>
      </c>
      <c r="BL101" s="18">
        <f t="shared" si="238"/>
        <v>1.3395623662332046</v>
      </c>
      <c r="BM101" s="18">
        <f t="shared" si="239"/>
        <v>-1.2065012219077076</v>
      </c>
      <c r="BO101" t="str">
        <f t="shared" si="260"/>
        <v>63 Community and civil enforcement occupations</v>
      </c>
      <c r="BP101" s="18">
        <f t="shared" si="240"/>
        <v>-8.9123421946842747</v>
      </c>
      <c r="BQ101" s="18">
        <f t="shared" si="240"/>
        <v>37.833349920014925</v>
      </c>
      <c r="BR101" s="18">
        <f t="shared" si="240"/>
        <v>-9.8688799832991396</v>
      </c>
      <c r="BS101" s="18">
        <f t="shared" si="240"/>
        <v>-1.0627714450587189</v>
      </c>
      <c r="BT101" s="18">
        <f t="shared" si="241"/>
        <v>-1.8912262965250837</v>
      </c>
      <c r="BV101" s="18">
        <f t="shared" si="242"/>
        <v>-4.0898103530013774</v>
      </c>
      <c r="BW101" s="18">
        <f t="shared" si="243"/>
        <v>1.6016660067286859</v>
      </c>
      <c r="BX101" s="18">
        <f t="shared" si="244"/>
        <v>-1.446484772375578</v>
      </c>
      <c r="BZ101" t="str">
        <f t="shared" si="261"/>
        <v>63 Community and civil enforcement occupations</v>
      </c>
      <c r="CA101" s="18">
        <f t="shared" si="245"/>
        <v>-2.1435666889754512</v>
      </c>
      <c r="CB101" s="18">
        <f t="shared" si="245"/>
        <v>21.721755881233573</v>
      </c>
      <c r="CC101" s="18">
        <f t="shared" si="245"/>
        <v>-7.2890642530417331</v>
      </c>
      <c r="CD101" s="18">
        <f t="shared" si="245"/>
        <v>0.32421686116126391</v>
      </c>
      <c r="CE101" s="18">
        <f t="shared" si="246"/>
        <v>-0.9299115182910378</v>
      </c>
      <c r="CG101" s="18">
        <f t="shared" si="247"/>
        <v>-2.2805890584368882</v>
      </c>
      <c r="CH101" s="18">
        <f t="shared" si="248"/>
        <v>1.5217105690196853</v>
      </c>
      <c r="CI101" s="18">
        <f t="shared" si="249"/>
        <v>-0.2598272400835433</v>
      </c>
      <c r="CK101" t="str">
        <f t="shared" si="262"/>
        <v>63 Community and civil enforcement occupations</v>
      </c>
      <c r="CL101" s="18">
        <f t="shared" si="250"/>
        <v>-9.508865480902962</v>
      </c>
      <c r="CM101" s="18">
        <f t="shared" si="250"/>
        <v>112.74884686286617</v>
      </c>
      <c r="CN101" s="18">
        <f t="shared" si="250"/>
        <v>-21.530599480040259</v>
      </c>
      <c r="CO101" s="18">
        <f t="shared" si="250"/>
        <v>-2.8173708147330778</v>
      </c>
      <c r="CP101" s="18">
        <f t="shared" si="251"/>
        <v>-4.5384551544283447</v>
      </c>
      <c r="CR101" s="18">
        <f t="shared" si="252"/>
        <v>-9.5047311800043115</v>
      </c>
      <c r="CS101" s="18">
        <f t="shared" si="253"/>
        <v>0.59220497088667834</v>
      </c>
      <c r="CT101" s="18">
        <f t="shared" si="254"/>
        <v>-7.3893276503578909</v>
      </c>
    </row>
    <row r="102" spans="1:98" x14ac:dyDescent="0.2">
      <c r="A102" t="str">
        <f t="shared" si="209"/>
        <v>71 Sales occupations</v>
      </c>
      <c r="B102" s="18">
        <f t="shared" si="210"/>
        <v>4.5313606046435195</v>
      </c>
      <c r="C102" s="18">
        <f t="shared" si="210"/>
        <v>-14.183648378798608</v>
      </c>
      <c r="D102" s="18">
        <f t="shared" si="210"/>
        <v>6.4327940192938193</v>
      </c>
      <c r="E102" s="18">
        <f t="shared" si="210"/>
        <v>3.9677451482934556</v>
      </c>
      <c r="F102" s="18">
        <f t="shared" si="211"/>
        <v>3.4834385121735201</v>
      </c>
      <c r="H102" s="18">
        <f t="shared" si="212"/>
        <v>4.783018350494217</v>
      </c>
      <c r="I102" s="18">
        <f t="shared" si="213"/>
        <v>3.5546444138992994</v>
      </c>
      <c r="J102" s="18">
        <f t="shared" si="214"/>
        <v>6.8565789594930093</v>
      </c>
      <c r="L102" t="str">
        <f t="shared" si="255"/>
        <v>71 Sales occupations</v>
      </c>
      <c r="M102" s="18">
        <f t="shared" si="215"/>
        <v>3.6778596992792734</v>
      </c>
      <c r="N102" s="18">
        <f t="shared" si="215"/>
        <v>-1.0626794706887766</v>
      </c>
      <c r="O102" s="18">
        <f t="shared" si="215"/>
        <v>7.5849576456138434</v>
      </c>
      <c r="P102" s="18">
        <f t="shared" si="215"/>
        <v>5.8739144613725092</v>
      </c>
      <c r="Q102" s="18">
        <f t="shared" si="216"/>
        <v>5.9559808001359293</v>
      </c>
      <c r="S102" s="18">
        <f t="shared" si="217"/>
        <v>6.4412169919127127</v>
      </c>
      <c r="T102" s="18">
        <f t="shared" si="218"/>
        <v>4.1237407233561063</v>
      </c>
      <c r="U102" s="18">
        <f t="shared" si="219"/>
        <v>8.4663994793359407</v>
      </c>
      <c r="W102" t="str">
        <f t="shared" si="256"/>
        <v>71 Sales occupations</v>
      </c>
      <c r="X102" s="18">
        <f t="shared" si="220"/>
        <v>-0.77488508395837652</v>
      </c>
      <c r="Y102" s="18">
        <f t="shared" si="220"/>
        <v>8.2413706212225435</v>
      </c>
      <c r="Z102" s="18">
        <f t="shared" si="220"/>
        <v>3.4307145666585326</v>
      </c>
      <c r="AA102" s="18">
        <f t="shared" si="220"/>
        <v>2.4756026117523477</v>
      </c>
      <c r="AB102" s="18">
        <f t="shared" si="221"/>
        <v>3.1253314306661784</v>
      </c>
      <c r="AD102" s="18">
        <f t="shared" si="222"/>
        <v>2.7929892411643342</v>
      </c>
      <c r="AE102" s="18">
        <f t="shared" si="223"/>
        <v>3.7408083337257869</v>
      </c>
      <c r="AF102" s="18">
        <f t="shared" si="224"/>
        <v>5.5438453215741257</v>
      </c>
      <c r="AH102" t="str">
        <f t="shared" si="257"/>
        <v>71 Sales occupations</v>
      </c>
      <c r="AI102" s="18">
        <f t="shared" si="225"/>
        <v>-1.3485101833472735</v>
      </c>
      <c r="AJ102" s="18">
        <f t="shared" si="225"/>
        <v>13.031600924679477</v>
      </c>
      <c r="AK102" s="18">
        <f t="shared" si="225"/>
        <v>2.5150113293007426</v>
      </c>
      <c r="AL102" s="18">
        <f t="shared" si="225"/>
        <v>2.5327500491963306</v>
      </c>
      <c r="AM102" s="18">
        <f t="shared" si="226"/>
        <v>3.1537934302541926</v>
      </c>
      <c r="AO102" s="18">
        <f t="shared" si="227"/>
        <v>2.5268368015434195</v>
      </c>
      <c r="AP102" s="18">
        <f t="shared" si="228"/>
        <v>3.6749590942560362</v>
      </c>
      <c r="AQ102" s="18">
        <f t="shared" si="229"/>
        <v>5.3080944188609092</v>
      </c>
      <c r="AS102" t="str">
        <f t="shared" si="258"/>
        <v>71 Sales occupations</v>
      </c>
      <c r="AT102" s="18">
        <f t="shared" si="230"/>
        <v>-2.7211506345136693</v>
      </c>
      <c r="AU102" s="18">
        <f t="shared" si="230"/>
        <v>6.8531083913433433</v>
      </c>
      <c r="AV102" s="18">
        <f t="shared" si="230"/>
        <v>1.8322719467495974</v>
      </c>
      <c r="AW102" s="18">
        <f t="shared" si="230"/>
        <v>1.8710737153777357</v>
      </c>
      <c r="AX102" s="18">
        <f t="shared" si="231"/>
        <v>2.1633670350103218</v>
      </c>
      <c r="AZ102" s="18">
        <f t="shared" si="232"/>
        <v>1.8581381500161198</v>
      </c>
      <c r="BA102" s="18">
        <f t="shared" si="233"/>
        <v>3.1622394462256898</v>
      </c>
      <c r="BB102" s="18">
        <f t="shared" si="234"/>
        <v>4.4202584143244961</v>
      </c>
      <c r="BD102" t="str">
        <f t="shared" si="259"/>
        <v>71 Sales occupations</v>
      </c>
      <c r="BE102" s="18">
        <f t="shared" si="235"/>
        <v>0.41296882838752769</v>
      </c>
      <c r="BF102" s="18">
        <f t="shared" si="235"/>
        <v>-0.59377704055120217</v>
      </c>
      <c r="BG102" s="18">
        <f t="shared" si="235"/>
        <v>0.79710839607807227</v>
      </c>
      <c r="BH102" s="18">
        <f t="shared" si="235"/>
        <v>0.7663734648599263</v>
      </c>
      <c r="BI102" s="18">
        <f t="shared" si="236"/>
        <v>0.69041695507572332</v>
      </c>
      <c r="BK102" s="18">
        <f t="shared" si="237"/>
        <v>0.77661740049619343</v>
      </c>
      <c r="BL102" s="18">
        <f t="shared" si="238"/>
        <v>2.5673501644613461</v>
      </c>
      <c r="BM102" s="18">
        <f t="shared" si="239"/>
        <v>3.1211494902828818</v>
      </c>
      <c r="BO102" t="str">
        <f t="shared" si="260"/>
        <v>71 Sales occupations</v>
      </c>
      <c r="BP102" s="18">
        <f t="shared" si="240"/>
        <v>-2.7264050561979447</v>
      </c>
      <c r="BQ102" s="18">
        <f t="shared" si="240"/>
        <v>-6.0555265121991937</v>
      </c>
      <c r="BR102" s="18">
        <f t="shared" si="240"/>
        <v>-1.5006816211187934</v>
      </c>
      <c r="BS102" s="18">
        <f t="shared" si="240"/>
        <v>-2.2428807910794379</v>
      </c>
      <c r="BT102" s="18">
        <f t="shared" si="241"/>
        <v>-2.2548804808247613</v>
      </c>
      <c r="BV102" s="18">
        <f t="shared" si="242"/>
        <v>-1.9961045492785212</v>
      </c>
      <c r="BW102" s="18">
        <f t="shared" si="243"/>
        <v>2.3605017425962993</v>
      </c>
      <c r="BX102" s="18">
        <f t="shared" si="244"/>
        <v>0.9828861505205122</v>
      </c>
      <c r="BZ102" t="str">
        <f t="shared" si="261"/>
        <v>71 Sales occupations</v>
      </c>
      <c r="CA102" s="18">
        <f t="shared" si="245"/>
        <v>3.4671117194673196</v>
      </c>
      <c r="CB102" s="18">
        <f t="shared" si="245"/>
        <v>-2.9778536861979954</v>
      </c>
      <c r="CC102" s="18">
        <f t="shared" si="245"/>
        <v>-2.8052660643325456</v>
      </c>
      <c r="CD102" s="18">
        <f t="shared" si="245"/>
        <v>-9.4945932384918876</v>
      </c>
      <c r="CE102" s="18">
        <f t="shared" si="246"/>
        <v>-7.0521469946453585</v>
      </c>
      <c r="CG102" s="18">
        <f t="shared" si="247"/>
        <v>-7.3176020910230903</v>
      </c>
      <c r="CH102" s="18">
        <f t="shared" si="248"/>
        <v>1.4246962119221385</v>
      </c>
      <c r="CI102" s="18">
        <f t="shared" si="249"/>
        <v>-3.8347865586694008</v>
      </c>
      <c r="CK102" t="str">
        <f t="shared" si="262"/>
        <v>71 Sales occupations</v>
      </c>
      <c r="CL102" s="18">
        <f t="shared" si="250"/>
        <v>-5.0989145519072192</v>
      </c>
      <c r="CM102" s="18">
        <f t="shared" si="250"/>
        <v>19.394530185340209</v>
      </c>
      <c r="CN102" s="18">
        <f t="shared" si="250"/>
        <v>-9.0008533382365918</v>
      </c>
      <c r="CO102" s="18">
        <f t="shared" si="250"/>
        <v>-3.3987963064740723</v>
      </c>
      <c r="CP102" s="18">
        <f t="shared" si="251"/>
        <v>-3.9218182503763299</v>
      </c>
      <c r="CR102" s="18">
        <f t="shared" si="252"/>
        <v>-5.3034554759946779</v>
      </c>
      <c r="CS102" s="18">
        <f t="shared" si="253"/>
        <v>1.1100386392996153</v>
      </c>
      <c r="CT102" s="18">
        <f t="shared" si="254"/>
        <v>-3.1192872982600872</v>
      </c>
    </row>
    <row r="103" spans="1:98" x14ac:dyDescent="0.2">
      <c r="A103" t="str">
        <f t="shared" si="209"/>
        <v>72 Customer service occupations</v>
      </c>
      <c r="B103" s="18">
        <f t="shared" si="210"/>
        <v>5.1786380965318068</v>
      </c>
      <c r="C103" s="18">
        <f t="shared" si="210"/>
        <v>7.7231087930353048</v>
      </c>
      <c r="D103" s="18">
        <f t="shared" si="210"/>
        <v>10.139244936315194</v>
      </c>
      <c r="E103" s="18">
        <f t="shared" si="210"/>
        <v>5.1808326504958035</v>
      </c>
      <c r="F103" s="18">
        <f t="shared" si="211"/>
        <v>6.8652699992008293</v>
      </c>
      <c r="H103" s="18">
        <f t="shared" si="212"/>
        <v>6.8083242405433175</v>
      </c>
      <c r="I103" s="18">
        <f t="shared" si="213"/>
        <v>4.295076313241819</v>
      </c>
      <c r="J103" s="18">
        <f t="shared" si="214"/>
        <v>8.8437642436268504</v>
      </c>
      <c r="L103" t="str">
        <f t="shared" si="255"/>
        <v>72 Customer service occupations</v>
      </c>
      <c r="M103" s="18">
        <f t="shared" si="215"/>
        <v>6.1209360211797348</v>
      </c>
      <c r="N103" s="18">
        <f t="shared" si="215"/>
        <v>6.4855088374807579</v>
      </c>
      <c r="O103" s="18">
        <f t="shared" si="215"/>
        <v>8.1881735382137499</v>
      </c>
      <c r="P103" s="18">
        <f t="shared" si="215"/>
        <v>4.9318403324407845</v>
      </c>
      <c r="Q103" s="18">
        <f t="shared" si="216"/>
        <v>6.0361368715473818</v>
      </c>
      <c r="S103" s="18">
        <f t="shared" si="217"/>
        <v>6.0062462554248519</v>
      </c>
      <c r="T103" s="18">
        <f t="shared" si="218"/>
        <v>4.073916091188523</v>
      </c>
      <c r="U103" s="18">
        <f t="shared" si="219"/>
        <v>8.1053816514556019</v>
      </c>
      <c r="W103" t="str">
        <f t="shared" si="256"/>
        <v>72 Customer service occupations</v>
      </c>
      <c r="X103" s="18">
        <f t="shared" si="220"/>
        <v>1.337748635454572</v>
      </c>
      <c r="Y103" s="18">
        <f t="shared" si="220"/>
        <v>13.41873518425356</v>
      </c>
      <c r="Z103" s="18">
        <f t="shared" si="220"/>
        <v>4.6893764417494932</v>
      </c>
      <c r="AA103" s="18">
        <f t="shared" si="220"/>
        <v>2.6060609939752899</v>
      </c>
      <c r="AB103" s="18">
        <f t="shared" si="221"/>
        <v>3.9011851271344211</v>
      </c>
      <c r="AD103" s="18">
        <f t="shared" si="222"/>
        <v>3.2958518209820653</v>
      </c>
      <c r="AE103" s="18">
        <f t="shared" si="223"/>
        <v>3.7001663610822799</v>
      </c>
      <c r="AF103" s="18">
        <f t="shared" si="224"/>
        <v>5.8646761957003468</v>
      </c>
      <c r="AH103" t="str">
        <f t="shared" si="257"/>
        <v>72 Customer service occupations</v>
      </c>
      <c r="AI103" s="18">
        <f t="shared" si="225"/>
        <v>1.2775949420429589</v>
      </c>
      <c r="AJ103" s="18">
        <f t="shared" si="225"/>
        <v>14.782653882457076</v>
      </c>
      <c r="AK103" s="18">
        <f t="shared" si="225"/>
        <v>4.5209943513168094</v>
      </c>
      <c r="AL103" s="18">
        <f t="shared" si="225"/>
        <v>2.1330517701497298</v>
      </c>
      <c r="AM103" s="18">
        <f t="shared" si="226"/>
        <v>3.6268539513504727</v>
      </c>
      <c r="AO103" s="18">
        <f t="shared" si="227"/>
        <v>2.9229084443055608</v>
      </c>
      <c r="AP103" s="18">
        <f t="shared" si="228"/>
        <v>3.7819131586266153</v>
      </c>
      <c r="AQ103" s="18">
        <f t="shared" si="229"/>
        <v>5.6658004181313171</v>
      </c>
      <c r="AS103" t="str">
        <f t="shared" si="258"/>
        <v>72 Customer service occupations</v>
      </c>
      <c r="AT103" s="18">
        <f t="shared" si="230"/>
        <v>-0.86317132996973633</v>
      </c>
      <c r="AU103" s="18">
        <f t="shared" si="230"/>
        <v>8.9745927972194153</v>
      </c>
      <c r="AV103" s="18">
        <f t="shared" si="230"/>
        <v>3.9709587246563594</v>
      </c>
      <c r="AW103" s="18">
        <f t="shared" si="230"/>
        <v>1.2846927313645118</v>
      </c>
      <c r="AX103" s="18">
        <f t="shared" si="231"/>
        <v>2.5847319400488677</v>
      </c>
      <c r="AZ103" s="18">
        <f t="shared" si="232"/>
        <v>2.1723132373844267</v>
      </c>
      <c r="BA103" s="18">
        <f t="shared" si="233"/>
        <v>3.2980822616781369</v>
      </c>
      <c r="BB103" s="18">
        <f t="shared" si="234"/>
        <v>4.755080688247082</v>
      </c>
      <c r="BD103" t="str">
        <f t="shared" si="259"/>
        <v>72 Customer service occupations</v>
      </c>
      <c r="BE103" s="18">
        <f t="shared" si="235"/>
        <v>2.1065137864135997</v>
      </c>
      <c r="BF103" s="18">
        <f t="shared" si="235"/>
        <v>8.123672439409324</v>
      </c>
      <c r="BG103" s="18">
        <f t="shared" si="235"/>
        <v>1.8487847707821192</v>
      </c>
      <c r="BH103" s="18">
        <f t="shared" si="235"/>
        <v>1.184725144521015</v>
      </c>
      <c r="BI103" s="18">
        <f t="shared" si="236"/>
        <v>1.8129686066038264</v>
      </c>
      <c r="BK103" s="18">
        <f t="shared" si="237"/>
        <v>1.4055958755522679</v>
      </c>
      <c r="BL103" s="18">
        <f t="shared" si="238"/>
        <v>2.5950285427327691</v>
      </c>
      <c r="BM103" s="18">
        <f t="shared" si="239"/>
        <v>3.6068187234092663</v>
      </c>
      <c r="BO103" t="str">
        <f t="shared" si="260"/>
        <v>72 Customer service occupations</v>
      </c>
      <c r="BP103" s="18">
        <f t="shared" si="240"/>
        <v>1.7996818885506194</v>
      </c>
      <c r="BQ103" s="18">
        <f t="shared" si="240"/>
        <v>-4.0240354621248535</v>
      </c>
      <c r="BR103" s="18">
        <f t="shared" si="240"/>
        <v>-3.3464766599444751E-2</v>
      </c>
      <c r="BS103" s="18">
        <f t="shared" si="240"/>
        <v>-1.4458136413136313</v>
      </c>
      <c r="BT103" s="18">
        <f t="shared" si="241"/>
        <v>-1.1704874378957619</v>
      </c>
      <c r="BV103" s="18">
        <f t="shared" si="242"/>
        <v>-0.97726182847033272</v>
      </c>
      <c r="BW103" s="18">
        <f t="shared" si="243"/>
        <v>2.4621116042095048</v>
      </c>
      <c r="BX103" s="18">
        <f t="shared" si="244"/>
        <v>1.7817596655650858</v>
      </c>
      <c r="BZ103" t="str">
        <f t="shared" si="261"/>
        <v>72 Customer service occupations</v>
      </c>
      <c r="CA103" s="18">
        <f t="shared" si="245"/>
        <v>4.099727826732158</v>
      </c>
      <c r="CB103" s="18">
        <f t="shared" si="245"/>
        <v>1.344044639639419</v>
      </c>
      <c r="CC103" s="18">
        <f t="shared" si="245"/>
        <v>-1.9393008859129646</v>
      </c>
      <c r="CD103" s="18">
        <f t="shared" si="245"/>
        <v>-1.5455937402972464</v>
      </c>
      <c r="CE103" s="18">
        <f t="shared" si="246"/>
        <v>-1.4908558681760664</v>
      </c>
      <c r="CG103" s="18">
        <f t="shared" si="247"/>
        <v>-1.6770047770354291</v>
      </c>
      <c r="CH103" s="18">
        <f t="shared" si="248"/>
        <v>1.5623111754754948</v>
      </c>
      <c r="CI103" s="18">
        <f t="shared" si="249"/>
        <v>0.24721937289164941</v>
      </c>
      <c r="CK103" t="str">
        <f t="shared" si="262"/>
        <v>72 Customer service occupations</v>
      </c>
      <c r="CL103" s="18">
        <f t="shared" si="250"/>
        <v>3.6078347771703489</v>
      </c>
      <c r="CM103" s="18">
        <f t="shared" si="250"/>
        <v>20.368515638783546</v>
      </c>
      <c r="CN103" s="18">
        <f t="shared" si="250"/>
        <v>3.5903579210100123</v>
      </c>
      <c r="CO103" s="18">
        <f t="shared" si="250"/>
        <v>1.1872529229372653</v>
      </c>
      <c r="CP103" s="18">
        <f t="shared" si="251"/>
        <v>3.0440635638625313</v>
      </c>
      <c r="CR103" s="18">
        <f t="shared" si="252"/>
        <v>1.9820290031540955</v>
      </c>
      <c r="CS103" s="18">
        <f t="shared" si="253"/>
        <v>2.3979739802839628</v>
      </c>
      <c r="CT103" s="18">
        <f t="shared" si="254"/>
        <v>3.8765412991817572</v>
      </c>
    </row>
    <row r="104" spans="1:98" x14ac:dyDescent="0.2">
      <c r="A104" t="str">
        <f t="shared" si="209"/>
        <v>81 Process, plant and machine operatives</v>
      </c>
      <c r="B104" s="18">
        <f t="shared" si="210"/>
        <v>8.7914828689064528</v>
      </c>
      <c r="C104" s="18">
        <f t="shared" si="210"/>
        <v>-23.511474347642448</v>
      </c>
      <c r="D104" s="18">
        <f t="shared" si="210"/>
        <v>11.451398533134771</v>
      </c>
      <c r="E104" s="18">
        <f t="shared" si="210"/>
        <v>8.3257975795941306</v>
      </c>
      <c r="F104" s="18">
        <f t="shared" si="211"/>
        <v>6.9415386875620433</v>
      </c>
      <c r="H104" s="18">
        <f t="shared" si="212"/>
        <v>9.3578015911205839</v>
      </c>
      <c r="I104" s="18">
        <f t="shared" si="213"/>
        <v>5.4142176455325597</v>
      </c>
      <c r="J104" s="18">
        <f t="shared" si="214"/>
        <v>11.372854664253861</v>
      </c>
      <c r="L104" t="str">
        <f t="shared" si="255"/>
        <v>81 Process, plant and machine operatives</v>
      </c>
      <c r="M104" s="18">
        <f t="shared" si="215"/>
        <v>5.5496476449275356</v>
      </c>
      <c r="N104" s="18">
        <f t="shared" si="215"/>
        <v>-14.444179217383669</v>
      </c>
      <c r="O104" s="18">
        <f t="shared" si="215"/>
        <v>12.698678154567267</v>
      </c>
      <c r="P104" s="18">
        <f t="shared" si="215"/>
        <v>6.3269621296970557</v>
      </c>
      <c r="Q104" s="18">
        <f t="shared" si="216"/>
        <v>6.8174874221508031</v>
      </c>
      <c r="S104" s="18">
        <f t="shared" si="217"/>
        <v>8.4098003510129082</v>
      </c>
      <c r="T104" s="18">
        <f t="shared" si="218"/>
        <v>4.8767839949916292</v>
      </c>
      <c r="U104" s="18">
        <f t="shared" si="219"/>
        <v>10.382020809840897</v>
      </c>
      <c r="W104" t="str">
        <f t="shared" si="256"/>
        <v>81 Process, plant and machine operatives</v>
      </c>
      <c r="X104" s="18">
        <f t="shared" si="220"/>
        <v>-1.9452432938895203</v>
      </c>
      <c r="Y104" s="18">
        <f t="shared" si="220"/>
        <v>-8.465207900237548</v>
      </c>
      <c r="Z104" s="18">
        <f t="shared" si="220"/>
        <v>9.6382023090934474</v>
      </c>
      <c r="AA104" s="18">
        <f t="shared" si="220"/>
        <v>4.9770958575015234</v>
      </c>
      <c r="AB104" s="18">
        <f t="shared" si="221"/>
        <v>5.5045839860595525</v>
      </c>
      <c r="AD104" s="18">
        <f t="shared" si="222"/>
        <v>6.5083535802278103</v>
      </c>
      <c r="AE104" s="18">
        <f t="shared" si="223"/>
        <v>4.6407237708698146</v>
      </c>
      <c r="AF104" s="18">
        <f t="shared" si="224"/>
        <v>8.8124875125663138</v>
      </c>
      <c r="AH104" t="str">
        <f t="shared" si="257"/>
        <v>81 Process, plant and machine operatives</v>
      </c>
      <c r="AI104" s="18">
        <f t="shared" si="225"/>
        <v>-1.0482847256829464</v>
      </c>
      <c r="AJ104" s="18">
        <f t="shared" si="225"/>
        <v>-8.0649095356541523</v>
      </c>
      <c r="AK104" s="18">
        <f t="shared" si="225"/>
        <v>8.6994826383728796</v>
      </c>
      <c r="AL104" s="18">
        <f t="shared" si="225"/>
        <v>5.0113317895334575</v>
      </c>
      <c r="AM104" s="18">
        <f t="shared" si="226"/>
        <v>5.2716117729371348</v>
      </c>
      <c r="AO104" s="18">
        <f t="shared" si="227"/>
        <v>6.2265972414019544</v>
      </c>
      <c r="AP104" s="18">
        <f t="shared" si="228"/>
        <v>4.2557909169999908</v>
      </c>
      <c r="AQ104" s="18">
        <f t="shared" si="229"/>
        <v>8.3785556221825708</v>
      </c>
      <c r="AS104" t="str">
        <f t="shared" si="258"/>
        <v>81 Process, plant and machine operatives</v>
      </c>
      <c r="AT104" s="18">
        <f t="shared" si="230"/>
        <v>-2.0915406764875355</v>
      </c>
      <c r="AU104" s="18">
        <f t="shared" si="230"/>
        <v>-9.5573257627426518</v>
      </c>
      <c r="AV104" s="18">
        <f t="shared" si="230"/>
        <v>6.5808101914100803</v>
      </c>
      <c r="AW104" s="18">
        <f t="shared" si="230"/>
        <v>3.0385254421354535</v>
      </c>
      <c r="AX104" s="18">
        <f t="shared" si="231"/>
        <v>3.2875086095254469</v>
      </c>
      <c r="AZ104" s="18">
        <f t="shared" si="232"/>
        <v>4.2060088326787204</v>
      </c>
      <c r="BA104" s="18">
        <f t="shared" si="233"/>
        <v>3.7125857496800752</v>
      </c>
      <c r="BB104" s="18">
        <f t="shared" si="234"/>
        <v>6.5305167185813362</v>
      </c>
      <c r="BD104" t="str">
        <f t="shared" si="259"/>
        <v>81 Process, plant and machine operatives</v>
      </c>
      <c r="BE104" s="18">
        <f t="shared" si="235"/>
        <v>-0.3746958638454867</v>
      </c>
      <c r="BF104" s="18">
        <f t="shared" si="235"/>
        <v>-14.304152302810646</v>
      </c>
      <c r="BG104" s="18">
        <f t="shared" si="235"/>
        <v>3.0952182386398297</v>
      </c>
      <c r="BH104" s="18">
        <f t="shared" si="235"/>
        <v>1.117713812684662</v>
      </c>
      <c r="BI104" s="18">
        <f t="shared" si="236"/>
        <v>0.68483221454820331</v>
      </c>
      <c r="BK104" s="18">
        <f t="shared" si="237"/>
        <v>1.7726310419416969</v>
      </c>
      <c r="BL104" s="18">
        <f t="shared" si="238"/>
        <v>2.3763704395566965</v>
      </c>
      <c r="BM104" s="18">
        <f t="shared" si="239"/>
        <v>3.6972170101656543</v>
      </c>
      <c r="BO104" t="str">
        <f t="shared" si="260"/>
        <v>81 Process, plant and machine operatives</v>
      </c>
      <c r="BP104" s="18">
        <f t="shared" si="240"/>
        <v>-2.91182554030881</v>
      </c>
      <c r="BQ104" s="18">
        <f t="shared" si="240"/>
        <v>-8.3630586119294197</v>
      </c>
      <c r="BR104" s="18">
        <f t="shared" si="240"/>
        <v>0.50511234415453465</v>
      </c>
      <c r="BS104" s="18">
        <f t="shared" si="240"/>
        <v>-1.4767358144083365</v>
      </c>
      <c r="BT104" s="18">
        <f t="shared" si="241"/>
        <v>-1.3095896993641887</v>
      </c>
      <c r="BV104" s="18">
        <f t="shared" si="242"/>
        <v>-0.82050046264631193</v>
      </c>
      <c r="BW104" s="18">
        <f t="shared" si="243"/>
        <v>2.2603622011429181</v>
      </c>
      <c r="BX104" s="18">
        <f t="shared" si="244"/>
        <v>1.6703512691735645</v>
      </c>
      <c r="BZ104" t="str">
        <f t="shared" si="261"/>
        <v>81 Process, plant and machine operatives</v>
      </c>
      <c r="CA104" s="18">
        <f t="shared" si="245"/>
        <v>2.1093142622642169</v>
      </c>
      <c r="CB104" s="18">
        <f t="shared" si="245"/>
        <v>-19.744845490225003</v>
      </c>
      <c r="CC104" s="18">
        <f t="shared" si="245"/>
        <v>-1.5356505627818873</v>
      </c>
      <c r="CD104" s="18">
        <f t="shared" si="245"/>
        <v>-9.3226151869207357</v>
      </c>
      <c r="CE104" s="18">
        <f t="shared" si="246"/>
        <v>-7.6650502116020203</v>
      </c>
      <c r="CG104" s="18">
        <f t="shared" si="247"/>
        <v>-6.7979075146010759</v>
      </c>
      <c r="CH104" s="18">
        <f t="shared" si="248"/>
        <v>1.4045211969115012</v>
      </c>
      <c r="CI104" s="18">
        <f t="shared" si="249"/>
        <v>-3.5602600170061338</v>
      </c>
      <c r="CK104" t="str">
        <f t="shared" si="262"/>
        <v>81 Process, plant and machine operatives</v>
      </c>
      <c r="CL104" s="18">
        <f t="shared" si="250"/>
        <v>-5.0323551633028156</v>
      </c>
      <c r="CM104" s="18">
        <f t="shared" si="250"/>
        <v>16.039644295772536</v>
      </c>
      <c r="CN104" s="18">
        <f t="shared" si="250"/>
        <v>-14.7084059862998</v>
      </c>
      <c r="CO104" s="18">
        <f t="shared" si="250"/>
        <v>-4.9346480948597726</v>
      </c>
      <c r="CP104" s="18">
        <f t="shared" si="251"/>
        <v>-6.9513644471716374</v>
      </c>
      <c r="CR104" s="18">
        <f t="shared" si="252"/>
        <v>-8.3110673545464646</v>
      </c>
      <c r="CS104" s="18">
        <f t="shared" si="253"/>
        <v>0.7757602676386588</v>
      </c>
      <c r="CT104" s="18">
        <f t="shared" si="254"/>
        <v>-6.0043701037654991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4.7030192933286807</v>
      </c>
      <c r="C105" s="18">
        <f t="shared" si="210"/>
        <v>-17.283502720605458</v>
      </c>
      <c r="D105" s="18">
        <f t="shared" si="210"/>
        <v>10.146434695955975</v>
      </c>
      <c r="E105" s="18">
        <f t="shared" si="210"/>
        <v>4.6876157210382852</v>
      </c>
      <c r="F105" s="18">
        <f t="shared" si="211"/>
        <v>4.8093047833171809</v>
      </c>
      <c r="H105" s="18">
        <f t="shared" si="212"/>
        <v>6.4764804531393994</v>
      </c>
      <c r="I105" s="18">
        <f t="shared" si="213"/>
        <v>5.1353660250416988</v>
      </c>
      <c r="J105" s="18">
        <f t="shared" si="214"/>
        <v>9.0800792318913803</v>
      </c>
      <c r="L105" t="str">
        <f t="shared" si="255"/>
        <v>82 Transport and mobile machine drivers and operatives</v>
      </c>
      <c r="M105" s="18">
        <f t="shared" si="215"/>
        <v>8.6196008780903952</v>
      </c>
      <c r="N105" s="18">
        <f t="shared" si="215"/>
        <v>-11.776085672447124</v>
      </c>
      <c r="O105" s="18">
        <f t="shared" si="215"/>
        <v>8.2125382216151621</v>
      </c>
      <c r="P105" s="18">
        <f t="shared" si="215"/>
        <v>4.8286782929217731</v>
      </c>
      <c r="Q105" s="18">
        <f t="shared" si="216"/>
        <v>4.739611570783997</v>
      </c>
      <c r="S105" s="18">
        <f t="shared" si="217"/>
        <v>5.9447079359788546</v>
      </c>
      <c r="T105" s="18">
        <f t="shared" si="218"/>
        <v>4.8782752786808325</v>
      </c>
      <c r="U105" s="18">
        <f t="shared" si="219"/>
        <v>8.5449771848933764</v>
      </c>
      <c r="W105" t="str">
        <f t="shared" si="256"/>
        <v>82 Transport and mobile machine drivers and operatives</v>
      </c>
      <c r="X105" s="18">
        <f t="shared" si="220"/>
        <v>2.7763069727449796</v>
      </c>
      <c r="Y105" s="18">
        <f t="shared" si="220"/>
        <v>-6.0910691605227214</v>
      </c>
      <c r="Z105" s="18">
        <f t="shared" si="220"/>
        <v>4.9954772781563461</v>
      </c>
      <c r="AA105" s="18">
        <f t="shared" si="220"/>
        <v>3.2659808980877392</v>
      </c>
      <c r="AB105" s="18">
        <f t="shared" si="221"/>
        <v>3.1889724235198091</v>
      </c>
      <c r="AD105" s="18">
        <f t="shared" si="222"/>
        <v>3.8392909101226946</v>
      </c>
      <c r="AE105" s="18">
        <f t="shared" si="223"/>
        <v>4.5500168221877191</v>
      </c>
      <c r="AF105" s="18">
        <f t="shared" si="224"/>
        <v>6.8691990811271086</v>
      </c>
      <c r="AH105" t="str">
        <f t="shared" si="257"/>
        <v>82 Transport and mobile machine drivers and operatives</v>
      </c>
      <c r="AI105" s="18">
        <f t="shared" si="225"/>
        <v>4.4237107074310389</v>
      </c>
      <c r="AJ105" s="18">
        <f t="shared" si="225"/>
        <v>-2.6175457714374795</v>
      </c>
      <c r="AK105" s="18">
        <f t="shared" si="225"/>
        <v>5.155210451490877</v>
      </c>
      <c r="AL105" s="18">
        <f t="shared" si="225"/>
        <v>2.6907188107732738</v>
      </c>
      <c r="AM105" s="18">
        <f t="shared" si="226"/>
        <v>3.1119891266569333</v>
      </c>
      <c r="AO105" s="18">
        <f t="shared" si="227"/>
        <v>3.5057305175510978</v>
      </c>
      <c r="AP105" s="18">
        <f t="shared" si="228"/>
        <v>4.5361503225955113</v>
      </c>
      <c r="AQ105" s="18">
        <f t="shared" si="229"/>
        <v>6.6374711948471443</v>
      </c>
      <c r="AS105" t="str">
        <f t="shared" si="258"/>
        <v>82 Transport and mobile machine drivers and operatives</v>
      </c>
      <c r="AT105" s="18">
        <f t="shared" si="230"/>
        <v>0.71400448917369186</v>
      </c>
      <c r="AU105" s="18">
        <f t="shared" si="230"/>
        <v>-10.252208734376833</v>
      </c>
      <c r="AV105" s="18">
        <f t="shared" si="230"/>
        <v>4.7933091690996577</v>
      </c>
      <c r="AW105" s="18">
        <f t="shared" si="230"/>
        <v>1.8119088572097652</v>
      </c>
      <c r="AX105" s="18">
        <f t="shared" si="231"/>
        <v>1.92772570005737</v>
      </c>
      <c r="AZ105" s="18">
        <f t="shared" si="232"/>
        <v>2.7961631400328368</v>
      </c>
      <c r="BA105" s="18">
        <f t="shared" si="233"/>
        <v>4.3676353910721444</v>
      </c>
      <c r="BB105" s="18">
        <f t="shared" si="234"/>
        <v>6.0430257427141587</v>
      </c>
      <c r="BD105" t="str">
        <f t="shared" si="259"/>
        <v>82 Transport and mobile machine drivers and operatives</v>
      </c>
      <c r="BE105" s="18">
        <f t="shared" si="235"/>
        <v>0.29823072942236628</v>
      </c>
      <c r="BF105" s="18">
        <f t="shared" si="235"/>
        <v>-13.821611337793883</v>
      </c>
      <c r="BG105" s="18">
        <f t="shared" si="235"/>
        <v>2.558277830562794</v>
      </c>
      <c r="BH105" s="18">
        <f t="shared" si="235"/>
        <v>1.3070341549594744</v>
      </c>
      <c r="BI105" s="18">
        <f t="shared" si="236"/>
        <v>0.67357677880992561</v>
      </c>
      <c r="BK105" s="18">
        <f t="shared" si="237"/>
        <v>1.7224099422670447</v>
      </c>
      <c r="BL105" s="18">
        <f t="shared" si="238"/>
        <v>3.1077107467192278</v>
      </c>
      <c r="BM105" s="18">
        <f t="shared" si="239"/>
        <v>4.2780952797187854</v>
      </c>
      <c r="BO105" t="str">
        <f t="shared" si="260"/>
        <v>82 Transport and mobile machine drivers and operatives</v>
      </c>
      <c r="BP105" s="18">
        <f t="shared" si="240"/>
        <v>-1.138319988339076</v>
      </c>
      <c r="BQ105" s="18">
        <f t="shared" si="240"/>
        <v>-5.8332814507038089</v>
      </c>
      <c r="BR105" s="18">
        <f t="shared" si="240"/>
        <v>-0.43513480718918585</v>
      </c>
      <c r="BS105" s="18">
        <f t="shared" si="240"/>
        <v>-0.59599130510972209</v>
      </c>
      <c r="BT105" s="18">
        <f t="shared" si="241"/>
        <v>-0.88162214928346749</v>
      </c>
      <c r="BV105" s="18">
        <f t="shared" si="242"/>
        <v>-0.54240136866211541</v>
      </c>
      <c r="BW105" s="18">
        <f t="shared" si="243"/>
        <v>2.9861762150692472</v>
      </c>
      <c r="BX105" s="18">
        <f t="shared" si="244"/>
        <v>2.631827105741591</v>
      </c>
      <c r="BZ105" t="str">
        <f t="shared" si="261"/>
        <v>82 Transport and mobile machine drivers and operatives</v>
      </c>
      <c r="CA105" s="18">
        <f t="shared" si="245"/>
        <v>3.5533832848443803</v>
      </c>
      <c r="CB105" s="18">
        <f t="shared" si="245"/>
        <v>-24.126732944774666</v>
      </c>
      <c r="CC105" s="18">
        <f t="shared" si="245"/>
        <v>-1.802906032754592</v>
      </c>
      <c r="CD105" s="18">
        <f t="shared" si="245"/>
        <v>-2.0726271330300694</v>
      </c>
      <c r="CE105" s="18">
        <f t="shared" si="246"/>
        <v>-3.5390716143852252</v>
      </c>
      <c r="CG105" s="18">
        <f t="shared" si="247"/>
        <v>-1.9828025170980368</v>
      </c>
      <c r="CH105" s="18">
        <f t="shared" si="248"/>
        <v>2.0977069371736823</v>
      </c>
      <c r="CI105" s="18">
        <f t="shared" si="249"/>
        <v>0.67303154248155028</v>
      </c>
      <c r="CK105" t="str">
        <f t="shared" si="262"/>
        <v>82 Transport and mobile machine drivers and operatives</v>
      </c>
      <c r="CL105" s="18">
        <f t="shared" si="250"/>
        <v>3.8042849288479452</v>
      </c>
      <c r="CM105" s="18">
        <f t="shared" si="250"/>
        <v>35.153742601933978</v>
      </c>
      <c r="CN105" s="18">
        <f t="shared" si="250"/>
        <v>-5.5987811208483285</v>
      </c>
      <c r="CO105" s="18">
        <f t="shared" si="250"/>
        <v>-4.1190682735963158</v>
      </c>
      <c r="CP105" s="18">
        <f t="shared" si="251"/>
        <v>-2.514525731714734</v>
      </c>
      <c r="CR105" s="18">
        <f t="shared" si="252"/>
        <v>-4.6148652189974655</v>
      </c>
      <c r="CS105" s="18">
        <f t="shared" si="253"/>
        <v>1.7204614988027389</v>
      </c>
      <c r="CT105" s="18">
        <f t="shared" si="254"/>
        <v>-1.6103201168772063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-3.6816085163906775</v>
      </c>
      <c r="C106" s="18">
        <f t="shared" si="210"/>
        <v>-20.505064848169518</v>
      </c>
      <c r="D106" s="18">
        <f t="shared" si="210"/>
        <v>40.194457288585198</v>
      </c>
      <c r="E106" s="18">
        <f t="shared" si="210"/>
        <v>8.5596369839320054</v>
      </c>
      <c r="F106" s="18">
        <f t="shared" si="211"/>
        <v>15.323375033547727</v>
      </c>
      <c r="H106" s="18">
        <f t="shared" si="212"/>
        <v>18.219523042847484</v>
      </c>
      <c r="I106" s="18">
        <f t="shared" si="213"/>
        <v>12.74577879892227</v>
      </c>
      <c r="J106" s="18">
        <f t="shared" si="214"/>
        <v>20.958000622580087</v>
      </c>
      <c r="L106" t="str">
        <f t="shared" si="255"/>
        <v>91 Elementary trades and related occupations</v>
      </c>
      <c r="M106" s="18">
        <f t="shared" si="215"/>
        <v>5.3253576461439245</v>
      </c>
      <c r="N106" s="18">
        <f t="shared" si="215"/>
        <v>-21.617717752076437</v>
      </c>
      <c r="O106" s="18">
        <f t="shared" si="215"/>
        <v>19.087811551719504</v>
      </c>
      <c r="P106" s="18">
        <f t="shared" si="215"/>
        <v>7.0233260544267706</v>
      </c>
      <c r="Q106" s="18">
        <f t="shared" si="216"/>
        <v>8.522847897109509</v>
      </c>
      <c r="S106" s="18">
        <f t="shared" si="217"/>
        <v>10.90251644353264</v>
      </c>
      <c r="T106" s="18">
        <f t="shared" si="218"/>
        <v>6.4712061856387892</v>
      </c>
      <c r="U106" s="18">
        <f t="shared" si="219"/>
        <v>13.034982879341396</v>
      </c>
      <c r="W106" t="str">
        <f t="shared" si="256"/>
        <v>91 Elementary trades and related occupations</v>
      </c>
      <c r="X106" s="18">
        <f t="shared" si="220"/>
        <v>-3.1446449500835527</v>
      </c>
      <c r="Y106" s="18">
        <f t="shared" si="220"/>
        <v>-4.8799342078444052</v>
      </c>
      <c r="Z106" s="18">
        <f t="shared" si="220"/>
        <v>24.267948824224206</v>
      </c>
      <c r="AA106" s="18">
        <f t="shared" si="220"/>
        <v>3.4884027126425687</v>
      </c>
      <c r="AB106" s="18">
        <f t="shared" si="221"/>
        <v>9.0025202536685889</v>
      </c>
      <c r="AD106" s="18">
        <f t="shared" si="222"/>
        <v>9.9969979645128539</v>
      </c>
      <c r="AE106" s="18">
        <f t="shared" si="223"/>
        <v>7.8281707605051487</v>
      </c>
      <c r="AF106" s="18">
        <f t="shared" si="224"/>
        <v>13.022337035983078</v>
      </c>
      <c r="AH106" t="str">
        <f t="shared" si="257"/>
        <v>91 Elementary trades and related occupations</v>
      </c>
      <c r="AI106" s="18">
        <f t="shared" si="225"/>
        <v>-2.2602112299419774</v>
      </c>
      <c r="AJ106" s="18">
        <f t="shared" si="225"/>
        <v>-10.245950549647597</v>
      </c>
      <c r="AK106" s="18">
        <f t="shared" si="225"/>
        <v>21.332006393849422</v>
      </c>
      <c r="AL106" s="18">
        <f t="shared" si="225"/>
        <v>4.3871965423121662</v>
      </c>
      <c r="AM106" s="18">
        <f t="shared" si="226"/>
        <v>8.3833837494509567</v>
      </c>
      <c r="AO106" s="18">
        <f t="shared" si="227"/>
        <v>9.7547393128143653</v>
      </c>
      <c r="AP106" s="18">
        <f t="shared" si="228"/>
        <v>7.4243275003939901</v>
      </c>
      <c r="AQ106" s="18">
        <f t="shared" si="229"/>
        <v>12.646951577398813</v>
      </c>
      <c r="AS106" t="str">
        <f t="shared" si="258"/>
        <v>91 Elementary trades and related occupations</v>
      </c>
      <c r="AT106" s="18">
        <f t="shared" si="230"/>
        <v>-3.3353944856571394</v>
      </c>
      <c r="AU106" s="18">
        <f t="shared" si="230"/>
        <v>-1.3774650142126199</v>
      </c>
      <c r="AV106" s="18">
        <f t="shared" si="230"/>
        <v>20.427575582410974</v>
      </c>
      <c r="AW106" s="18">
        <f t="shared" si="230"/>
        <v>3.0263790683693781</v>
      </c>
      <c r="AX106" s="18">
        <f t="shared" si="231"/>
        <v>7.8805470900903396</v>
      </c>
      <c r="AZ106" s="18">
        <f t="shared" si="232"/>
        <v>8.5277848584739644</v>
      </c>
      <c r="BA106" s="18">
        <f t="shared" si="233"/>
        <v>6.3934280944045074</v>
      </c>
      <c r="BB106" s="18">
        <f t="shared" si="234"/>
        <v>11.24629381252673</v>
      </c>
      <c r="BD106" t="str">
        <f t="shared" si="259"/>
        <v>91 Elementary trades and related occupations</v>
      </c>
      <c r="BE106" s="18">
        <f t="shared" si="235"/>
        <v>-3.1229812141026048</v>
      </c>
      <c r="BF106" s="18">
        <f t="shared" si="235"/>
        <v>-10.45429856691813</v>
      </c>
      <c r="BG106" s="18">
        <f t="shared" si="235"/>
        <v>17.952865472089606</v>
      </c>
      <c r="BH106" s="18">
        <f t="shared" si="235"/>
        <v>3.0939737371650899</v>
      </c>
      <c r="BI106" s="18">
        <f t="shared" si="236"/>
        <v>6.581665190491881</v>
      </c>
      <c r="BK106" s="18">
        <f t="shared" si="237"/>
        <v>7.8263783439077583</v>
      </c>
      <c r="BL106" s="18">
        <f t="shared" si="238"/>
        <v>5.1304957347068969</v>
      </c>
      <c r="BM106" s="18">
        <f t="shared" si="239"/>
        <v>10.065218728440438</v>
      </c>
      <c r="BO106" t="str">
        <f t="shared" si="260"/>
        <v>91 Elementary trades and related occupations</v>
      </c>
      <c r="BP106" s="18">
        <f t="shared" si="240"/>
        <v>-7.0769713576691036</v>
      </c>
      <c r="BQ106" s="18">
        <f t="shared" si="240"/>
        <v>-7.2670151812009536</v>
      </c>
      <c r="BR106" s="18">
        <f t="shared" si="240"/>
        <v>12.883299055309161</v>
      </c>
      <c r="BS106" s="18">
        <f t="shared" si="240"/>
        <v>-0.17808866395478962</v>
      </c>
      <c r="BT106" s="18">
        <f t="shared" si="241"/>
        <v>3.255951931502965</v>
      </c>
      <c r="BV106" s="18">
        <f t="shared" si="242"/>
        <v>3.9985183322318818</v>
      </c>
      <c r="BW106" s="18">
        <f t="shared" si="243"/>
        <v>3.9869437274086206</v>
      </c>
      <c r="BX106" s="18">
        <f t="shared" si="244"/>
        <v>6.5721868927710814</v>
      </c>
      <c r="BZ106" t="str">
        <f t="shared" si="261"/>
        <v>91 Elementary trades and related occupations</v>
      </c>
      <c r="CA106" s="18">
        <f t="shared" si="245"/>
        <v>0.23506128044947783</v>
      </c>
      <c r="CB106" s="18">
        <f t="shared" si="245"/>
        <v>-21.348764194687821</v>
      </c>
      <c r="CC106" s="18">
        <f t="shared" si="245"/>
        <v>11.415441832406747</v>
      </c>
      <c r="CD106" s="18">
        <f t="shared" si="245"/>
        <v>-0.48717224247333268</v>
      </c>
      <c r="CE106" s="18">
        <f t="shared" si="246"/>
        <v>1.5842661094346289</v>
      </c>
      <c r="CG106" s="18">
        <f t="shared" si="247"/>
        <v>3.3319219345149254</v>
      </c>
      <c r="CH106" s="18">
        <f t="shared" si="248"/>
        <v>3.2800317485436103</v>
      </c>
      <c r="CI106" s="18">
        <f t="shared" si="249"/>
        <v>5.5791319267538553</v>
      </c>
      <c r="CK106" t="str">
        <f t="shared" si="262"/>
        <v>91 Elementary trades and related occupations</v>
      </c>
      <c r="CL106" s="18">
        <f t="shared" si="250"/>
        <v>-2.7555507951980918</v>
      </c>
      <c r="CM106" s="18">
        <f t="shared" si="250"/>
        <v>15.982440664015574</v>
      </c>
      <c r="CN106" s="18">
        <f t="shared" si="250"/>
        <v>6.8073841176893524</v>
      </c>
      <c r="CO106" s="18">
        <f t="shared" si="250"/>
        <v>0.23478015004847475</v>
      </c>
      <c r="CP106" s="18">
        <f t="shared" si="251"/>
        <v>3.1808119598959683</v>
      </c>
      <c r="CR106" s="18">
        <f t="shared" si="252"/>
        <v>2.3794332308114008</v>
      </c>
      <c r="CS106" s="18">
        <f t="shared" si="253"/>
        <v>2.6038232262418193</v>
      </c>
      <c r="CT106" s="18">
        <f t="shared" si="254"/>
        <v>4.3477366809566487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2.8151408642039355</v>
      </c>
      <c r="C107" s="18">
        <f t="shared" si="210"/>
        <v>-8.4095358973168448</v>
      </c>
      <c r="D107" s="18">
        <f t="shared" si="210"/>
        <v>6.1803876116052869</v>
      </c>
      <c r="E107" s="18">
        <f t="shared" si="210"/>
        <v>3.5392152086785256</v>
      </c>
      <c r="F107" s="18">
        <f t="shared" si="211"/>
        <v>3.5607125681037965</v>
      </c>
      <c r="H107" s="18">
        <f t="shared" si="212"/>
        <v>4.4122243902070757</v>
      </c>
      <c r="I107" s="18">
        <f t="shared" si="213"/>
        <v>4.0474120547245418</v>
      </c>
      <c r="J107" s="18">
        <f t="shared" si="214"/>
        <v>6.909776695680736</v>
      </c>
      <c r="L107" t="str">
        <f t="shared" ref="L107" si="263">A107</f>
        <v>92 Elementary administration and service occupations</v>
      </c>
      <c r="M107" s="18">
        <f t="shared" si="215"/>
        <v>6.5969209281182994</v>
      </c>
      <c r="N107" s="18">
        <f t="shared" si="215"/>
        <v>-1.5967856311622564</v>
      </c>
      <c r="O107" s="18">
        <f t="shared" si="215"/>
        <v>8.2955364647486327</v>
      </c>
      <c r="P107" s="18">
        <f t="shared" si="215"/>
        <v>5.142593944424334</v>
      </c>
      <c r="Q107" s="18">
        <f t="shared" si="216"/>
        <v>5.6794535285207282</v>
      </c>
      <c r="S107" s="18">
        <f t="shared" si="217"/>
        <v>6.1832410168088048</v>
      </c>
      <c r="T107" s="18">
        <f t="shared" si="218"/>
        <v>4.6067802211859021</v>
      </c>
      <c r="U107" s="18">
        <f t="shared" si="219"/>
        <v>8.5527439217174752</v>
      </c>
      <c r="W107" t="str">
        <f t="shared" ref="W107" si="264">A107</f>
        <v>92 Elementary administration and service occupations</v>
      </c>
      <c r="X107" s="18">
        <f t="shared" si="220"/>
        <v>1.8227021103212504</v>
      </c>
      <c r="Y107" s="18">
        <f t="shared" si="220"/>
        <v>5.685491557544875</v>
      </c>
      <c r="Z107" s="18">
        <f t="shared" si="220"/>
        <v>2.6334508707450244</v>
      </c>
      <c r="AA107" s="18">
        <f t="shared" si="220"/>
        <v>2.0322496510128074</v>
      </c>
      <c r="AB107" s="18">
        <f t="shared" si="221"/>
        <v>2.4447402811327068</v>
      </c>
      <c r="AD107" s="18">
        <f t="shared" si="222"/>
        <v>2.2322577367973828</v>
      </c>
      <c r="AE107" s="18">
        <f t="shared" si="223"/>
        <v>3.9600257851264198</v>
      </c>
      <c r="AF107" s="18">
        <f t="shared" si="224"/>
        <v>5.3430222166823249</v>
      </c>
      <c r="AH107" t="str">
        <f t="shared" ref="AH107" si="265">L107</f>
        <v>92 Elementary administration and service occupations</v>
      </c>
      <c r="AI107" s="18">
        <f t="shared" si="225"/>
        <v>0.81854400981637987</v>
      </c>
      <c r="AJ107" s="18">
        <f t="shared" si="225"/>
        <v>5.7427501729506059</v>
      </c>
      <c r="AK107" s="18">
        <f t="shared" si="225"/>
        <v>3.0853704767774381</v>
      </c>
      <c r="AL107" s="18">
        <f t="shared" si="225"/>
        <v>2.2559763650929376</v>
      </c>
      <c r="AM107" s="18">
        <f t="shared" si="226"/>
        <v>2.7294998597914288</v>
      </c>
      <c r="AO107" s="18">
        <f t="shared" si="227"/>
        <v>2.5316969543270673</v>
      </c>
      <c r="AP107" s="18">
        <f t="shared" si="228"/>
        <v>3.8506701563194357</v>
      </c>
      <c r="AQ107" s="18">
        <f t="shared" si="229"/>
        <v>5.4529004664261471</v>
      </c>
      <c r="AS107" t="str">
        <f t="shared" ref="AS107" si="266">W107</f>
        <v>92 Elementary administration and service occupations</v>
      </c>
      <c r="AT107" s="18">
        <f t="shared" si="230"/>
        <v>0.5958596678295125</v>
      </c>
      <c r="AU107" s="18">
        <f t="shared" si="230"/>
        <v>11.636831614905452</v>
      </c>
      <c r="AV107" s="18">
        <f t="shared" si="230"/>
        <v>2.4393925506468683</v>
      </c>
      <c r="AW107" s="18">
        <f t="shared" si="230"/>
        <v>2.2659698333805656</v>
      </c>
      <c r="AX107" s="18">
        <f t="shared" si="231"/>
        <v>2.8823481777177529</v>
      </c>
      <c r="AZ107" s="18">
        <f t="shared" si="232"/>
        <v>2.3237447598430938</v>
      </c>
      <c r="BA107" s="18">
        <f t="shared" si="233"/>
        <v>3.709036726635162</v>
      </c>
      <c r="BB107" s="18">
        <f t="shared" si="234"/>
        <v>5.1970188764565384</v>
      </c>
      <c r="BD107" t="str">
        <f t="shared" ref="BD107" si="267">AH107</f>
        <v>92 Elementary administration and service occupations</v>
      </c>
      <c r="BE107" s="18">
        <f t="shared" si="235"/>
        <v>-5.8155911657697956E-2</v>
      </c>
      <c r="BF107" s="18">
        <f t="shared" si="235"/>
        <v>-9.1181902677613493</v>
      </c>
      <c r="BG107" s="18">
        <f t="shared" si="235"/>
        <v>-2.5496795400534733</v>
      </c>
      <c r="BH107" s="18">
        <f t="shared" si="235"/>
        <v>-0.8056142494951235</v>
      </c>
      <c r="BI107" s="18">
        <f t="shared" si="236"/>
        <v>-1.8920919052681895</v>
      </c>
      <c r="BK107" s="18">
        <f t="shared" si="237"/>
        <v>-1.3904102090218418</v>
      </c>
      <c r="BL107" s="18">
        <f t="shared" si="238"/>
        <v>2.2497170713195791</v>
      </c>
      <c r="BM107" s="18">
        <f t="shared" si="239"/>
        <v>1.2605451959257996</v>
      </c>
      <c r="BO107" t="str">
        <f t="shared" ref="BO107" si="268">AS107</f>
        <v>92 Elementary administration and service occupations</v>
      </c>
      <c r="BP107" s="18">
        <f t="shared" si="240"/>
        <v>-1.1015673258631509</v>
      </c>
      <c r="BQ107" s="18">
        <f t="shared" si="240"/>
        <v>-9.9217633796223286</v>
      </c>
      <c r="BR107" s="18">
        <f t="shared" si="240"/>
        <v>-2.2698442966165966</v>
      </c>
      <c r="BS107" s="18">
        <f t="shared" si="240"/>
        <v>-2.12011308275597</v>
      </c>
      <c r="BT107" s="18">
        <f t="shared" si="241"/>
        <v>-2.6735038427330271</v>
      </c>
      <c r="BV107" s="18">
        <f t="shared" si="242"/>
        <v>-2.1700489590820271</v>
      </c>
      <c r="BW107" s="18">
        <f t="shared" si="243"/>
        <v>2.3397442126044332</v>
      </c>
      <c r="BX107" s="18">
        <f t="shared" si="244"/>
        <v>0.84352060610219937</v>
      </c>
      <c r="BZ107" t="str">
        <f t="shared" ref="BZ107" si="269">BD107</f>
        <v>92 Elementary administration and service occupations</v>
      </c>
      <c r="CA107" s="18">
        <f t="shared" si="245"/>
        <v>3.1824829318691128</v>
      </c>
      <c r="CB107" s="18">
        <f t="shared" si="245"/>
        <v>-11.859900040986449</v>
      </c>
      <c r="CC107" s="18">
        <f t="shared" si="245"/>
        <v>-2.0461673770386213</v>
      </c>
      <c r="CD107" s="18">
        <f t="shared" si="245"/>
        <v>-2.9654303226967604</v>
      </c>
      <c r="CE107" s="18">
        <f t="shared" si="246"/>
        <v>-3.2621130838634715</v>
      </c>
      <c r="CG107" s="18">
        <f t="shared" si="247"/>
        <v>-2.6599719126692789</v>
      </c>
      <c r="CH107" s="18">
        <f t="shared" si="248"/>
        <v>1.7372543607591773</v>
      </c>
      <c r="CI107" s="18">
        <f t="shared" si="249"/>
        <v>-0.25675885234596185</v>
      </c>
      <c r="CK107" t="str">
        <f t="shared" ref="CK107" si="270">BO107</f>
        <v>92 Elementary administration and service occupations</v>
      </c>
      <c r="CL107" s="18">
        <f t="shared" si="250"/>
        <v>-7.2517429719398336</v>
      </c>
      <c r="CM107" s="18">
        <f t="shared" si="250"/>
        <v>7.5914554421097957</v>
      </c>
      <c r="CN107" s="18">
        <f t="shared" si="250"/>
        <v>-8.7358812402081316</v>
      </c>
      <c r="CO107" s="18">
        <f t="shared" si="250"/>
        <v>-0.96337694540963303</v>
      </c>
      <c r="CP107" s="18">
        <f t="shared" si="251"/>
        <v>-2.9596685540230538</v>
      </c>
      <c r="CR107" s="18">
        <f t="shared" si="252"/>
        <v>-3.6251081287862696</v>
      </c>
      <c r="CS107" s="18">
        <f t="shared" si="253"/>
        <v>1.1824014614052913</v>
      </c>
      <c r="CT107" s="18">
        <f t="shared" si="254"/>
        <v>-1.74827992312383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6.2870703680298012</v>
      </c>
      <c r="C109" s="26">
        <f>IF(AND(D$6-C$6 &lt;&gt; 0,C35&lt;&gt;0,D35&lt;&gt;0),(EXP(LN(D35/C35)/(D$6-C$6))-1)*100,0)</f>
        <v>-1.8488562975423672</v>
      </c>
      <c r="D109" s="26">
        <f>IF(AND(E$6-D$6 &lt;&gt; 0,D35&lt;&gt;0,E35&lt;&gt;0),(EXP(LN(E35/D35)/(E$6-D$6))-1)*100,0)</f>
        <v>5.7524574673611051</v>
      </c>
      <c r="E109" s="26">
        <f>IF(AND(F$6-E$6 &lt;&gt; 0,E35&lt;&gt;0,F35&lt;&gt;0),(EXP(LN(F35/E35)/(F$6-E$6))-1)*100,0)</f>
        <v>4.0964992958632651</v>
      </c>
      <c r="F109" s="26">
        <f>IF(AND(F$6-C$6 &lt;&gt; 0,C35&lt;&gt;0,F35&lt;&gt;0),(EXP(LN(F35/C35)/(F$6-C$6))-1)*100,0)</f>
        <v>4.2273772776214802</v>
      </c>
      <c r="H109" s="26">
        <f t="shared" ref="H109" si="271">IF($F$6-$D$6 &lt;&gt; 0,(EXP(LN(1+(H72/100))/($F$6-$D$6))-1)*100,0)</f>
        <v>4.6455839674684585</v>
      </c>
      <c r="I109" s="26">
        <f t="shared" ref="I109" si="272">IF(D35&gt;0,((1+(I35/D35))^(1/($F$6-$D$6))-1)*100,0)</f>
        <v>3.623262754185852</v>
      </c>
      <c r="J109" s="26">
        <f t="shared" ref="J109" si="273">IF($F$6-$D$6 &lt;&gt; 0,(EXP(LN(1+(J72/100))/($F$6-$D$6))-1)*100,0)</f>
        <v>6.7972660625290837</v>
      </c>
      <c r="L109" s="24" t="str">
        <f>L35</f>
        <v>All occupations</v>
      </c>
      <c r="M109" s="26">
        <f>IF(AND(N$6-M$6 &lt;&gt; 0,M35&lt;&gt;0,N35&lt;&gt;0),(EXP(LN(N35/M35)/(N$6-M$6))-1)*100,0)</f>
        <v>6.5109497079451684</v>
      </c>
      <c r="N109" s="26">
        <f>IF(AND(O$6-N$6 &lt;&gt; 0,N35&lt;&gt;0,O35&lt;&gt;0),(EXP(LN(O35/N35)/(O$6-N$6))-1)*100,0)</f>
        <v>1.810268873618015</v>
      </c>
      <c r="O109" s="26">
        <f>IF(AND(P$6-O$6 &lt;&gt; 0,O35&lt;&gt;0,P35&lt;&gt;0),(EXP(LN(P35/O35)/(P$6-O$6))-1)*100,0)</f>
        <v>5.603272514438129</v>
      </c>
      <c r="P109" s="26">
        <f>IF(AND(Q$6-P$6 &lt;&gt; 0,P35&lt;&gt;0,Q35&lt;&gt;0),(EXP(LN(Q35/P35)/(Q$6-P$6))-1)*100,0)</f>
        <v>4.099771233011662</v>
      </c>
      <c r="Q109" s="26">
        <f>IF(AND(Q$6-N$6 &lt;&gt; 0,N35&lt;&gt;0,Q35&lt;&gt;0),(EXP(LN(Q35/N35)/(Q$6-N$6))-1)*100,0)</f>
        <v>4.4220617109075322</v>
      </c>
      <c r="S109" s="26">
        <f t="shared" ref="S109" si="274">IF($F$6-$D$6 &lt;&gt; 0,(EXP(LN(1+(S72/100))/($F$6-$D$6))-1)*100,0)</f>
        <v>4.5985447353413589</v>
      </c>
      <c r="T109" s="26">
        <f t="shared" ref="T109" si="275">IF(O35&gt;0,((1+(T35/O35))^(1/($F$6-$D$6))-1)*100,0)</f>
        <v>3.785219947714813</v>
      </c>
      <c r="U109" s="26">
        <f t="shared" ref="U109" si="276">IF($F$6-$D$6 &lt;&gt; 0,(EXP(LN(1+(U72/100))/($F$6-$D$6))-1)*100,0)</f>
        <v>6.8689919272916233</v>
      </c>
      <c r="W109" s="24" t="str">
        <f>W35</f>
        <v>All occupations</v>
      </c>
      <c r="X109" s="26">
        <f>IF(AND(Y$6-X$6 &lt;&gt; 0,X35&lt;&gt;0,Y35&lt;&gt;0),(EXP(LN(Y35/X35)/(Y$6-X$6))-1)*100,0)</f>
        <v>0.6225877336222263</v>
      </c>
      <c r="Y109" s="26">
        <f>IF(AND(Z$6-Y$6 &lt;&gt; 0,Y35&lt;&gt;0,Z35&lt;&gt;0),(EXP(LN(Z35/Y35)/(Z$6-Y$6))-1)*100,0)</f>
        <v>5.0402253796832941</v>
      </c>
      <c r="Z109" s="26">
        <f>IF(AND(AA$6-Z$6 &lt;&gt; 0,Z35&lt;&gt;0,AA35&lt;&gt;0),(EXP(LN(AA35/Z35)/(AA$6-Z$6))-1)*100,0)</f>
        <v>2.4043958792207443</v>
      </c>
      <c r="AA109" s="26">
        <f>IF(AND(AB$6-AA$6 &lt;&gt; 0,AA35&lt;&gt;0,AB35&lt;&gt;0),(EXP(LN(AB35/AA35)/(AB$6-AA$6))-1)*100,0)</f>
        <v>1.3124984708716259</v>
      </c>
      <c r="AB109" s="26">
        <f>IF(AND(AB$6-Y$6 &lt;&gt; 0,Y35&lt;&gt;0,AB35&lt;&gt;0),(EXP(LN(AB35/Y35)/(AB$6-Y$6))-1)*100,0)</f>
        <v>1.8822860782081285</v>
      </c>
      <c r="AD109" s="26">
        <f t="shared" ref="AD109" si="277">IF($F$6-$D$6 &lt;&gt; 0,(EXP(LN(1+(AD72/100))/($F$6-$D$6))-1)*100,0)</f>
        <v>1.6751644973220126</v>
      </c>
      <c r="AE109" s="26">
        <f t="shared" ref="AE109" si="278">IF(Z35&gt;0,((1+(AE35/Z35))^(1/($F$6-$D$6))-1)*100,0)</f>
        <v>3.4156509968038096</v>
      </c>
      <c r="AF109" s="26">
        <f t="shared" ref="AF109" si="279">IF($F$6-$D$6 &lt;&gt; 0,(EXP(LN(1+(AF72/100))/($F$6-$D$6))-1)*100,0)</f>
        <v>4.5096861335500726</v>
      </c>
      <c r="AH109" s="24" t="str">
        <f>AH35</f>
        <v>All occupations</v>
      </c>
      <c r="AI109" s="26">
        <f>IF(AND(AJ$6-AI$6 &lt;&gt; 0,AI35&lt;&gt;0,AJ35&lt;&gt;0),(EXP(LN(AJ35/AI35)/(AJ$6-AI$6))-1)*100,0)</f>
        <v>-2.6552714742415384</v>
      </c>
      <c r="AJ109" s="26">
        <f>IF(AND(AK$6-AJ$6 &lt;&gt; 0,AJ35&lt;&gt;0,AK35&lt;&gt;0),(EXP(LN(AK35/AJ35)/(AK$6-AJ$6))-1)*100,0)</f>
        <v>5.4320294544069059</v>
      </c>
      <c r="AK109" s="26">
        <f>IF(AND(AL$6-AK$6 &lt;&gt; 0,AK35&lt;&gt;0,AL35&lt;&gt;0),(EXP(LN(AL35/AK35)/(AL$6-AK$6))-1)*100,0)</f>
        <v>1.2150293112620059</v>
      </c>
      <c r="AL109" s="26">
        <f>IF(AND(AM$6-AL$6 &lt;&gt; 0,AL35&lt;&gt;0,AM35&lt;&gt;0),(EXP(LN(AM35/AL35)/(AM$6-AL$6))-1)*100,0)</f>
        <v>1.0850087933613306</v>
      </c>
      <c r="AM109" s="26">
        <f>IF(AND(AM$6-AJ$6 &lt;&gt; 0,AJ35&lt;&gt;0,AM35&lt;&gt;0),(EXP(LN(AM35/AJ35)/(AM$6-AJ$6))-1)*100,0)</f>
        <v>1.3920888321688363</v>
      </c>
      <c r="AO109" s="26">
        <f t="shared" ref="AO109" si="280">IF($F$6-$D$6 &lt;&gt; 0,(EXP(LN(1+(AO72/100))/($F$6-$D$6))-1)*100,0)</f>
        <v>1.1283303971736158</v>
      </c>
      <c r="AP109" s="26">
        <f t="shared" ref="AP109" si="281">IF(AK35&gt;0,((1+(AP35/AK35))^(1/($F$6-$D$6))-1)*100,0)</f>
        <v>3.2068725307179857</v>
      </c>
      <c r="AQ109" s="26">
        <f t="shared" ref="AQ109" si="282">IF($F$6-$D$6 &lt;&gt; 0,(EXP(LN(1+(AQ72/100))/($F$6-$D$6))-1)*100,0)</f>
        <v>3.9533489472431738</v>
      </c>
      <c r="AS109" s="24" t="str">
        <f>AS35</f>
        <v>All occupations</v>
      </c>
      <c r="AT109" s="26">
        <f>IF(AND(AU$6-AT$6 &lt;&gt; 0,AT35&lt;&gt;0,AU35&lt;&gt;0),(EXP(LN(AU35/AT35)/(AU$6-AT$6))-1)*100,0)</f>
        <v>-0.23082540029943921</v>
      </c>
      <c r="AU109" s="26">
        <f>IF(AND(AV$6-AU$6 &lt;&gt; 0,AU35&lt;&gt;0,AV35&lt;&gt;0),(EXP(LN(AV35/AU35)/(AV$6-AU$6))-1)*100,0)</f>
        <v>4.9497298507428011</v>
      </c>
      <c r="AV109" s="26">
        <f>IF(AND(AW$6-AV$6 &lt;&gt; 0,AV35&lt;&gt;0,AW35&lt;&gt;0),(EXP(LN(AW35/AV35)/(AW$6-AV$6))-1)*100,0)</f>
        <v>1.945740381375316</v>
      </c>
      <c r="AW109" s="26">
        <f>IF(AND(AX$6-AW$6 &lt;&gt; 0,AW35&lt;&gt;0,AX35&lt;&gt;0),(EXP(LN(AX35/AW35)/(AX$6-AW$6))-1)*100,0)</f>
        <v>1.2190712759150957</v>
      </c>
      <c r="AX109" s="26">
        <f>IF(AND(AX$6-AU$6 &lt;&gt; 0,AU35&lt;&gt;0,AX35&lt;&gt;0),(EXP(LN(AX35/AU35)/(AX$6-AU$6))-1)*100,0)</f>
        <v>1.6753413833430653</v>
      </c>
      <c r="AZ109" s="26">
        <f t="shared" ref="AZ109" si="283">IF($F$6-$D$6 &lt;&gt; 0,(EXP(LN(1+(AZ72/100))/($F$6-$D$6))-1)*100,0)</f>
        <v>1.4607169583713997</v>
      </c>
      <c r="BA109" s="26">
        <f t="shared" ref="BA109" si="284">IF(AV35&gt;0,((1+(BA35/AV35))^(1/($F$6-$D$6))-1)*100,0)</f>
        <v>3.2266347728475253</v>
      </c>
      <c r="BB109" s="26">
        <f t="shared" ref="BB109" si="285">IF($F$6-$D$6 &lt;&gt; 0,(EXP(LN(1+(BB72/100))/($F$6-$D$6))-1)*100,0)</f>
        <v>4.1984350869072262</v>
      </c>
      <c r="BD109" s="24" t="str">
        <f>BD35</f>
        <v>All occupations</v>
      </c>
      <c r="BE109" s="26">
        <f>IF(AND(BF$6-BE$6 &lt;&gt; 0,BE35&lt;&gt;0,BF35&lt;&gt;0),(EXP(LN(BF35/BE35)/(BF$6-BE$6))-1)*100,0)</f>
        <v>1.232988126585588</v>
      </c>
      <c r="BF109" s="26">
        <f>IF(AND(BG$6-BF$6 &lt;&gt; 0,BF35&lt;&gt;0,BG35&lt;&gt;0),(EXP(LN(BG35/BF35)/(BG$6-BF$6))-1)*100,0)</f>
        <v>-4.5934496656813479</v>
      </c>
      <c r="BG109" s="26">
        <f>IF(AND(BH$6-BG$6 &lt;&gt; 0,BG35&lt;&gt;0,BH35&lt;&gt;0),(EXP(LN(BH35/BG35)/(BH$6-BG$6))-1)*100,0)</f>
        <v>0.75030679990157889</v>
      </c>
      <c r="BH109" s="26">
        <f>IF(AND(BI$6-BH$6 &lt;&gt; 0,BH35&lt;&gt;0,BI35&lt;&gt;0),(EXP(LN(BI35/BH35)/(BI$6-BH$6))-1)*100,0)</f>
        <v>0.47029170010723931</v>
      </c>
      <c r="BI109" s="26">
        <f>IF(AND(BI$6-BF$6 &lt;&gt; 0,BF35&lt;&gt;0,BI35&lt;&gt;0),(EXP(LN(BI35/BF35)/(BI$6-BF$6))-1)*100,0)</f>
        <v>0.23321703032064267</v>
      </c>
      <c r="BK109" s="26">
        <f t="shared" ref="BK109" si="286">IF($F$6-$D$6 &lt;&gt; 0,(EXP(LN(1+(BK72/100))/($F$6-$D$6))-1)*100,0)</f>
        <v>0.56354348801452847</v>
      </c>
      <c r="BL109" s="26">
        <f t="shared" ref="BL109" si="287">IF(BG35&gt;0,((1+(BL35/BG35))^(1/($F$6-$D$6))-1)*100,0)</f>
        <v>2.5064046861601907</v>
      </c>
      <c r="BM109" s="26">
        <f t="shared" ref="BM109" si="288">IF($F$6-$D$6 &lt;&gt; 0,(EXP(LN(1+(BM72/100))/($F$6-$D$6))-1)*100,0)</f>
        <v>2.9097022997166766</v>
      </c>
      <c r="BO109" s="24" t="str">
        <f>BO35</f>
        <v>All occupations</v>
      </c>
      <c r="BP109" s="26">
        <f>IF(AND(BQ$6-BP$6 &lt;&gt; 0,BP35&lt;&gt;0,BQ35&lt;&gt;0),(EXP(LN(BQ35/BP35)/(BQ$6-BP$6))-1)*100,0)</f>
        <v>-1.4622251104333461</v>
      </c>
      <c r="BQ109" s="26">
        <f>IF(AND(BR$6-BQ$6 &lt;&gt; 0,BQ35&lt;&gt;0,BR35&lt;&gt;0),(EXP(LN(BR35/BQ35)/(BR$6-BQ$6))-1)*100,0)</f>
        <v>-5.0442601342567173</v>
      </c>
      <c r="BR109" s="26">
        <f>IF(AND(BS$6-BR$6 &lt;&gt; 0,BR35&lt;&gt;0,BS35&lt;&gt;0),(EXP(LN(BS35/BR35)/(BS$6-BR$6))-1)*100,0)</f>
        <v>-1.6246307339040866</v>
      </c>
      <c r="BS109" s="26">
        <f>IF(AND(BT$6-BS$6 &lt;&gt; 0,BS35&lt;&gt;0,BT35&lt;&gt;0),(EXP(LN(BT35/BS35)/(BT$6-BS$6))-1)*100,0)</f>
        <v>-2.2624155760121667</v>
      </c>
      <c r="BT109" s="26">
        <f>IF(AND(BT$6-BQ$6 &lt;&gt; 0,BQ35&lt;&gt;0,BT35&lt;&gt;0),(EXP(LN(BT35/BQ35)/(BT$6-BQ$6))-1)*100,0)</f>
        <v>-2.2401403197827463</v>
      </c>
      <c r="BV109" s="26">
        <f t="shared" ref="BV109" si="289">IF($F$6-$D$6 &lt;&gt; 0,(EXP(LN(1+(BV72/100))/($F$6-$D$6))-1)*100,0)</f>
        <v>-2.0502813876384307</v>
      </c>
      <c r="BW109" s="26">
        <f t="shared" ref="BW109" si="290">IF(BR35&gt;0,((1+(BW35/BR35))^(1/($F$6-$D$6))-1)*100,0)</f>
        <v>2.2931440187778485</v>
      </c>
      <c r="BX109" s="26">
        <f t="shared" ref="BX109" si="291">IF($F$6-$D$6 &lt;&gt; 0,(EXP(LN(1+(BX72/100))/($F$6-$D$6))-1)*100,0)</f>
        <v>0.86539315456457544</v>
      </c>
      <c r="BZ109" s="24" t="str">
        <f>BZ35</f>
        <v>All occupations</v>
      </c>
      <c r="CA109" s="26">
        <f>IF(AND(CB$6-CA$6 &lt;&gt; 0,CA35&lt;&gt;0,CB35&lt;&gt;0),(EXP(LN(CB35/CA35)/(CB$6-CA$6))-1)*100,0)</f>
        <v>3.6056314776322873</v>
      </c>
      <c r="CB109" s="26">
        <f>IF(AND(CC$6-CB$6 &lt;&gt; 0,CB35&lt;&gt;0,CC35&lt;&gt;0),(EXP(LN(CC35/CB35)/(CC$6-CB$6))-1)*100,0)</f>
        <v>-9.3293481697734109</v>
      </c>
      <c r="CC109" s="26">
        <f>IF(AND(CD$6-CC$6 &lt;&gt; 0,CC35&lt;&gt;0,CD35&lt;&gt;0),(EXP(LN(CD35/CC35)/(CD$6-CC$6))-1)*100,0)</f>
        <v>-1.8687762389072438</v>
      </c>
      <c r="CD109" s="26">
        <f>IF(AND(CE$6-CD$6 &lt;&gt; 0,CD35&lt;&gt;0,CE35&lt;&gt;0),(EXP(LN(CE35/CD35)/(CE$6-CD$6))-1)*100,0)</f>
        <v>-3.1687245919480578</v>
      </c>
      <c r="CE109" s="26">
        <f>IF(AND(CE$6-CB$6 &lt;&gt; 0,CB35&lt;&gt;0,CE35&lt;&gt;0),(EXP(LN(CE35/CB35)/(CE$6-CB$6))-1)*100,0)</f>
        <v>-3.1630263606255649</v>
      </c>
      <c r="CG109" s="26">
        <f t="shared" ref="CG109" si="292">IF($F$6-$D$6 &lt;&gt; 0,(EXP(LN(1+(CG72/100))/($F$6-$D$6))-1)*100,0)</f>
        <v>-2.7373332127648142</v>
      </c>
      <c r="CH109" s="26">
        <f t="shared" ref="CH109" si="293">IF(CC35&gt;0,((1+(CH35/CC35))^(1/($F$6-$D$6))-1)*100,0)</f>
        <v>1.7556774696095179</v>
      </c>
      <c r="CI109" s="26">
        <f t="shared" ref="CI109" si="294">IF($F$6-$D$6 &lt;&gt; 0,(EXP(LN(1+(CI72/100))/($F$6-$D$6))-1)*100,0)</f>
        <v>-0.28716583925364469</v>
      </c>
      <c r="CK109" s="24" t="str">
        <f>CK35</f>
        <v>All occupations</v>
      </c>
      <c r="CL109" s="26">
        <f>IF(AND(CM$6-CL$6 &lt;&gt; 0,CL35&lt;&gt;0,CM35&lt;&gt;0),(EXP(LN(CM35/CL35)/(CM$6-CL$6))-1)*100,0)</f>
        <v>-2.1358427207300856</v>
      </c>
      <c r="CM109" s="26">
        <f>IF(AND(CN$6-CM$6 &lt;&gt; 0,CM35&lt;&gt;0,CN35&lt;&gt;0),(EXP(LN(CN35/CM35)/(CN$6-CM$6))-1)*100,0)</f>
        <v>21.505904244726693</v>
      </c>
      <c r="CN109" s="26">
        <f>IF(AND(CO$6-CN$6 &lt;&gt; 0,CN35&lt;&gt;0,CO35&lt;&gt;0),(EXP(LN(CO35/CN35)/(CO$6-CN$6))-1)*100,0)</f>
        <v>-5.6760393785467596</v>
      </c>
      <c r="CO109" s="26">
        <f>IF(AND(CP$6-CO$6 &lt;&gt; 0,CO35&lt;&gt;0,CP35&lt;&gt;0),(EXP(LN(CP35/CO35)/(CP$6-CO$6))-1)*100,0)</f>
        <v>-2.8082735369399869</v>
      </c>
      <c r="CP109" s="26">
        <f>IF(AND(CP$6-CM$6 &lt;&gt; 0,CM35&lt;&gt;0,CP35&lt;&gt;0),(EXP(LN(CP35/CM35)/(CP$6-CM$6))-1)*100,0)</f>
        <v>-2.3606160291744005</v>
      </c>
      <c r="CR109" s="26">
        <f t="shared" ref="CR109" si="295">IF($F$6-$D$6 &lt;&gt; 0,(EXP(LN(1+(CR72/100))/($F$6-$D$6))-1)*100,0)</f>
        <v>-3.7737546011207712</v>
      </c>
      <c r="CS109" s="26">
        <f t="shared" ref="CS109" si="296">IF(CN35&gt;0,((1+(CS35/CN35))^(1/($F$6-$D$6))-1)*100,0)</f>
        <v>1.4409085475350247</v>
      </c>
      <c r="CT109" s="26">
        <f t="shared" ref="CT109" si="297">IF($F$6-$D$6 &lt;&gt; 0,(EXP(LN(1+(CT72/100))/($F$6-$D$6))-1)*100,0)</f>
        <v>-1.4690023684727715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Gloucestershire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Gloucestershire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Gloucestershire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Gloucestershire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Gloucestershire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Gloucestershire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Gloucestershire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Gloucestershire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Gloucestershire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0.10736197863910579</v>
      </c>
      <c r="C119" s="27">
        <f t="shared" si="299"/>
        <v>8.5596069686402765E-3</v>
      </c>
      <c r="D119" s="27">
        <f t="shared" si="299"/>
        <v>9.2883039882139751E-2</v>
      </c>
      <c r="E119" s="27">
        <f t="shared" si="299"/>
        <v>0.27691439875103385</v>
      </c>
      <c r="F119" s="27">
        <f t="shared" ref="F119:F144" si="300">F8-D8</f>
        <v>0.3697974386331736</v>
      </c>
      <c r="L119" t="str">
        <f>A119</f>
        <v>11 Corporate managers and directors</v>
      </c>
      <c r="M119" s="27">
        <f t="shared" ref="M119:P144" si="301">N8-M8</f>
        <v>0.93695378365140281</v>
      </c>
      <c r="N119" s="27">
        <f t="shared" si="301"/>
        <v>3.4694991741736736E-2</v>
      </c>
      <c r="O119" s="27">
        <f t="shared" si="301"/>
        <v>0.56805990211617585</v>
      </c>
      <c r="P119" s="27">
        <f t="shared" si="301"/>
        <v>1.9909901880297012</v>
      </c>
      <c r="Q119" s="27">
        <f t="shared" ref="Q119:Q144" si="302">Q8-O8</f>
        <v>2.559050090145877</v>
      </c>
      <c r="W119" t="str">
        <f>A119</f>
        <v>11 Corporate managers and directors</v>
      </c>
      <c r="X119" s="27">
        <f t="shared" ref="X119:AA144" si="303">Y8-X8</f>
        <v>0.99533656412509508</v>
      </c>
      <c r="Y119" s="27">
        <f t="shared" si="303"/>
        <v>0.19640494346295956</v>
      </c>
      <c r="Z119" s="27">
        <f t="shared" si="303"/>
        <v>-0.25132757222227919</v>
      </c>
      <c r="AA119" s="27">
        <f t="shared" si="303"/>
        <v>0.72164171645578623</v>
      </c>
      <c r="AB119" s="27">
        <f t="shared" ref="AB119:AB144" si="304">AB8-Z8</f>
        <v>0.47031414423350704</v>
      </c>
      <c r="AH119" t="str">
        <f>L119</f>
        <v>11 Corporate managers and directors</v>
      </c>
      <c r="AI119" s="27">
        <f t="shared" ref="AI119:AL144" si="305">AJ8-AI8</f>
        <v>8.2308136204570781E-2</v>
      </c>
      <c r="AJ119" s="27">
        <f t="shared" si="305"/>
        <v>0.15176541263801613</v>
      </c>
      <c r="AK119" s="27">
        <f t="shared" si="305"/>
        <v>-0.10678547746758604</v>
      </c>
      <c r="AL119" s="27">
        <f t="shared" si="305"/>
        <v>0.10365960640031768</v>
      </c>
      <c r="AM119" s="27">
        <f t="shared" ref="AM119:AM144" si="306">AM8-AK8</f>
        <v>-3.1258710672683598E-3</v>
      </c>
      <c r="AS119" t="str">
        <f>W119</f>
        <v>11 Corporate managers and directors</v>
      </c>
      <c r="AT119" s="27">
        <f t="shared" ref="AT119:AW144" si="307">AU8-AT8</f>
        <v>0.1570447900473313</v>
      </c>
      <c r="AU119" s="27">
        <f t="shared" si="307"/>
        <v>0.16549326097615524</v>
      </c>
      <c r="AV119" s="27">
        <f t="shared" si="307"/>
        <v>-0.20844389638715444</v>
      </c>
      <c r="AW119" s="27">
        <f t="shared" si="307"/>
        <v>0.10671382434165833</v>
      </c>
      <c r="AX119" s="27">
        <f t="shared" ref="AX119:AX144" si="308">AX8-AV8</f>
        <v>-0.10173007204549611</v>
      </c>
      <c r="BD119" t="str">
        <f>AH119</f>
        <v>11 Corporate managers and directors</v>
      </c>
      <c r="BE119" s="27">
        <f t="shared" ref="BE119:BH144" si="309">BF8-BE8</f>
        <v>0.85497190467673612</v>
      </c>
      <c r="BF119" s="27">
        <f t="shared" si="309"/>
        <v>8.0622573923085916E-2</v>
      </c>
      <c r="BG119" s="27">
        <f t="shared" si="309"/>
        <v>-0.85452129588186132</v>
      </c>
      <c r="BH119" s="27">
        <f t="shared" si="309"/>
        <v>0.13950641407218889</v>
      </c>
      <c r="BI119" s="27">
        <f t="shared" ref="BI119:BI144" si="310">BI8-BG8</f>
        <v>-0.71501488180967243</v>
      </c>
      <c r="BO119" t="str">
        <f>AS119</f>
        <v>11 Corporate managers and directors</v>
      </c>
      <c r="BP119" s="27">
        <f t="shared" ref="BP119:BS144" si="311">BQ8-BP8</f>
        <v>0.21176677482547568</v>
      </c>
      <c r="BQ119" s="27">
        <f t="shared" si="311"/>
        <v>0.22230887068354521</v>
      </c>
      <c r="BR119" s="27">
        <f t="shared" si="311"/>
        <v>-1.0127898917210763</v>
      </c>
      <c r="BS119" s="27">
        <f t="shared" si="311"/>
        <v>-0.71157302661514876</v>
      </c>
      <c r="BT119" s="27">
        <f t="shared" ref="BT119:BT144" si="312">BT8-BR8</f>
        <v>-1.724362918336225</v>
      </c>
      <c r="BZ119" t="str">
        <f>BD119</f>
        <v>11 Corporate managers and directors</v>
      </c>
      <c r="CA119" s="68">
        <f t="shared" ref="CA119:CD144" si="313">CB8-CA8</f>
        <v>0.77681739244131998</v>
      </c>
      <c r="CB119" s="68">
        <f t="shared" si="313"/>
        <v>-2.2505102225187645E-2</v>
      </c>
      <c r="CC119" s="68">
        <f t="shared" si="313"/>
        <v>-0.49321420649724601</v>
      </c>
      <c r="CD119" s="68">
        <f t="shared" si="313"/>
        <v>-0.27454346643161687</v>
      </c>
      <c r="CE119" s="68">
        <f t="shared" ref="CE119:CE144" si="314">CE8-CC8</f>
        <v>-0.76775767292886288</v>
      </c>
      <c r="CK119" t="str">
        <f>BO119</f>
        <v>11 Corporate managers and directors</v>
      </c>
      <c r="CL119" s="68">
        <f t="shared" ref="CL119:CO144" si="315">CM8-CL8</f>
        <v>9.5213168150837302E-2</v>
      </c>
      <c r="CM119" s="68">
        <f t="shared" si="315"/>
        <v>0.10558009842100013</v>
      </c>
      <c r="CN119" s="68">
        <f t="shared" si="315"/>
        <v>-9.4344319793241316E-2</v>
      </c>
      <c r="CO119" s="68">
        <f t="shared" si="315"/>
        <v>-7.1203448528361135E-2</v>
      </c>
      <c r="CP119" s="68">
        <f t="shared" ref="CP119:CP144" si="316">CP8-CN8</f>
        <v>-0.16554776832160245</v>
      </c>
    </row>
    <row r="120" spans="1:94" x14ac:dyDescent="0.2">
      <c r="A120" t="str">
        <f t="shared" si="298"/>
        <v>12 Other managers and proprietors</v>
      </c>
      <c r="B120" s="27">
        <f t="shared" si="299"/>
        <v>4.7988754435950076E-2</v>
      </c>
      <c r="C120" s="27">
        <f t="shared" si="299"/>
        <v>-1.8023770874867118E-2</v>
      </c>
      <c r="D120" s="27">
        <f t="shared" si="299"/>
        <v>7.2840189534324418E-2</v>
      </c>
      <c r="E120" s="27">
        <f t="shared" si="299"/>
        <v>0.14859352169012352</v>
      </c>
      <c r="F120" s="27">
        <f t="shared" si="300"/>
        <v>0.22143371122444794</v>
      </c>
      <c r="L120" t="str">
        <f t="shared" ref="L120:L143" si="317">A120</f>
        <v>12 Other managers and proprietors</v>
      </c>
      <c r="M120" s="27">
        <f t="shared" si="301"/>
        <v>0.34840785844608901</v>
      </c>
      <c r="N120" s="27">
        <f t="shared" si="301"/>
        <v>-7.8355849377684805E-3</v>
      </c>
      <c r="O120" s="27">
        <f t="shared" si="301"/>
        <v>0.53816443909450684</v>
      </c>
      <c r="P120" s="27">
        <f t="shared" si="301"/>
        <v>1.238932441772248</v>
      </c>
      <c r="Q120" s="27">
        <f t="shared" si="302"/>
        <v>1.7770968808667549</v>
      </c>
      <c r="W120" t="str">
        <f t="shared" ref="W120:W143" si="318">A120</f>
        <v>12 Other managers and proprietors</v>
      </c>
      <c r="X120" s="27">
        <f t="shared" si="303"/>
        <v>0.25711427067515791</v>
      </c>
      <c r="Y120" s="27">
        <f t="shared" si="303"/>
        <v>4.4314014825743264E-2</v>
      </c>
      <c r="Z120" s="27">
        <f t="shared" si="303"/>
        <v>0.53600697841686573</v>
      </c>
      <c r="AA120" s="27">
        <f t="shared" si="303"/>
        <v>0.709402117873279</v>
      </c>
      <c r="AB120" s="27">
        <f t="shared" si="304"/>
        <v>1.2454090962901447</v>
      </c>
      <c r="AH120" t="str">
        <f t="shared" ref="AH120:AH143" si="319">L120</f>
        <v>12 Other managers and proprietors</v>
      </c>
      <c r="AI120" s="27">
        <f t="shared" si="305"/>
        <v>3.8033479186963648E-2</v>
      </c>
      <c r="AJ120" s="27">
        <f t="shared" si="305"/>
        <v>7.2562669967105142E-2</v>
      </c>
      <c r="AK120" s="27">
        <f t="shared" si="305"/>
        <v>6.9693818352596915E-2</v>
      </c>
      <c r="AL120" s="27">
        <f t="shared" si="305"/>
        <v>0.20476628170219091</v>
      </c>
      <c r="AM120" s="27">
        <f t="shared" si="306"/>
        <v>0.27446010005478783</v>
      </c>
      <c r="AS120" t="str">
        <f t="shared" ref="AS120:AS143" si="320">W120</f>
        <v>12 Other managers and proprietors</v>
      </c>
      <c r="AT120" s="27">
        <f t="shared" si="307"/>
        <v>4.6940828560580572E-2</v>
      </c>
      <c r="AU120" s="27">
        <f t="shared" si="307"/>
        <v>3.5968508118174092E-2</v>
      </c>
      <c r="AV120" s="27">
        <f t="shared" si="307"/>
        <v>0.13139087241731595</v>
      </c>
      <c r="AW120" s="27">
        <f t="shared" si="307"/>
        <v>6.2281536722019304E-2</v>
      </c>
      <c r="AX120" s="27">
        <f t="shared" si="308"/>
        <v>0.19367240913933526</v>
      </c>
      <c r="BD120" t="str">
        <f t="shared" ref="BD120:BD143" si="321">AH120</f>
        <v>12 Other managers and proprietors</v>
      </c>
      <c r="BE120" s="27">
        <f t="shared" si="309"/>
        <v>-9.6270515434371262E-4</v>
      </c>
      <c r="BF120" s="27">
        <f t="shared" si="309"/>
        <v>6.5272645751691893E-2</v>
      </c>
      <c r="BG120" s="27">
        <f t="shared" si="309"/>
        <v>-0.13502609097557983</v>
      </c>
      <c r="BH120" s="27">
        <f t="shared" si="309"/>
        <v>7.4273783531676685E-2</v>
      </c>
      <c r="BI120" s="27">
        <f t="shared" si="310"/>
        <v>-6.0752307443903142E-2</v>
      </c>
      <c r="BO120" t="str">
        <f t="shared" ref="BO120:BO143" si="322">AS120</f>
        <v>12 Other managers and proprietors</v>
      </c>
      <c r="BP120" s="27">
        <f t="shared" si="311"/>
        <v>8.7877132201983343E-2</v>
      </c>
      <c r="BQ120" s="27">
        <f t="shared" si="311"/>
        <v>4.5295529084432573E-2</v>
      </c>
      <c r="BR120" s="27">
        <f t="shared" si="311"/>
        <v>-0.17595307008724959</v>
      </c>
      <c r="BS120" s="27">
        <f t="shared" si="311"/>
        <v>-0.44089672037622485</v>
      </c>
      <c r="BT120" s="27">
        <f t="shared" si="312"/>
        <v>-0.61684979046347443</v>
      </c>
      <c r="BZ120" t="str">
        <f t="shared" ref="BZ120:BZ143" si="323">BD120</f>
        <v>12 Other managers and proprietors</v>
      </c>
      <c r="CA120" s="68">
        <f t="shared" si="313"/>
        <v>0.47204306513197358</v>
      </c>
      <c r="CB120" s="68">
        <f t="shared" si="313"/>
        <v>-9.1565758639750472E-2</v>
      </c>
      <c r="CC120" s="68">
        <f t="shared" si="313"/>
        <v>-9.6624353777928329E-2</v>
      </c>
      <c r="CD120" s="68">
        <f t="shared" si="313"/>
        <v>-0.28817316906630874</v>
      </c>
      <c r="CE120" s="68">
        <f t="shared" si="314"/>
        <v>-0.38479752284423707</v>
      </c>
      <c r="CK120" t="str">
        <f t="shared" ref="CK120:CK143" si="324">BO120</f>
        <v>12 Other managers and proprietors</v>
      </c>
      <c r="CL120" s="68">
        <f t="shared" si="315"/>
        <v>-1.9233639068654829E-3</v>
      </c>
      <c r="CM120" s="68">
        <f t="shared" si="315"/>
        <v>9.9034951950232375E-2</v>
      </c>
      <c r="CN120" s="68">
        <f t="shared" si="315"/>
        <v>-7.0631061035261344E-2</v>
      </c>
      <c r="CO120" s="68">
        <f t="shared" si="315"/>
        <v>1.2928389556429165E-3</v>
      </c>
      <c r="CP120" s="68">
        <f t="shared" si="316"/>
        <v>-6.9338222079618428E-2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0.27672020653189311</v>
      </c>
      <c r="C121" s="27">
        <f t="shared" si="299"/>
        <v>-2.0711639256857373E-2</v>
      </c>
      <c r="D121" s="27">
        <f t="shared" si="299"/>
        <v>0.48384721842285727</v>
      </c>
      <c r="E121" s="27">
        <f t="shared" si="299"/>
        <v>0.73966319246401913</v>
      </c>
      <c r="F121" s="27">
        <f t="shared" si="300"/>
        <v>1.2235104108868764</v>
      </c>
      <c r="L121" t="str">
        <f t="shared" si="317"/>
        <v>21 Science, research, engineering and technology professionals</v>
      </c>
      <c r="M121" s="27">
        <f t="shared" si="301"/>
        <v>1.2332839205482204</v>
      </c>
      <c r="N121" s="27">
        <f t="shared" si="301"/>
        <v>7.5636782742049213E-2</v>
      </c>
      <c r="O121" s="27">
        <f t="shared" si="301"/>
        <v>2.6027769921737862</v>
      </c>
      <c r="P121" s="27">
        <f t="shared" si="301"/>
        <v>3.7248813998417729</v>
      </c>
      <c r="Q121" s="27">
        <f t="shared" si="302"/>
        <v>6.3276583920155591</v>
      </c>
      <c r="W121" t="str">
        <f t="shared" si="318"/>
        <v>21 Science, research, engineering and technology professionals</v>
      </c>
      <c r="X121" s="27">
        <f t="shared" si="303"/>
        <v>0.48004258892056484</v>
      </c>
      <c r="Y121" s="27">
        <f t="shared" si="303"/>
        <v>0.14519558268127408</v>
      </c>
      <c r="Z121" s="27">
        <f t="shared" si="303"/>
        <v>1.5318268189255804</v>
      </c>
      <c r="AA121" s="27">
        <f t="shared" si="303"/>
        <v>0.37815334775531184</v>
      </c>
      <c r="AB121" s="27">
        <f t="shared" si="304"/>
        <v>1.9099801666808922</v>
      </c>
      <c r="AH121" t="str">
        <f t="shared" si="319"/>
        <v>21 Science, research, engineering and technology professionals</v>
      </c>
      <c r="AI121" s="27">
        <f t="shared" si="305"/>
        <v>1.1936159439827732E-2</v>
      </c>
      <c r="AJ121" s="27">
        <f t="shared" si="305"/>
        <v>0.10102901141463683</v>
      </c>
      <c r="AK121" s="27">
        <f t="shared" si="305"/>
        <v>0.17709346862902564</v>
      </c>
      <c r="AL121" s="27">
        <f t="shared" si="305"/>
        <v>9.7298784224432278E-2</v>
      </c>
      <c r="AM121" s="27">
        <f t="shared" si="306"/>
        <v>0.27439225285345792</v>
      </c>
      <c r="AS121" t="str">
        <f t="shared" si="320"/>
        <v>21 Science, research, engineering and technology professionals</v>
      </c>
      <c r="AT121" s="27">
        <f t="shared" si="307"/>
        <v>6.3989511853052461E-2</v>
      </c>
      <c r="AU121" s="27">
        <f t="shared" si="307"/>
        <v>9.7722061499685431E-3</v>
      </c>
      <c r="AV121" s="27">
        <f t="shared" si="307"/>
        <v>0.18610087570054445</v>
      </c>
      <c r="AW121" s="27">
        <f t="shared" si="307"/>
        <v>-9.2476565980235126E-2</v>
      </c>
      <c r="AX121" s="27">
        <f t="shared" si="308"/>
        <v>9.3624309720309329E-2</v>
      </c>
      <c r="BD121" t="str">
        <f t="shared" si="321"/>
        <v>21 Science, research, engineering and technology professionals</v>
      </c>
      <c r="BE121" s="27">
        <f t="shared" si="309"/>
        <v>0.36895647580115654</v>
      </c>
      <c r="BF121" s="27">
        <f t="shared" si="309"/>
        <v>0.16820448690245859</v>
      </c>
      <c r="BG121" s="27">
        <f t="shared" si="309"/>
        <v>0.29694088083436965</v>
      </c>
      <c r="BH121" s="27">
        <f t="shared" si="309"/>
        <v>1.476358454260307E-3</v>
      </c>
      <c r="BI121" s="27">
        <f t="shared" si="310"/>
        <v>0.29841723928862995</v>
      </c>
      <c r="BO121" t="str">
        <f t="shared" si="322"/>
        <v>21 Science, research, engineering and technology professionals</v>
      </c>
      <c r="BP121" s="27">
        <f t="shared" si="311"/>
        <v>7.4542689477899771E-2</v>
      </c>
      <c r="BQ121" s="27">
        <f t="shared" si="311"/>
        <v>0.21990362652915518</v>
      </c>
      <c r="BR121" s="27">
        <f t="shared" si="311"/>
        <v>-4.3542786969164027E-3</v>
      </c>
      <c r="BS121" s="27">
        <f t="shared" si="311"/>
        <v>-0.34647243507367387</v>
      </c>
      <c r="BT121" s="27">
        <f t="shared" si="312"/>
        <v>-0.35082671377059027</v>
      </c>
      <c r="BZ121" t="str">
        <f t="shared" si="323"/>
        <v>21 Science, research, engineering and technology professionals</v>
      </c>
      <c r="CA121" s="68">
        <f t="shared" si="313"/>
        <v>0.41096757804588135</v>
      </c>
      <c r="CB121" s="68">
        <f t="shared" si="313"/>
        <v>2.8869184486441934E-3</v>
      </c>
      <c r="CC121" s="68">
        <f t="shared" si="313"/>
        <v>7.7276177034970805E-2</v>
      </c>
      <c r="CD121" s="68">
        <f t="shared" si="313"/>
        <v>-0.35299114734692627</v>
      </c>
      <c r="CE121" s="68">
        <f t="shared" si="314"/>
        <v>-0.27571497031195547</v>
      </c>
      <c r="CK121" t="str">
        <f t="shared" si="324"/>
        <v>21 Science, research, engineering and technology professionals</v>
      </c>
      <c r="CL121" s="68">
        <f t="shared" si="315"/>
        <v>6.1293501475695067E-2</v>
      </c>
      <c r="CM121" s="68">
        <f t="shared" si="315"/>
        <v>0.10035067884612642</v>
      </c>
      <c r="CN121" s="68">
        <f t="shared" si="315"/>
        <v>3.4722771287172327E-2</v>
      </c>
      <c r="CO121" s="68">
        <f t="shared" si="315"/>
        <v>-1.3394380806595885E-2</v>
      </c>
      <c r="CP121" s="68">
        <f t="shared" si="316"/>
        <v>2.1328390480576442E-2</v>
      </c>
    </row>
    <row r="122" spans="1:94" x14ac:dyDescent="0.2">
      <c r="A122" t="str">
        <f t="shared" si="298"/>
        <v>22 Health professionals</v>
      </c>
      <c r="B122" s="27">
        <f t="shared" si="299"/>
        <v>0.22511967527956855</v>
      </c>
      <c r="C122" s="27">
        <f t="shared" si="299"/>
        <v>3.2035472476865667E-3</v>
      </c>
      <c r="D122" s="27">
        <f t="shared" si="299"/>
        <v>0.41401370103525803</v>
      </c>
      <c r="E122" s="27">
        <f t="shared" si="299"/>
        <v>0.88593962776123636</v>
      </c>
      <c r="F122" s="27">
        <f t="shared" si="300"/>
        <v>1.2999533287964944</v>
      </c>
      <c r="L122" t="str">
        <f t="shared" si="317"/>
        <v>22 Health professionals</v>
      </c>
      <c r="M122" s="27">
        <f t="shared" si="301"/>
        <v>0.72997512519532259</v>
      </c>
      <c r="N122" s="27">
        <f t="shared" si="301"/>
        <v>-5.2461602520894601E-2</v>
      </c>
      <c r="O122" s="27">
        <f t="shared" si="301"/>
        <v>0.68392119037396348</v>
      </c>
      <c r="P122" s="27">
        <f t="shared" si="301"/>
        <v>1.8397912927465319</v>
      </c>
      <c r="Q122" s="27">
        <f t="shared" si="302"/>
        <v>2.5237124831204953</v>
      </c>
      <c r="W122" t="str">
        <f t="shared" si="318"/>
        <v>22 Health professionals</v>
      </c>
      <c r="X122" s="27">
        <f t="shared" si="303"/>
        <v>0.29529306505536557</v>
      </c>
      <c r="Y122" s="27">
        <f t="shared" si="303"/>
        <v>8.7228767245254524E-2</v>
      </c>
      <c r="Z122" s="27">
        <f t="shared" si="303"/>
        <v>0.36279078264083164</v>
      </c>
      <c r="AA122" s="27">
        <f t="shared" si="303"/>
        <v>0.6858656603712161</v>
      </c>
      <c r="AB122" s="27">
        <f t="shared" si="304"/>
        <v>1.0486564430120477</v>
      </c>
      <c r="AH122" t="str">
        <f t="shared" si="319"/>
        <v>22 Health professionals</v>
      </c>
      <c r="AI122" s="27">
        <f t="shared" si="305"/>
        <v>-0.7817741505663427</v>
      </c>
      <c r="AJ122" s="27">
        <f t="shared" si="305"/>
        <v>-0.16748208669999443</v>
      </c>
      <c r="AK122" s="27">
        <f t="shared" si="305"/>
        <v>-0.79731407372276741</v>
      </c>
      <c r="AL122" s="27">
        <f t="shared" si="305"/>
        <v>-0.58030935025898656</v>
      </c>
      <c r="AM122" s="27">
        <f t="shared" si="306"/>
        <v>-1.377623423981754</v>
      </c>
      <c r="AS122" t="str">
        <f t="shared" si="320"/>
        <v>22 Health professionals</v>
      </c>
      <c r="AT122" s="27">
        <f t="shared" si="307"/>
        <v>2.4647659360327978E-2</v>
      </c>
      <c r="AU122" s="27">
        <f t="shared" si="307"/>
        <v>4.707730734356641E-2</v>
      </c>
      <c r="AV122" s="27">
        <f t="shared" si="307"/>
        <v>3.8256500853223574E-2</v>
      </c>
      <c r="AW122" s="27">
        <f t="shared" si="307"/>
        <v>6.6538543848913445E-2</v>
      </c>
      <c r="AX122" s="27">
        <f t="shared" si="308"/>
        <v>0.10479504470213702</v>
      </c>
      <c r="BD122" t="str">
        <f t="shared" si="321"/>
        <v>22 Health professionals</v>
      </c>
      <c r="BE122" s="27">
        <f t="shared" si="309"/>
        <v>0.43083054113738073</v>
      </c>
      <c r="BF122" s="27">
        <f t="shared" si="309"/>
        <v>-7.6717306088285309E-3</v>
      </c>
      <c r="BG122" s="27">
        <f t="shared" si="309"/>
        <v>0.14383751327305716</v>
      </c>
      <c r="BH122" s="27">
        <f t="shared" si="309"/>
        <v>0.26320061184959886</v>
      </c>
      <c r="BI122" s="27">
        <f t="shared" si="310"/>
        <v>0.40703812512265602</v>
      </c>
      <c r="BO122" t="str">
        <f t="shared" si="322"/>
        <v>22 Health professionals</v>
      </c>
      <c r="BP122" s="27">
        <f t="shared" si="311"/>
        <v>0.15900140076326363</v>
      </c>
      <c r="BQ122" s="27">
        <f t="shared" si="311"/>
        <v>-5.5026464093993921E-2</v>
      </c>
      <c r="BR122" s="27">
        <f t="shared" si="311"/>
        <v>-0.11620894141598015</v>
      </c>
      <c r="BS122" s="27">
        <f t="shared" si="311"/>
        <v>-0.25478324504727812</v>
      </c>
      <c r="BT122" s="27">
        <f t="shared" si="312"/>
        <v>-0.37099218646325827</v>
      </c>
      <c r="BZ122" t="str">
        <f t="shared" si="323"/>
        <v>22 Health professionals</v>
      </c>
      <c r="CA122" s="68">
        <f t="shared" si="313"/>
        <v>0.20127510297703299</v>
      </c>
      <c r="CB122" s="68">
        <f t="shared" si="313"/>
        <v>-5.4089551489223564E-2</v>
      </c>
      <c r="CC122" s="68">
        <f t="shared" si="313"/>
        <v>-5.5045591041747444E-2</v>
      </c>
      <c r="CD122" s="68">
        <f t="shared" si="313"/>
        <v>-0.13516194477601379</v>
      </c>
      <c r="CE122" s="68">
        <f t="shared" si="314"/>
        <v>-0.19020753581776123</v>
      </c>
      <c r="CK122" t="str">
        <f t="shared" si="324"/>
        <v>22 Health professionals</v>
      </c>
      <c r="CL122" s="68">
        <f t="shared" si="315"/>
        <v>1.1956109811883296E-2</v>
      </c>
      <c r="CM122" s="68">
        <f t="shared" si="315"/>
        <v>2.4914563086109995E-2</v>
      </c>
      <c r="CN122" s="68">
        <f t="shared" si="315"/>
        <v>2.8286493452694544E-3</v>
      </c>
      <c r="CO122" s="68">
        <f t="shared" si="315"/>
        <v>7.6058549090809308E-3</v>
      </c>
      <c r="CP122" s="68">
        <f t="shared" si="316"/>
        <v>1.0434504254350385E-2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0.2325323314917247</v>
      </c>
      <c r="C123" s="27">
        <f t="shared" si="299"/>
        <v>-4.5411704428923283E-2</v>
      </c>
      <c r="D123" s="27">
        <f t="shared" si="299"/>
        <v>0.19758030660398984</v>
      </c>
      <c r="E123" s="27">
        <f t="shared" si="299"/>
        <v>0.4089903102094512</v>
      </c>
      <c r="F123" s="27">
        <f t="shared" si="300"/>
        <v>0.60657061681344104</v>
      </c>
      <c r="L123" t="str">
        <f t="shared" si="317"/>
        <v>23 Teaching and other educational professionals</v>
      </c>
      <c r="M123" s="27">
        <f t="shared" si="301"/>
        <v>1.4717196488465447</v>
      </c>
      <c r="N123" s="27">
        <f t="shared" si="301"/>
        <v>6.4532452510334792E-2</v>
      </c>
      <c r="O123" s="27">
        <f t="shared" si="301"/>
        <v>0.94290697966336623</v>
      </c>
      <c r="P123" s="27">
        <f t="shared" si="301"/>
        <v>2.2209993910889008</v>
      </c>
      <c r="Q123" s="27">
        <f t="shared" si="302"/>
        <v>3.163906370752267</v>
      </c>
      <c r="W123" t="str">
        <f t="shared" si="318"/>
        <v>23 Teaching and other educational professionals</v>
      </c>
      <c r="X123" s="27">
        <f t="shared" si="303"/>
        <v>-0.59151873692880308</v>
      </c>
      <c r="Y123" s="27">
        <f t="shared" si="303"/>
        <v>0.20069997379068827</v>
      </c>
      <c r="Z123" s="27">
        <f t="shared" si="303"/>
        <v>-0.77010242405056317</v>
      </c>
      <c r="AA123" s="27">
        <f t="shared" si="303"/>
        <v>-0.85530821407037561</v>
      </c>
      <c r="AB123" s="27">
        <f t="shared" si="304"/>
        <v>-1.6254106381209388</v>
      </c>
      <c r="AH123" t="str">
        <f t="shared" si="319"/>
        <v>23 Teaching and other educational professionals</v>
      </c>
      <c r="AI123" s="27">
        <f t="shared" si="305"/>
        <v>-0.29593705973054407</v>
      </c>
      <c r="AJ123" s="27">
        <f t="shared" si="305"/>
        <v>-5.5148062911875406E-2</v>
      </c>
      <c r="AK123" s="27">
        <f t="shared" si="305"/>
        <v>-0.14043765693890553</v>
      </c>
      <c r="AL123" s="27">
        <f t="shared" si="305"/>
        <v>1.2366582398292358E-2</v>
      </c>
      <c r="AM123" s="27">
        <f t="shared" si="306"/>
        <v>-0.12807107454061317</v>
      </c>
      <c r="AS123" t="str">
        <f t="shared" si="320"/>
        <v>23 Teaching and other educational professionals</v>
      </c>
      <c r="AT123" s="27">
        <f t="shared" si="307"/>
        <v>8.5344908754706461E-3</v>
      </c>
      <c r="AU123" s="27">
        <f t="shared" si="307"/>
        <v>-1.8802044130438705E-2</v>
      </c>
      <c r="AV123" s="27">
        <f t="shared" si="307"/>
        <v>-3.1342815369103549E-2</v>
      </c>
      <c r="AW123" s="27">
        <f t="shared" si="307"/>
        <v>-3.0894582077211574E-2</v>
      </c>
      <c r="AX123" s="27">
        <f t="shared" si="308"/>
        <v>-6.2237397446315124E-2</v>
      </c>
      <c r="BD123" t="str">
        <f t="shared" si="321"/>
        <v>23 Teaching and other educational professionals</v>
      </c>
      <c r="BE123" s="27">
        <f t="shared" si="309"/>
        <v>0.10176291234185331</v>
      </c>
      <c r="BF123" s="27">
        <f t="shared" si="309"/>
        <v>-4.9163725419142934E-2</v>
      </c>
      <c r="BG123" s="27">
        <f t="shared" si="309"/>
        <v>-8.0440030796502082E-2</v>
      </c>
      <c r="BH123" s="27">
        <f t="shared" si="309"/>
        <v>5.5967147444142995E-2</v>
      </c>
      <c r="BI123" s="27">
        <f t="shared" si="310"/>
        <v>-2.4472883352359087E-2</v>
      </c>
      <c r="BO123" t="str">
        <f t="shared" si="322"/>
        <v>23 Teaching and other educational professionals</v>
      </c>
      <c r="BP123" s="27">
        <f t="shared" si="311"/>
        <v>3.8628894708861883E-2</v>
      </c>
      <c r="BQ123" s="27">
        <f t="shared" si="311"/>
        <v>-5.2813752866186281E-2</v>
      </c>
      <c r="BR123" s="27">
        <f t="shared" si="311"/>
        <v>-9.6564493324477085E-2</v>
      </c>
      <c r="BS123" s="27">
        <f t="shared" si="311"/>
        <v>-9.9777189855972948E-2</v>
      </c>
      <c r="BT123" s="27">
        <f t="shared" si="312"/>
        <v>-0.19634168318045003</v>
      </c>
      <c r="BZ123" t="str">
        <f t="shared" si="323"/>
        <v>23 Teaching and other educational professionals</v>
      </c>
      <c r="CA123" s="68">
        <f t="shared" si="313"/>
        <v>9.2220322374125918E-2</v>
      </c>
      <c r="CB123" s="68">
        <f t="shared" si="313"/>
        <v>3.1991110295472247E-2</v>
      </c>
      <c r="CC123" s="68">
        <f t="shared" si="313"/>
        <v>-6.4485011767716038E-2</v>
      </c>
      <c r="CD123" s="68">
        <f t="shared" si="313"/>
        <v>-7.5118026632652768E-2</v>
      </c>
      <c r="CE123" s="68">
        <f t="shared" si="314"/>
        <v>-0.13960303840036881</v>
      </c>
      <c r="CK123" t="str">
        <f t="shared" si="324"/>
        <v>23 Teaching and other educational professionals</v>
      </c>
      <c r="CL123" s="68">
        <f t="shared" si="315"/>
        <v>1.2135013796210736E-2</v>
      </c>
      <c r="CM123" s="68">
        <f t="shared" si="315"/>
        <v>2.3628908168449078E-2</v>
      </c>
      <c r="CN123" s="68">
        <f t="shared" si="315"/>
        <v>-5.7490816990530547E-3</v>
      </c>
      <c r="CO123" s="68">
        <f t="shared" si="315"/>
        <v>-1.4505805245041151E-2</v>
      </c>
      <c r="CP123" s="68">
        <f t="shared" si="316"/>
        <v>-2.0254886944094205E-2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9.7317619119909105E-2</v>
      </c>
      <c r="C124" s="27">
        <f t="shared" si="299"/>
        <v>1.7847828713127289E-3</v>
      </c>
      <c r="D124" s="27">
        <f t="shared" si="299"/>
        <v>0.13496126526702307</v>
      </c>
      <c r="E124" s="27">
        <f t="shared" si="299"/>
        <v>0.27599736168036382</v>
      </c>
      <c r="F124" s="27">
        <f t="shared" si="300"/>
        <v>0.41095862694738688</v>
      </c>
      <c r="L124" t="str">
        <f t="shared" si="317"/>
        <v>24 Business, media and public service professionals</v>
      </c>
      <c r="M124" s="27">
        <f t="shared" si="301"/>
        <v>1.2813916359805821</v>
      </c>
      <c r="N124" s="27">
        <f t="shared" si="301"/>
        <v>0.3365387287822621</v>
      </c>
      <c r="O124" s="27">
        <f t="shared" si="301"/>
        <v>1.5122315895021057</v>
      </c>
      <c r="P124" s="27">
        <f t="shared" si="301"/>
        <v>3.0654747553668313</v>
      </c>
      <c r="Q124" s="27">
        <f t="shared" si="302"/>
        <v>4.577706344868937</v>
      </c>
      <c r="W124" t="str">
        <f t="shared" si="318"/>
        <v>24 Business, media and public service professionals</v>
      </c>
      <c r="X124" s="27">
        <f t="shared" si="303"/>
        <v>0.43100299074450277</v>
      </c>
      <c r="Y124" s="27">
        <f t="shared" si="303"/>
        <v>0.71359279213143267</v>
      </c>
      <c r="Z124" s="27">
        <f t="shared" si="303"/>
        <v>0.30872638191678092</v>
      </c>
      <c r="AA124" s="27">
        <f t="shared" si="303"/>
        <v>0.14640020634149842</v>
      </c>
      <c r="AB124" s="27">
        <f t="shared" si="304"/>
        <v>0.45512658825827934</v>
      </c>
      <c r="AH124" t="str">
        <f t="shared" si="319"/>
        <v>24 Business, media and public service professionals</v>
      </c>
      <c r="AI124" s="27">
        <f t="shared" si="305"/>
        <v>-7.3180240307329947E-2</v>
      </c>
      <c r="AJ124" s="27">
        <f t="shared" si="305"/>
        <v>7.9198578315516355E-2</v>
      </c>
      <c r="AK124" s="27">
        <f t="shared" si="305"/>
        <v>-4.0342131409222159E-2</v>
      </c>
      <c r="AL124" s="27">
        <f t="shared" si="305"/>
        <v>3.6522682076612911E-3</v>
      </c>
      <c r="AM124" s="27">
        <f t="shared" si="306"/>
        <v>-3.6689863201560868E-2</v>
      </c>
      <c r="AS124" t="str">
        <f t="shared" si="320"/>
        <v>24 Business, media and public service professionals</v>
      </c>
      <c r="AT124" s="27">
        <f t="shared" si="307"/>
        <v>4.1454858386414051E-2</v>
      </c>
      <c r="AU124" s="27">
        <f t="shared" si="307"/>
        <v>0.13795640022348232</v>
      </c>
      <c r="AV124" s="27">
        <f t="shared" si="307"/>
        <v>5.5813666816404428E-2</v>
      </c>
      <c r="AW124" s="27">
        <f t="shared" si="307"/>
        <v>5.5335044133094646E-2</v>
      </c>
      <c r="AX124" s="27">
        <f t="shared" si="308"/>
        <v>0.11114871094949907</v>
      </c>
      <c r="BD124" t="str">
        <f t="shared" si="321"/>
        <v>24 Business, media and public service professionals</v>
      </c>
      <c r="BE124" s="27">
        <f t="shared" si="309"/>
        <v>0.50618533692064904</v>
      </c>
      <c r="BF124" s="27">
        <f t="shared" si="309"/>
        <v>0.24000725281593249</v>
      </c>
      <c r="BG124" s="27">
        <f t="shared" si="309"/>
        <v>5.9057941572714601E-2</v>
      </c>
      <c r="BH124" s="27">
        <f t="shared" si="309"/>
        <v>0.28106045298853388</v>
      </c>
      <c r="BI124" s="27">
        <f t="shared" si="310"/>
        <v>0.34011839456124848</v>
      </c>
      <c r="BO124" t="str">
        <f t="shared" si="322"/>
        <v>24 Business, media and public service professionals</v>
      </c>
      <c r="BP124" s="27">
        <f t="shared" si="311"/>
        <v>4.5090777903479262E-2</v>
      </c>
      <c r="BQ124" s="27">
        <f t="shared" si="311"/>
        <v>0.28252793857633285</v>
      </c>
      <c r="BR124" s="27">
        <f t="shared" si="311"/>
        <v>-0.30519735129977565</v>
      </c>
      <c r="BS124" s="27">
        <f t="shared" si="311"/>
        <v>-0.43566578185745142</v>
      </c>
      <c r="BT124" s="27">
        <f t="shared" si="312"/>
        <v>-0.74086313315722707</v>
      </c>
      <c r="BZ124" t="str">
        <f t="shared" si="323"/>
        <v>24 Business, media and public service professionals</v>
      </c>
      <c r="CA124" s="68">
        <f t="shared" si="313"/>
        <v>0.38388853849571114</v>
      </c>
      <c r="CB124" s="68">
        <f t="shared" si="313"/>
        <v>5.9022875739484171E-2</v>
      </c>
      <c r="CC124" s="68">
        <f t="shared" si="313"/>
        <v>-0.150315947750153</v>
      </c>
      <c r="CD124" s="68">
        <f t="shared" si="313"/>
        <v>-0.27411420916547791</v>
      </c>
      <c r="CE124" s="68">
        <f t="shared" si="314"/>
        <v>-0.42443015691563091</v>
      </c>
      <c r="CK124" t="str">
        <f t="shared" si="324"/>
        <v>24 Business, media and public service professionals</v>
      </c>
      <c r="CL124" s="68">
        <f t="shared" si="315"/>
        <v>4.2120450040766616E-2</v>
      </c>
      <c r="CM124" s="68">
        <f t="shared" si="315"/>
        <v>7.4513371194990186E-2</v>
      </c>
      <c r="CN124" s="68">
        <f t="shared" si="315"/>
        <v>-1.8397119379089388E-2</v>
      </c>
      <c r="CO124" s="68">
        <f t="shared" si="315"/>
        <v>-3.5678069495785225E-2</v>
      </c>
      <c r="CP124" s="68">
        <f t="shared" si="316"/>
        <v>-5.4075188874874613E-2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4.5190907103645123E-2</v>
      </c>
      <c r="C125" s="27">
        <f t="shared" si="299"/>
        <v>1.876670887891993E-2</v>
      </c>
      <c r="D125" s="27">
        <f t="shared" si="299"/>
        <v>3.3718339942315739E-2</v>
      </c>
      <c r="E125" s="27">
        <f t="shared" si="299"/>
        <v>0.1163638655585941</v>
      </c>
      <c r="F125" s="27">
        <f t="shared" si="300"/>
        <v>0.15008220550090984</v>
      </c>
      <c r="L125" t="str">
        <f t="shared" si="317"/>
        <v>31 Science, engineering and technology associate professionals</v>
      </c>
      <c r="M125" s="27">
        <f t="shared" si="301"/>
        <v>0.21668701494640452</v>
      </c>
      <c r="N125" s="27">
        <f t="shared" si="301"/>
        <v>5.2389654540307751E-2</v>
      </c>
      <c r="O125" s="27">
        <f t="shared" si="301"/>
        <v>0.17893851940286698</v>
      </c>
      <c r="P125" s="27">
        <f t="shared" si="301"/>
        <v>0.52605370016259956</v>
      </c>
      <c r="Q125" s="27">
        <f t="shared" si="302"/>
        <v>0.70499221956546654</v>
      </c>
      <c r="W125" t="str">
        <f t="shared" si="318"/>
        <v>31 Science, engineering and technology associate professionals</v>
      </c>
      <c r="X125" s="27">
        <f t="shared" si="303"/>
        <v>0.21407090787768679</v>
      </c>
      <c r="Y125" s="27">
        <f t="shared" si="303"/>
        <v>0.13798102429468173</v>
      </c>
      <c r="Z125" s="27">
        <f t="shared" si="303"/>
        <v>-1.3647847057953744E-3</v>
      </c>
      <c r="AA125" s="27">
        <f t="shared" si="303"/>
        <v>0.16408580557688035</v>
      </c>
      <c r="AB125" s="27">
        <f t="shared" si="304"/>
        <v>0.16272102087108498</v>
      </c>
      <c r="AH125" t="str">
        <f t="shared" si="319"/>
        <v>31 Science, engineering and technology associate professionals</v>
      </c>
      <c r="AI125" s="27">
        <f t="shared" si="305"/>
        <v>4.7612003764573196E-2</v>
      </c>
      <c r="AJ125" s="27">
        <f t="shared" si="305"/>
        <v>8.0130613405969275E-3</v>
      </c>
      <c r="AK125" s="27">
        <f t="shared" si="305"/>
        <v>2.5130008386047509E-2</v>
      </c>
      <c r="AL125" s="27">
        <f t="shared" si="305"/>
        <v>9.326518122414923E-2</v>
      </c>
      <c r="AM125" s="27">
        <f t="shared" si="306"/>
        <v>0.11839518961019674</v>
      </c>
      <c r="AS125" t="str">
        <f t="shared" si="320"/>
        <v>31 Science, engineering and technology associate professionals</v>
      </c>
      <c r="AT125" s="27">
        <f t="shared" si="307"/>
        <v>4.4198249114769328E-2</v>
      </c>
      <c r="AU125" s="27">
        <f t="shared" si="307"/>
        <v>9.9252542043255509E-3</v>
      </c>
      <c r="AV125" s="27">
        <f t="shared" si="307"/>
        <v>-7.6649097421330747E-2</v>
      </c>
      <c r="AW125" s="27">
        <f t="shared" si="307"/>
        <v>-1.6864951819144713E-2</v>
      </c>
      <c r="AX125" s="27">
        <f t="shared" si="308"/>
        <v>-9.3514049240475461E-2</v>
      </c>
      <c r="BD125" t="str">
        <f t="shared" si="321"/>
        <v>31 Science, engineering and technology associate professionals</v>
      </c>
      <c r="BE125" s="27">
        <f t="shared" si="309"/>
        <v>8.9901241644198659E-2</v>
      </c>
      <c r="BF125" s="27">
        <f t="shared" si="309"/>
        <v>0.15260616191976473</v>
      </c>
      <c r="BG125" s="27">
        <f t="shared" si="309"/>
        <v>-0.28369878891057376</v>
      </c>
      <c r="BH125" s="27">
        <f t="shared" si="309"/>
        <v>-0.22865775626178564</v>
      </c>
      <c r="BI125" s="27">
        <f t="shared" si="310"/>
        <v>-0.5123565451723594</v>
      </c>
      <c r="BO125" t="str">
        <f t="shared" si="322"/>
        <v>31 Science, engineering and technology associate professionals</v>
      </c>
      <c r="BP125" s="27">
        <f t="shared" si="311"/>
        <v>5.6068337021579207E-2</v>
      </c>
      <c r="BQ125" s="27">
        <f t="shared" si="311"/>
        <v>0.1280231753193426</v>
      </c>
      <c r="BR125" s="27">
        <f t="shared" si="311"/>
        <v>-0.18172673065963874</v>
      </c>
      <c r="BS125" s="27">
        <f t="shared" si="311"/>
        <v>-7.923517919059353E-2</v>
      </c>
      <c r="BT125" s="27">
        <f t="shared" si="312"/>
        <v>-0.26096190985023227</v>
      </c>
      <c r="BZ125" t="str">
        <f t="shared" si="323"/>
        <v>31 Science, engineering and technology associate professionals</v>
      </c>
      <c r="CA125" s="68">
        <f t="shared" si="313"/>
        <v>0.24957228370815543</v>
      </c>
      <c r="CB125" s="68">
        <f t="shared" si="313"/>
        <v>6.4924281815219032E-2</v>
      </c>
      <c r="CC125" s="68">
        <f t="shared" si="313"/>
        <v>-0.11060502108979975</v>
      </c>
      <c r="CD125" s="68">
        <f t="shared" si="313"/>
        <v>-6.3815355895586179E-2</v>
      </c>
      <c r="CE125" s="68">
        <f t="shared" si="314"/>
        <v>-0.17442037698538593</v>
      </c>
      <c r="CK125" t="str">
        <f t="shared" si="324"/>
        <v>31 Science, engineering and technology associate professionals</v>
      </c>
      <c r="CL125" s="68">
        <f t="shared" si="315"/>
        <v>2.901516143698997E-2</v>
      </c>
      <c r="CM125" s="68">
        <f t="shared" si="315"/>
        <v>4.6640713855325075E-2</v>
      </c>
      <c r="CN125" s="68">
        <f t="shared" si="315"/>
        <v>-3.7036601751658238E-4</v>
      </c>
      <c r="CO125" s="68">
        <f t="shared" si="315"/>
        <v>1.344857078010217E-2</v>
      </c>
      <c r="CP125" s="68">
        <f t="shared" si="316"/>
        <v>1.3078204762585588E-2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8.2108587090792169E-3</v>
      </c>
      <c r="C126" s="27">
        <f t="shared" si="299"/>
        <v>-5.7233958495555778E-3</v>
      </c>
      <c r="D126" s="27">
        <f t="shared" si="299"/>
        <v>3.183895523089688E-2</v>
      </c>
      <c r="E126" s="27">
        <f t="shared" si="299"/>
        <v>5.8211271602458106E-2</v>
      </c>
      <c r="F126" s="27">
        <f t="shared" si="300"/>
        <v>9.0050226833354979E-2</v>
      </c>
      <c r="L126" t="str">
        <f t="shared" si="317"/>
        <v>32 Health and social care associate professionals</v>
      </c>
      <c r="M126" s="27">
        <f t="shared" si="301"/>
        <v>0.15217065608638136</v>
      </c>
      <c r="N126" s="27">
        <f t="shared" si="301"/>
        <v>-7.6076561881999183E-4</v>
      </c>
      <c r="O126" s="27">
        <f t="shared" si="301"/>
        <v>0.7670888620035009</v>
      </c>
      <c r="P126" s="27">
        <f t="shared" si="301"/>
        <v>1.31561976983898</v>
      </c>
      <c r="Q126" s="27">
        <f t="shared" si="302"/>
        <v>2.0827086318424808</v>
      </c>
      <c r="W126" t="str">
        <f t="shared" si="318"/>
        <v>32 Health and social care associate professionals</v>
      </c>
      <c r="X126" s="27">
        <f t="shared" si="303"/>
        <v>7.7929754535170925E-3</v>
      </c>
      <c r="Y126" s="27">
        <f t="shared" si="303"/>
        <v>9.2148901854262499E-2</v>
      </c>
      <c r="Z126" s="27">
        <f t="shared" si="303"/>
        <v>1.5633031204541521</v>
      </c>
      <c r="AA126" s="27">
        <f t="shared" si="303"/>
        <v>1.2573562712801727</v>
      </c>
      <c r="AB126" s="27">
        <f t="shared" si="304"/>
        <v>2.820659391734325</v>
      </c>
      <c r="AH126" t="str">
        <f t="shared" si="319"/>
        <v>32 Health and social care associate professionals</v>
      </c>
      <c r="AI126" s="27">
        <f t="shared" si="305"/>
        <v>-0.31365045351179488</v>
      </c>
      <c r="AJ126" s="27">
        <f t="shared" si="305"/>
        <v>-8.6990779391153961E-3</v>
      </c>
      <c r="AK126" s="27">
        <f t="shared" si="305"/>
        <v>0.19687205667752428</v>
      </c>
      <c r="AL126" s="27">
        <f t="shared" si="305"/>
        <v>-0.38457476742457508</v>
      </c>
      <c r="AM126" s="27">
        <f t="shared" si="306"/>
        <v>-0.1877027107470508</v>
      </c>
      <c r="AS126" t="str">
        <f t="shared" si="320"/>
        <v>32 Health and social care associate professionals</v>
      </c>
      <c r="AT126" s="27">
        <f t="shared" si="307"/>
        <v>2.4784593231055307E-3</v>
      </c>
      <c r="AU126" s="27">
        <f t="shared" si="307"/>
        <v>3.7169943929063698E-2</v>
      </c>
      <c r="AV126" s="27">
        <f t="shared" si="307"/>
        <v>0.18617968879978453</v>
      </c>
      <c r="AW126" s="27">
        <f t="shared" si="307"/>
        <v>0.12709001085559224</v>
      </c>
      <c r="AX126" s="27">
        <f t="shared" si="308"/>
        <v>0.31326969965537677</v>
      </c>
      <c r="BD126" t="str">
        <f t="shared" si="321"/>
        <v>32 Health and social care associate professionals</v>
      </c>
      <c r="BE126" s="27">
        <f t="shared" si="309"/>
        <v>0.28235617082344189</v>
      </c>
      <c r="BF126" s="27">
        <f t="shared" si="309"/>
        <v>-1.2321457236452726E-2</v>
      </c>
      <c r="BG126" s="27">
        <f t="shared" si="309"/>
        <v>0.97266491718875225</v>
      </c>
      <c r="BH126" s="27">
        <f t="shared" si="309"/>
        <v>0.70173154219449119</v>
      </c>
      <c r="BI126" s="27">
        <f t="shared" si="310"/>
        <v>1.6743964593832434</v>
      </c>
      <c r="BO126" t="str">
        <f t="shared" si="322"/>
        <v>32 Health and social care associate professionals</v>
      </c>
      <c r="BP126" s="27">
        <f t="shared" si="311"/>
        <v>8.6805570868082493E-2</v>
      </c>
      <c r="BQ126" s="27">
        <f t="shared" si="311"/>
        <v>-9.5793721423840794E-2</v>
      </c>
      <c r="BR126" s="27">
        <f t="shared" si="311"/>
        <v>0.39647401510441738</v>
      </c>
      <c r="BS126" s="27">
        <f t="shared" si="311"/>
        <v>-0.21009249083172299</v>
      </c>
      <c r="BT126" s="27">
        <f t="shared" si="312"/>
        <v>0.18638152427269439</v>
      </c>
      <c r="BZ126" t="str">
        <f t="shared" si="323"/>
        <v>32 Health and social care associate professionals</v>
      </c>
      <c r="CA126" s="68">
        <f t="shared" si="313"/>
        <v>2.5162240216269005E-2</v>
      </c>
      <c r="CB126" s="68">
        <f t="shared" si="313"/>
        <v>-1.9372254534002153E-2</v>
      </c>
      <c r="CC126" s="68">
        <f t="shared" si="313"/>
        <v>9.7316692208253119E-2</v>
      </c>
      <c r="CD126" s="68">
        <f t="shared" si="313"/>
        <v>-6.8512824454520671E-2</v>
      </c>
      <c r="CE126" s="68">
        <f t="shared" si="314"/>
        <v>2.8803867753732448E-2</v>
      </c>
      <c r="CK126" t="str">
        <f t="shared" si="324"/>
        <v>32 Health and social care associate professionals</v>
      </c>
      <c r="CL126" s="68">
        <f t="shared" si="315"/>
        <v>6.4319584024729454E-4</v>
      </c>
      <c r="CM126" s="68">
        <f t="shared" si="315"/>
        <v>1.4634693961593705E-2</v>
      </c>
      <c r="CN126" s="68">
        <f t="shared" si="315"/>
        <v>2.0602057421131824E-2</v>
      </c>
      <c r="CO126" s="68">
        <f t="shared" si="315"/>
        <v>1.22867874397347E-2</v>
      </c>
      <c r="CP126" s="68">
        <f t="shared" si="316"/>
        <v>3.2888844860866524E-2</v>
      </c>
    </row>
    <row r="127" spans="1:94" x14ac:dyDescent="0.2">
      <c r="A127" t="str">
        <f t="shared" si="298"/>
        <v>33 Protective service occupations</v>
      </c>
      <c r="B127" s="27">
        <f t="shared" si="299"/>
        <v>1.2210733149387188E-3</v>
      </c>
      <c r="C127" s="27">
        <f t="shared" si="299"/>
        <v>5.5071920199896429E-4</v>
      </c>
      <c r="D127" s="27">
        <f t="shared" si="299"/>
        <v>3.067736240579353E-3</v>
      </c>
      <c r="E127" s="27">
        <f t="shared" si="299"/>
        <v>7.4836122550302822E-3</v>
      </c>
      <c r="F127" s="27">
        <f t="shared" si="300"/>
        <v>1.0551348495609635E-2</v>
      </c>
      <c r="L127" t="str">
        <f t="shared" si="317"/>
        <v>33 Protective service occupations</v>
      </c>
      <c r="M127" s="27">
        <f t="shared" si="301"/>
        <v>1.630819817282933E-2</v>
      </c>
      <c r="N127" s="27">
        <f t="shared" si="301"/>
        <v>6.6908831153049131E-3</v>
      </c>
      <c r="O127" s="27">
        <f t="shared" si="301"/>
        <v>1.8404103945493994E-2</v>
      </c>
      <c r="P127" s="27">
        <f t="shared" si="301"/>
        <v>0.1036660167817447</v>
      </c>
      <c r="Q127" s="27">
        <f t="shared" si="302"/>
        <v>0.12207012072723869</v>
      </c>
      <c r="W127" t="str">
        <f t="shared" si="318"/>
        <v>33 Protective service occupations</v>
      </c>
      <c r="X127" s="27">
        <f t="shared" si="303"/>
        <v>-5.8802779240378689E-2</v>
      </c>
      <c r="Y127" s="27">
        <f t="shared" si="303"/>
        <v>5.956873032688359E-2</v>
      </c>
      <c r="Z127" s="27">
        <f t="shared" si="303"/>
        <v>-4.3126565354694502E-2</v>
      </c>
      <c r="AA127" s="27">
        <f t="shared" si="303"/>
        <v>0.12684789656979922</v>
      </c>
      <c r="AB127" s="27">
        <f t="shared" si="304"/>
        <v>8.3721331215104722E-2</v>
      </c>
      <c r="AH127" t="str">
        <f t="shared" si="319"/>
        <v>33 Protective service occupations</v>
      </c>
      <c r="AI127" s="27">
        <f t="shared" si="305"/>
        <v>-1.6936450244200207E-2</v>
      </c>
      <c r="AJ127" s="27">
        <f t="shared" si="305"/>
        <v>1.7207036877549847E-2</v>
      </c>
      <c r="AK127" s="27">
        <f t="shared" si="305"/>
        <v>-5.5104160544216241E-3</v>
      </c>
      <c r="AL127" s="27">
        <f t="shared" si="305"/>
        <v>4.2287174530535154E-2</v>
      </c>
      <c r="AM127" s="27">
        <f t="shared" si="306"/>
        <v>3.677675847611353E-2</v>
      </c>
      <c r="AS127" t="str">
        <f t="shared" si="320"/>
        <v>33 Protective service occupations</v>
      </c>
      <c r="AT127" s="27">
        <f t="shared" si="307"/>
        <v>-3.4908115563227302E-2</v>
      </c>
      <c r="AU127" s="27">
        <f t="shared" si="307"/>
        <v>1.3203200972534149E-2</v>
      </c>
      <c r="AV127" s="27">
        <f t="shared" si="307"/>
        <v>-2.7258790477428074E-2</v>
      </c>
      <c r="AW127" s="27">
        <f t="shared" si="307"/>
        <v>3.7652347008358816E-3</v>
      </c>
      <c r="AX127" s="27">
        <f t="shared" si="308"/>
        <v>-2.3493555776592193E-2</v>
      </c>
      <c r="BD127" t="str">
        <f t="shared" si="321"/>
        <v>33 Protective service occupations</v>
      </c>
      <c r="BE127" s="27">
        <f t="shared" si="309"/>
        <v>-0.13374707492212118</v>
      </c>
      <c r="BF127" s="27">
        <f t="shared" si="309"/>
        <v>2.1344760572139021E-2</v>
      </c>
      <c r="BG127" s="27">
        <f t="shared" si="309"/>
        <v>-9.7528067060425883E-2</v>
      </c>
      <c r="BH127" s="27">
        <f t="shared" si="309"/>
        <v>-3.9455576405754644E-2</v>
      </c>
      <c r="BI127" s="27">
        <f t="shared" si="310"/>
        <v>-0.13698364346618053</v>
      </c>
      <c r="BO127" t="str">
        <f t="shared" si="322"/>
        <v>33 Protective service occupations</v>
      </c>
      <c r="BP127" s="27">
        <f t="shared" si="311"/>
        <v>-0.13796517533509156</v>
      </c>
      <c r="BQ127" s="27">
        <f t="shared" si="311"/>
        <v>4.6958615548673199E-2</v>
      </c>
      <c r="BR127" s="27">
        <f t="shared" si="311"/>
        <v>-0.16377730613737557</v>
      </c>
      <c r="BS127" s="27">
        <f t="shared" si="311"/>
        <v>-0.12590531670998384</v>
      </c>
      <c r="BT127" s="27">
        <f t="shared" si="312"/>
        <v>-0.28968262284735941</v>
      </c>
      <c r="BZ127" t="str">
        <f t="shared" si="323"/>
        <v>33 Protective service occupations</v>
      </c>
      <c r="CA127" s="68">
        <f t="shared" si="313"/>
        <v>9.3547673916873908E-3</v>
      </c>
      <c r="CB127" s="68">
        <f t="shared" si="313"/>
        <v>1.4821962977317193E-3</v>
      </c>
      <c r="CC127" s="68">
        <f t="shared" si="313"/>
        <v>-5.9121379205058222E-2</v>
      </c>
      <c r="CD127" s="68">
        <f t="shared" si="313"/>
        <v>2.2224894784551641E-2</v>
      </c>
      <c r="CE127" s="68">
        <f t="shared" si="314"/>
        <v>-3.6896484420506581E-2</v>
      </c>
      <c r="CK127" t="str">
        <f t="shared" si="324"/>
        <v>33 Protective service occupations</v>
      </c>
      <c r="CL127" s="68">
        <f t="shared" si="315"/>
        <v>-7.2458136688994465E-3</v>
      </c>
      <c r="CM127" s="68">
        <f t="shared" si="315"/>
        <v>1.269201783011948E-2</v>
      </c>
      <c r="CN127" s="68">
        <f t="shared" si="315"/>
        <v>-1.1883504103222069E-2</v>
      </c>
      <c r="CO127" s="68">
        <f t="shared" si="315"/>
        <v>5.0095557414482801E-3</v>
      </c>
      <c r="CP127" s="68">
        <f t="shared" si="316"/>
        <v>-6.8739483617737893E-3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3.7117880693158301E-2</v>
      </c>
      <c r="C128" s="27">
        <f t="shared" si="299"/>
        <v>-4.4255180227237706E-3</v>
      </c>
      <c r="D128" s="27">
        <f t="shared" si="299"/>
        <v>2.3262445704813686E-2</v>
      </c>
      <c r="E128" s="27">
        <f t="shared" si="299"/>
        <v>6.6554800204697506E-2</v>
      </c>
      <c r="F128" s="27">
        <f t="shared" si="300"/>
        <v>8.9817245909511192E-2</v>
      </c>
      <c r="L128" t="str">
        <f t="shared" si="317"/>
        <v>34 Culture, media and sports occupations</v>
      </c>
      <c r="M128" s="27">
        <f t="shared" si="301"/>
        <v>0.40514830029689874</v>
      </c>
      <c r="N128" s="27">
        <f t="shared" si="301"/>
        <v>5.6248380211848747E-2</v>
      </c>
      <c r="O128" s="27">
        <f t="shared" si="301"/>
        <v>0.30156559560698559</v>
      </c>
      <c r="P128" s="27">
        <f t="shared" si="301"/>
        <v>0.91949780764074451</v>
      </c>
      <c r="Q128" s="27">
        <f t="shared" si="302"/>
        <v>1.2210634032477301</v>
      </c>
      <c r="W128" t="str">
        <f t="shared" si="318"/>
        <v>34 Culture, media and sports occupations</v>
      </c>
      <c r="X128" s="27">
        <f t="shared" si="303"/>
        <v>7.4970533848969456E-2</v>
      </c>
      <c r="Y128" s="27">
        <f t="shared" si="303"/>
        <v>3.4301578030618618E-2</v>
      </c>
      <c r="Z128" s="27">
        <f t="shared" si="303"/>
        <v>1.0738768715712332E-3</v>
      </c>
      <c r="AA128" s="27">
        <f t="shared" si="303"/>
        <v>0.21320440025457366</v>
      </c>
      <c r="AB128" s="27">
        <f t="shared" si="304"/>
        <v>0.21427827712614489</v>
      </c>
      <c r="AH128" t="str">
        <f t="shared" si="319"/>
        <v>34 Culture, media and sports occupations</v>
      </c>
      <c r="AI128" s="27">
        <f t="shared" si="305"/>
        <v>-1.8768292250223306E-2</v>
      </c>
      <c r="AJ128" s="27">
        <f t="shared" si="305"/>
        <v>6.6172628352027862E-2</v>
      </c>
      <c r="AK128" s="27">
        <f t="shared" si="305"/>
        <v>-9.3868748933663149E-3</v>
      </c>
      <c r="AL128" s="27">
        <f t="shared" si="305"/>
        <v>7.7636047883735404E-2</v>
      </c>
      <c r="AM128" s="27">
        <f t="shared" si="306"/>
        <v>6.8249172990369089E-2</v>
      </c>
      <c r="AS128" t="str">
        <f t="shared" si="320"/>
        <v>34 Culture, media and sports occupations</v>
      </c>
      <c r="AT128" s="27">
        <f t="shared" si="307"/>
        <v>-1.436155954053786E-2</v>
      </c>
      <c r="AU128" s="27">
        <f t="shared" si="307"/>
        <v>5.057519429793933E-3</v>
      </c>
      <c r="AV128" s="27">
        <f t="shared" si="307"/>
        <v>-2.2022780625451321E-2</v>
      </c>
      <c r="AW128" s="27">
        <f t="shared" si="307"/>
        <v>8.6775472725049707E-3</v>
      </c>
      <c r="AX128" s="27">
        <f t="shared" si="308"/>
        <v>-1.3345233352946351E-2</v>
      </c>
      <c r="BD128" t="str">
        <f t="shared" si="321"/>
        <v>34 Culture, media and sports occupations</v>
      </c>
      <c r="BE128" s="27">
        <f t="shared" si="309"/>
        <v>8.2722376226891159E-2</v>
      </c>
      <c r="BF128" s="27">
        <f t="shared" si="309"/>
        <v>-7.4971853925514642E-2</v>
      </c>
      <c r="BG128" s="27">
        <f t="shared" si="309"/>
        <v>-0.14194217040296797</v>
      </c>
      <c r="BH128" s="27">
        <f t="shared" si="309"/>
        <v>6.441340984206545E-2</v>
      </c>
      <c r="BI128" s="27">
        <f t="shared" si="310"/>
        <v>-7.7528760560902521E-2</v>
      </c>
      <c r="BO128" t="str">
        <f t="shared" si="322"/>
        <v>34 Culture, media and sports occupations</v>
      </c>
      <c r="BP128" s="27">
        <f t="shared" si="311"/>
        <v>-2.5667848678013083E-2</v>
      </c>
      <c r="BQ128" s="27">
        <f t="shared" si="311"/>
        <v>-6.9217396138957277E-2</v>
      </c>
      <c r="BR128" s="27">
        <f t="shared" si="311"/>
        <v>-0.14594415015502837</v>
      </c>
      <c r="BS128" s="27">
        <f t="shared" si="311"/>
        <v>-0.16583530023845353</v>
      </c>
      <c r="BT128" s="27">
        <f t="shared" si="312"/>
        <v>-0.31177945039348187</v>
      </c>
      <c r="BZ128" t="str">
        <f t="shared" si="323"/>
        <v>34 Culture, media and sports occupations</v>
      </c>
      <c r="CA128" s="68">
        <f t="shared" si="313"/>
        <v>0.10820263224616933</v>
      </c>
      <c r="CB128" s="68">
        <f t="shared" si="313"/>
        <v>-4.6381028077392306E-2</v>
      </c>
      <c r="CC128" s="68">
        <f t="shared" si="313"/>
        <v>-0.12942055611829167</v>
      </c>
      <c r="CD128" s="68">
        <f t="shared" si="313"/>
        <v>-0.11053747615479775</v>
      </c>
      <c r="CE128" s="68">
        <f t="shared" si="314"/>
        <v>-0.23995803227308943</v>
      </c>
      <c r="CK128" t="str">
        <f t="shared" si="324"/>
        <v>34 Culture, media and sports occupations</v>
      </c>
      <c r="CL128" s="68">
        <f t="shared" si="315"/>
        <v>2.2434745997700886E-2</v>
      </c>
      <c r="CM128" s="68">
        <f t="shared" si="315"/>
        <v>2.2635863330783879E-2</v>
      </c>
      <c r="CN128" s="68">
        <f t="shared" si="315"/>
        <v>-1.9825248411741506E-2</v>
      </c>
      <c r="CO128" s="68">
        <f t="shared" si="315"/>
        <v>-1.930099372586877E-2</v>
      </c>
      <c r="CP128" s="68">
        <f t="shared" si="316"/>
        <v>-3.9126242137610276E-2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5.3584608406852086E-2</v>
      </c>
      <c r="C129" s="27">
        <f t="shared" si="299"/>
        <v>-1.2496945429278372E-2</v>
      </c>
      <c r="D129" s="27">
        <f t="shared" si="299"/>
        <v>9.3762453459931117E-2</v>
      </c>
      <c r="E129" s="27">
        <f t="shared" si="299"/>
        <v>0.20030427197771833</v>
      </c>
      <c r="F129" s="27">
        <f t="shared" si="300"/>
        <v>0.29406672543764945</v>
      </c>
      <c r="L129" t="str">
        <f t="shared" si="317"/>
        <v>35 Business and public service associate professionals</v>
      </c>
      <c r="M129" s="27">
        <f t="shared" si="301"/>
        <v>0.53504205262826687</v>
      </c>
      <c r="N129" s="27">
        <f t="shared" si="301"/>
        <v>0.13540427092784002</v>
      </c>
      <c r="O129" s="27">
        <f t="shared" si="301"/>
        <v>0.90621667964404651</v>
      </c>
      <c r="P129" s="27">
        <f t="shared" si="301"/>
        <v>1.7551712005653535</v>
      </c>
      <c r="Q129" s="27">
        <f t="shared" si="302"/>
        <v>2.6613878802094</v>
      </c>
      <c r="W129" t="str">
        <f t="shared" si="318"/>
        <v>35 Business and public service associate professionals</v>
      </c>
      <c r="X129" s="27">
        <f t="shared" si="303"/>
        <v>1.1734846192084092E-2</v>
      </c>
      <c r="Y129" s="27">
        <f t="shared" si="303"/>
        <v>0.29449080022748841</v>
      </c>
      <c r="Z129" s="27">
        <f t="shared" si="303"/>
        <v>0.38834007610282573</v>
      </c>
      <c r="AA129" s="27">
        <f t="shared" si="303"/>
        <v>0.24385461171204348</v>
      </c>
      <c r="AB129" s="27">
        <f t="shared" si="304"/>
        <v>0.63219468781486921</v>
      </c>
      <c r="AH129" t="str">
        <f t="shared" si="319"/>
        <v>35 Business and public service associate professionals</v>
      </c>
      <c r="AI129" s="27">
        <f t="shared" si="305"/>
        <v>-2.9531717687048875E-2</v>
      </c>
      <c r="AJ129" s="27">
        <f t="shared" si="305"/>
        <v>0.15441809466252221</v>
      </c>
      <c r="AK129" s="27">
        <f t="shared" si="305"/>
        <v>0.11333060547557094</v>
      </c>
      <c r="AL129" s="27">
        <f t="shared" si="305"/>
        <v>0.16557987026013055</v>
      </c>
      <c r="AM129" s="27">
        <f t="shared" si="306"/>
        <v>0.27891047573570149</v>
      </c>
      <c r="AS129" t="str">
        <f t="shared" si="320"/>
        <v>35 Business and public service associate professionals</v>
      </c>
      <c r="AT129" s="27">
        <f t="shared" si="307"/>
        <v>-5.7291490436150783E-2</v>
      </c>
      <c r="AU129" s="27">
        <f t="shared" si="307"/>
        <v>9.2350135732563787E-2</v>
      </c>
      <c r="AV129" s="27">
        <f t="shared" si="307"/>
        <v>6.8497206196651117E-2</v>
      </c>
      <c r="AW129" s="27">
        <f t="shared" si="307"/>
        <v>9.3406289020878441E-2</v>
      </c>
      <c r="AX129" s="27">
        <f t="shared" si="308"/>
        <v>0.16190349521752956</v>
      </c>
      <c r="BD129" t="str">
        <f t="shared" si="321"/>
        <v>35 Business and public service associate professionals</v>
      </c>
      <c r="BE129" s="27">
        <f t="shared" si="309"/>
        <v>0.22979244585571568</v>
      </c>
      <c r="BF129" s="27">
        <f t="shared" si="309"/>
        <v>0.13456668111825376</v>
      </c>
      <c r="BG129" s="27">
        <f t="shared" si="309"/>
        <v>-0.19477463020299801</v>
      </c>
      <c r="BH129" s="27">
        <f t="shared" si="309"/>
        <v>-6.0478122462783723E-2</v>
      </c>
      <c r="BI129" s="27">
        <f t="shared" si="310"/>
        <v>-0.25525275266578173</v>
      </c>
      <c r="BO129" t="str">
        <f t="shared" si="322"/>
        <v>35 Business and public service associate professionals</v>
      </c>
      <c r="BP129" s="27">
        <f t="shared" si="311"/>
        <v>-0.14922187091646144</v>
      </c>
      <c r="BQ129" s="27">
        <f t="shared" si="311"/>
        <v>0.17787863353016631</v>
      </c>
      <c r="BR129" s="27">
        <f t="shared" si="311"/>
        <v>-0.53101118727861607</v>
      </c>
      <c r="BS129" s="27">
        <f t="shared" si="311"/>
        <v>-0.63860476635862806</v>
      </c>
      <c r="BT129" s="27">
        <f t="shared" si="312"/>
        <v>-1.1696159536372441</v>
      </c>
      <c r="BZ129" t="str">
        <f t="shared" si="323"/>
        <v>35 Business and public service associate professionals</v>
      </c>
      <c r="CA129" s="68">
        <f t="shared" si="313"/>
        <v>0.37720433977586487</v>
      </c>
      <c r="CB129" s="68">
        <f t="shared" si="313"/>
        <v>-8.1990055185754418E-2</v>
      </c>
      <c r="CC129" s="68">
        <f t="shared" si="313"/>
        <v>-0.30716565423986397</v>
      </c>
      <c r="CD129" s="68">
        <f t="shared" si="313"/>
        <v>-0.41906548895018725</v>
      </c>
      <c r="CE129" s="68">
        <f t="shared" si="314"/>
        <v>-0.72623114319005122</v>
      </c>
      <c r="CK129" t="str">
        <f t="shared" si="324"/>
        <v>35 Business and public service associate professionals</v>
      </c>
      <c r="CL129" s="68">
        <f t="shared" si="315"/>
        <v>2.1385869494109783E-2</v>
      </c>
      <c r="CM129" s="68">
        <f t="shared" si="315"/>
        <v>7.049044988837333E-2</v>
      </c>
      <c r="CN129" s="68">
        <f t="shared" si="315"/>
        <v>-9.5487169873435945E-2</v>
      </c>
      <c r="CO129" s="68">
        <f t="shared" si="315"/>
        <v>-6.3638525366612353E-2</v>
      </c>
      <c r="CP129" s="68">
        <f t="shared" si="316"/>
        <v>-0.1591256952400483</v>
      </c>
    </row>
    <row r="130" spans="1:94" x14ac:dyDescent="0.2">
      <c r="A130" t="str">
        <f t="shared" si="298"/>
        <v>41 Administrative occupations</v>
      </c>
      <c r="B130" s="27">
        <f t="shared" si="299"/>
        <v>2.4085489530903781E-2</v>
      </c>
      <c r="C130" s="27">
        <f t="shared" si="299"/>
        <v>-2.6824727591216735E-3</v>
      </c>
      <c r="D130" s="27">
        <f t="shared" si="299"/>
        <v>7.0776700003335941E-2</v>
      </c>
      <c r="E130" s="27">
        <f t="shared" si="299"/>
        <v>0.16381412673376461</v>
      </c>
      <c r="F130" s="27">
        <f t="shared" si="300"/>
        <v>0.23459082673710055</v>
      </c>
      <c r="L130" t="str">
        <f t="shared" si="317"/>
        <v>41 Administrative occupations</v>
      </c>
      <c r="M130" s="27">
        <f t="shared" si="301"/>
        <v>0.28563050144278601</v>
      </c>
      <c r="N130" s="27">
        <f t="shared" si="301"/>
        <v>0.14811434420391212</v>
      </c>
      <c r="O130" s="27">
        <f t="shared" si="301"/>
        <v>0.81090209688656234</v>
      </c>
      <c r="P130" s="27">
        <f t="shared" si="301"/>
        <v>1.7239083873522687</v>
      </c>
      <c r="Q130" s="27">
        <f t="shared" si="302"/>
        <v>2.534810484238831</v>
      </c>
      <c r="W130" t="str">
        <f t="shared" si="318"/>
        <v>41 Administrative occupations</v>
      </c>
      <c r="X130" s="27">
        <f t="shared" si="303"/>
        <v>-0.36851734724702467</v>
      </c>
      <c r="Y130" s="27">
        <f t="shared" si="303"/>
        <v>0.69604126296613167</v>
      </c>
      <c r="Z130" s="27">
        <f t="shared" si="303"/>
        <v>1.2361359801763632</v>
      </c>
      <c r="AA130" s="27">
        <f t="shared" si="303"/>
        <v>1.2805300746716268</v>
      </c>
      <c r="AB130" s="27">
        <f t="shared" si="304"/>
        <v>2.51666605484799</v>
      </c>
      <c r="AH130" t="str">
        <f t="shared" si="319"/>
        <v>41 Administrative occupations</v>
      </c>
      <c r="AI130" s="27">
        <f t="shared" si="305"/>
        <v>-0.16680280802208025</v>
      </c>
      <c r="AJ130" s="27">
        <f t="shared" si="305"/>
        <v>0.20356881707833674</v>
      </c>
      <c r="AK130" s="27">
        <f t="shared" si="305"/>
        <v>0.34806693153532153</v>
      </c>
      <c r="AL130" s="27">
        <f t="shared" si="305"/>
        <v>0.4254184272477568</v>
      </c>
      <c r="AM130" s="27">
        <f t="shared" si="306"/>
        <v>0.77348535878307834</v>
      </c>
      <c r="AS130" t="str">
        <f t="shared" si="320"/>
        <v>41 Administrative occupations</v>
      </c>
      <c r="AT130" s="27">
        <f t="shared" si="307"/>
        <v>-0.14130041889627409</v>
      </c>
      <c r="AU130" s="27">
        <f t="shared" si="307"/>
        <v>0.24169450682283555</v>
      </c>
      <c r="AV130" s="27">
        <f t="shared" si="307"/>
        <v>0.25085544148855732</v>
      </c>
      <c r="AW130" s="27">
        <f t="shared" si="307"/>
        <v>0.29774960400303208</v>
      </c>
      <c r="AX130" s="27">
        <f t="shared" si="308"/>
        <v>0.54860504549158939</v>
      </c>
      <c r="BD130" t="str">
        <f t="shared" si="321"/>
        <v>41 Administrative occupations</v>
      </c>
      <c r="BE130" s="27">
        <f t="shared" si="309"/>
        <v>-5.7246159476785685E-2</v>
      </c>
      <c r="BF130" s="27">
        <f t="shared" si="309"/>
        <v>0.23219825839144548</v>
      </c>
      <c r="BG130" s="27">
        <f t="shared" si="309"/>
        <v>0.11309923917494125</v>
      </c>
      <c r="BH130" s="27">
        <f t="shared" si="309"/>
        <v>-0.61361509688845839</v>
      </c>
      <c r="BI130" s="27">
        <f t="shared" si="310"/>
        <v>-0.50051585771351714</v>
      </c>
      <c r="BO130" t="str">
        <f t="shared" si="322"/>
        <v>41 Administrative occupations</v>
      </c>
      <c r="BP130" s="27">
        <f t="shared" si="311"/>
        <v>-0.81570480014069791</v>
      </c>
      <c r="BQ130" s="27">
        <f t="shared" si="311"/>
        <v>-0.13733288460760651</v>
      </c>
      <c r="BR130" s="27">
        <f t="shared" si="311"/>
        <v>-0.91109549157533376</v>
      </c>
      <c r="BS130" s="27">
        <f t="shared" si="311"/>
        <v>-2.1496261067029661</v>
      </c>
      <c r="BT130" s="27">
        <f t="shared" si="312"/>
        <v>-3.0607215982782998</v>
      </c>
      <c r="BZ130" t="str">
        <f t="shared" si="323"/>
        <v>41 Administrative occupations</v>
      </c>
      <c r="CA130" s="68">
        <f t="shared" si="313"/>
        <v>8.9784981225369265E-2</v>
      </c>
      <c r="CB130" s="68">
        <f t="shared" si="313"/>
        <v>7.7163325051464504E-2</v>
      </c>
      <c r="CC130" s="68">
        <f t="shared" si="313"/>
        <v>-0.93579774588736075</v>
      </c>
      <c r="CD130" s="68">
        <f t="shared" si="313"/>
        <v>-1.5615945416376094</v>
      </c>
      <c r="CE130" s="68">
        <f t="shared" si="314"/>
        <v>-2.4973922875249701</v>
      </c>
      <c r="CK130" t="str">
        <f t="shared" si="324"/>
        <v>41 Administrative occupations</v>
      </c>
      <c r="CL130" s="68">
        <f t="shared" si="315"/>
        <v>-0.11508983263420147</v>
      </c>
      <c r="CM130" s="68">
        <f t="shared" si="315"/>
        <v>6.4234630822763816E-2</v>
      </c>
      <c r="CN130" s="68">
        <f t="shared" si="315"/>
        <v>-0.21446435052715096</v>
      </c>
      <c r="CO130" s="68">
        <f t="shared" si="315"/>
        <v>-0.20243408754482875</v>
      </c>
      <c r="CP130" s="68">
        <f t="shared" si="316"/>
        <v>-0.41689843807197968</v>
      </c>
    </row>
    <row r="131" spans="1:94" x14ac:dyDescent="0.2">
      <c r="A131" t="str">
        <f t="shared" si="298"/>
        <v>42 Secretarial and related occupations</v>
      </c>
      <c r="B131" s="27">
        <f t="shared" si="299"/>
        <v>3.5950680716130123E-3</v>
      </c>
      <c r="C131" s="27">
        <f t="shared" si="299"/>
        <v>-1.3975144267441286E-3</v>
      </c>
      <c r="D131" s="27">
        <f t="shared" si="299"/>
        <v>1.0093402611924884E-2</v>
      </c>
      <c r="E131" s="27">
        <f t="shared" si="299"/>
        <v>2.9821869582889321E-2</v>
      </c>
      <c r="F131" s="27">
        <f t="shared" si="300"/>
        <v>3.9915272194814208E-2</v>
      </c>
      <c r="L131" t="str">
        <f t="shared" si="317"/>
        <v>42 Secretarial and related occupations</v>
      </c>
      <c r="M131" s="27">
        <f t="shared" si="301"/>
        <v>1.4901122618821872E-2</v>
      </c>
      <c r="N131" s="27">
        <f t="shared" si="301"/>
        <v>2.2134162546197433E-2</v>
      </c>
      <c r="O131" s="27">
        <f t="shared" si="301"/>
        <v>0.16595512081435254</v>
      </c>
      <c r="P131" s="27">
        <f t="shared" si="301"/>
        <v>0.20137957329702488</v>
      </c>
      <c r="Q131" s="27">
        <f t="shared" si="302"/>
        <v>0.36733469411137742</v>
      </c>
      <c r="W131" t="str">
        <f t="shared" si="318"/>
        <v>42 Secretarial and related occupations</v>
      </c>
      <c r="X131" s="27">
        <f t="shared" si="303"/>
        <v>-0.1172363617377401</v>
      </c>
      <c r="Y131" s="27">
        <f t="shared" si="303"/>
        <v>6.6248327679232277E-2</v>
      </c>
      <c r="Z131" s="27">
        <f t="shared" si="303"/>
        <v>0.33672751033300274</v>
      </c>
      <c r="AA131" s="27">
        <f t="shared" si="303"/>
        <v>0.7869066688638191</v>
      </c>
      <c r="AB131" s="27">
        <f t="shared" si="304"/>
        <v>1.1236341791968218</v>
      </c>
      <c r="AH131" t="str">
        <f t="shared" si="319"/>
        <v>42 Secretarial and related occupations</v>
      </c>
      <c r="AI131" s="27">
        <f t="shared" si="305"/>
        <v>-8.2481926784107318E-2</v>
      </c>
      <c r="AJ131" s="27">
        <f t="shared" si="305"/>
        <v>6.269459087246021E-2</v>
      </c>
      <c r="AK131" s="27">
        <f t="shared" si="305"/>
        <v>8.1984805875660038E-2</v>
      </c>
      <c r="AL131" s="27">
        <f t="shared" si="305"/>
        <v>4.3792540478397979E-2</v>
      </c>
      <c r="AM131" s="27">
        <f t="shared" si="306"/>
        <v>0.12577734635405802</v>
      </c>
      <c r="AS131" t="str">
        <f t="shared" si="320"/>
        <v>42 Secretarial and related occupations</v>
      </c>
      <c r="AT131" s="27">
        <f t="shared" si="307"/>
        <v>-6.8887734432606207E-2</v>
      </c>
      <c r="AU131" s="27">
        <f t="shared" si="307"/>
        <v>7.2979449279229502E-2</v>
      </c>
      <c r="AV131" s="27">
        <f t="shared" si="307"/>
        <v>4.6498157154842179E-2</v>
      </c>
      <c r="AW131" s="27">
        <f t="shared" si="307"/>
        <v>0.22598537860572976</v>
      </c>
      <c r="AX131" s="27">
        <f t="shared" si="308"/>
        <v>0.27248353576057194</v>
      </c>
      <c r="BD131" t="str">
        <f t="shared" si="321"/>
        <v>42 Secretarial and related occupations</v>
      </c>
      <c r="BE131" s="27">
        <f t="shared" si="309"/>
        <v>-9.4585241272455267E-2</v>
      </c>
      <c r="BF131" s="27">
        <f t="shared" si="309"/>
        <v>-8.7700940705930375E-2</v>
      </c>
      <c r="BG131" s="27">
        <f t="shared" si="309"/>
        <v>-3.0346839505300371E-2</v>
      </c>
      <c r="BH131" s="27">
        <f t="shared" si="309"/>
        <v>-0.82607706047270391</v>
      </c>
      <c r="BI131" s="27">
        <f t="shared" si="310"/>
        <v>-0.85642389997800428</v>
      </c>
      <c r="BO131" t="str">
        <f t="shared" si="322"/>
        <v>42 Secretarial and related occupations</v>
      </c>
      <c r="BP131" s="27">
        <f t="shared" si="311"/>
        <v>-0.32760468330321979</v>
      </c>
      <c r="BQ131" s="27">
        <f t="shared" si="311"/>
        <v>-0.24012236118656194</v>
      </c>
      <c r="BR131" s="27">
        <f t="shared" si="311"/>
        <v>-0.4541897608340062</v>
      </c>
      <c r="BS131" s="27">
        <f t="shared" si="311"/>
        <v>-0.74287057838928516</v>
      </c>
      <c r="BT131" s="27">
        <f t="shared" si="312"/>
        <v>-1.1970603392232912</v>
      </c>
      <c r="BZ131" t="str">
        <f t="shared" si="323"/>
        <v>42 Secretarial and related occupations</v>
      </c>
      <c r="CA131" s="68">
        <f t="shared" si="313"/>
        <v>6.5876560790617544E-2</v>
      </c>
      <c r="CB131" s="68">
        <f t="shared" si="313"/>
        <v>-5.0903330860662566E-2</v>
      </c>
      <c r="CC131" s="68">
        <f t="shared" si="313"/>
        <v>-0.6005075687547955</v>
      </c>
      <c r="CD131" s="68">
        <f t="shared" si="313"/>
        <v>-0.48999721193082751</v>
      </c>
      <c r="CE131" s="68">
        <f t="shared" si="314"/>
        <v>-1.090504780685623</v>
      </c>
      <c r="CK131" t="str">
        <f t="shared" si="324"/>
        <v>42 Secretarial and related occupations</v>
      </c>
      <c r="CL131" s="68">
        <f t="shared" si="315"/>
        <v>-3.3768099291097586E-2</v>
      </c>
      <c r="CM131" s="68">
        <f t="shared" si="315"/>
        <v>1.307703610724173E-2</v>
      </c>
      <c r="CN131" s="68">
        <f t="shared" si="315"/>
        <v>-2.6778486305694238E-2</v>
      </c>
      <c r="CO131" s="68">
        <f t="shared" si="315"/>
        <v>-0.15392307536976058</v>
      </c>
      <c r="CP131" s="68">
        <f t="shared" si="316"/>
        <v>-0.18070156167545481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7.8357216795122628E-3</v>
      </c>
      <c r="C132" s="27">
        <f t="shared" si="299"/>
        <v>-2.1842046566691864E-3</v>
      </c>
      <c r="D132" s="27">
        <f t="shared" si="299"/>
        <v>4.8463935718776052E-3</v>
      </c>
      <c r="E132" s="27">
        <f t="shared" si="299"/>
        <v>1.485711316894206E-2</v>
      </c>
      <c r="F132" s="27">
        <f t="shared" si="300"/>
        <v>1.9703506740819665E-2</v>
      </c>
      <c r="L132" t="str">
        <f t="shared" si="317"/>
        <v>51 Skilled agricultural and related trades</v>
      </c>
      <c r="M132" s="27">
        <f t="shared" si="301"/>
        <v>3.0045516370172387E-3</v>
      </c>
      <c r="N132" s="27">
        <f t="shared" si="301"/>
        <v>8.2258297812609488E-3</v>
      </c>
      <c r="O132" s="27">
        <f t="shared" si="301"/>
        <v>2.4766053689100759E-2</v>
      </c>
      <c r="P132" s="27">
        <f t="shared" si="301"/>
        <v>6.4996563545939287E-2</v>
      </c>
      <c r="Q132" s="27">
        <f t="shared" si="302"/>
        <v>8.9762617235040046E-2</v>
      </c>
      <c r="W132" t="str">
        <f t="shared" si="318"/>
        <v>51 Skilled agricultural and related trades</v>
      </c>
      <c r="X132" s="27">
        <f t="shared" si="303"/>
        <v>-4.8204523760738915E-2</v>
      </c>
      <c r="Y132" s="27">
        <f t="shared" si="303"/>
        <v>0.1260097284808499</v>
      </c>
      <c r="Z132" s="27">
        <f t="shared" si="303"/>
        <v>0.13537985340282688</v>
      </c>
      <c r="AA132" s="27">
        <f t="shared" si="303"/>
        <v>0.32252806391436339</v>
      </c>
      <c r="AB132" s="27">
        <f t="shared" si="304"/>
        <v>0.45790791731719027</v>
      </c>
      <c r="AH132" t="str">
        <f t="shared" si="319"/>
        <v>51 Skilled agricultural and related trades</v>
      </c>
      <c r="AI132" s="27">
        <f t="shared" si="305"/>
        <v>9.1812018236248627E-3</v>
      </c>
      <c r="AJ132" s="27">
        <f t="shared" si="305"/>
        <v>1.1983170434176793E-2</v>
      </c>
      <c r="AK132" s="27">
        <f t="shared" si="305"/>
        <v>5.4618963990168468E-2</v>
      </c>
      <c r="AL132" s="27">
        <f t="shared" si="305"/>
        <v>0.11790471210891551</v>
      </c>
      <c r="AM132" s="27">
        <f t="shared" si="306"/>
        <v>0.17252367609908398</v>
      </c>
      <c r="AS132" t="str">
        <f t="shared" si="320"/>
        <v>51 Skilled agricultural and related trades</v>
      </c>
      <c r="AT132" s="27">
        <f t="shared" si="307"/>
        <v>-1.3658775044512073E-2</v>
      </c>
      <c r="AU132" s="27">
        <f t="shared" si="307"/>
        <v>2.716113635472317E-2</v>
      </c>
      <c r="AV132" s="27">
        <f t="shared" si="307"/>
        <v>6.8295920176076386E-2</v>
      </c>
      <c r="AW132" s="27">
        <f t="shared" si="307"/>
        <v>0.16187169519870359</v>
      </c>
      <c r="AX132" s="27">
        <f t="shared" si="308"/>
        <v>0.23016761537477998</v>
      </c>
      <c r="BD132" t="str">
        <f t="shared" si="321"/>
        <v>51 Skilled agricultural and related trades</v>
      </c>
      <c r="BE132" s="27">
        <f t="shared" si="309"/>
        <v>-7.7029324352143602E-2</v>
      </c>
      <c r="BF132" s="27">
        <f t="shared" si="309"/>
        <v>2.6581863336129774E-2</v>
      </c>
      <c r="BG132" s="27">
        <f t="shared" si="309"/>
        <v>-4.5074261859799902E-2</v>
      </c>
      <c r="BH132" s="27">
        <f t="shared" si="309"/>
        <v>4.8281487610948526E-2</v>
      </c>
      <c r="BI132" s="27">
        <f t="shared" si="310"/>
        <v>3.2072257511486235E-3</v>
      </c>
      <c r="BO132" t="str">
        <f t="shared" si="322"/>
        <v>51 Skilled agricultural and related trades</v>
      </c>
      <c r="BP132" s="27">
        <f t="shared" si="311"/>
        <v>-0.19348898693863759</v>
      </c>
      <c r="BQ132" s="27">
        <f t="shared" si="311"/>
        <v>6.6109378879687153E-2</v>
      </c>
      <c r="BR132" s="27">
        <f t="shared" si="311"/>
        <v>-0.10799301984396426</v>
      </c>
      <c r="BS132" s="27">
        <f t="shared" si="311"/>
        <v>-3.3214051310414217E-2</v>
      </c>
      <c r="BT132" s="27">
        <f t="shared" si="312"/>
        <v>-0.14120707115437847</v>
      </c>
      <c r="BZ132" t="str">
        <f t="shared" si="323"/>
        <v>51 Skilled agricultural and related trades</v>
      </c>
      <c r="CA132" s="68">
        <f t="shared" si="313"/>
        <v>6.7545490551537468E-2</v>
      </c>
      <c r="CB132" s="68">
        <f t="shared" si="313"/>
        <v>-5.2163615635821392E-2</v>
      </c>
      <c r="CC132" s="68">
        <f t="shared" si="313"/>
        <v>-8.0187114106443635E-2</v>
      </c>
      <c r="CD132" s="68">
        <f t="shared" si="313"/>
        <v>7.5106751800068317E-2</v>
      </c>
      <c r="CE132" s="68">
        <f t="shared" si="314"/>
        <v>-5.0803623063753189E-3</v>
      </c>
      <c r="CK132" t="str">
        <f t="shared" si="324"/>
        <v>51 Skilled agricultural and related trades</v>
      </c>
      <c r="CL132" s="68">
        <f t="shared" si="315"/>
        <v>2.8539380824598726E-3</v>
      </c>
      <c r="CM132" s="68">
        <f t="shared" si="315"/>
        <v>0.2838162148269362</v>
      </c>
      <c r="CN132" s="68">
        <f t="shared" si="315"/>
        <v>-0.1826847750906625</v>
      </c>
      <c r="CO132" s="68">
        <f t="shared" si="315"/>
        <v>-0.32883939487627245</v>
      </c>
      <c r="CP132" s="68">
        <f t="shared" si="316"/>
        <v>-0.51152416996693495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2.8070129054138995E-3</v>
      </c>
      <c r="C133" s="27">
        <f t="shared" si="299"/>
        <v>1.1293107616466153E-4</v>
      </c>
      <c r="D133" s="27">
        <f t="shared" si="299"/>
        <v>6.1164576708627912E-3</v>
      </c>
      <c r="E133" s="27">
        <f t="shared" si="299"/>
        <v>1.049753761039415E-2</v>
      </c>
      <c r="F133" s="27">
        <f t="shared" si="300"/>
        <v>1.6613995281256941E-2</v>
      </c>
      <c r="L133" t="str">
        <f t="shared" si="317"/>
        <v>52 Skilled metal, electrical and electronic trades</v>
      </c>
      <c r="M133" s="27">
        <f t="shared" si="301"/>
        <v>8.2325165393914657E-2</v>
      </c>
      <c r="N133" s="27">
        <f t="shared" si="301"/>
        <v>-7.6027230610468843E-2</v>
      </c>
      <c r="O133" s="27">
        <f t="shared" si="301"/>
        <v>0.19347404539973279</v>
      </c>
      <c r="P133" s="27">
        <f t="shared" si="301"/>
        <v>0.38106871570794515</v>
      </c>
      <c r="Q133" s="27">
        <f t="shared" si="302"/>
        <v>0.57454276110767788</v>
      </c>
      <c r="W133" t="str">
        <f t="shared" si="318"/>
        <v>52 Skilled metal, electrical and electronic trades</v>
      </c>
      <c r="X133" s="27">
        <f t="shared" si="303"/>
        <v>1.6582643709346589E-2</v>
      </c>
      <c r="Y133" s="27">
        <f t="shared" si="303"/>
        <v>-0.12867171862172955</v>
      </c>
      <c r="Z133" s="27">
        <f t="shared" si="303"/>
        <v>0.18544741667932729</v>
      </c>
      <c r="AA133" s="27">
        <f t="shared" si="303"/>
        <v>0.2356454849492654</v>
      </c>
      <c r="AB133" s="27">
        <f t="shared" si="304"/>
        <v>0.4210929016285927</v>
      </c>
      <c r="AH133" t="str">
        <f t="shared" si="319"/>
        <v>52 Skilled metal, electrical and electronic trades</v>
      </c>
      <c r="AI133" s="27">
        <f t="shared" si="305"/>
        <v>-3.0588896347033545E-4</v>
      </c>
      <c r="AJ133" s="27">
        <f t="shared" si="305"/>
        <v>-3.4160738722627149E-2</v>
      </c>
      <c r="AK133" s="27">
        <f t="shared" si="305"/>
        <v>7.7039460084150746E-2</v>
      </c>
      <c r="AL133" s="27">
        <f t="shared" si="305"/>
        <v>7.4025283634483907E-2</v>
      </c>
      <c r="AM133" s="27">
        <f t="shared" si="306"/>
        <v>0.15106474371863465</v>
      </c>
      <c r="AS133" t="str">
        <f t="shared" si="320"/>
        <v>52 Skilled metal, electrical and electronic trades</v>
      </c>
      <c r="AT133" s="27">
        <f t="shared" si="307"/>
        <v>-4.2914933219998952E-2</v>
      </c>
      <c r="AU133" s="27">
        <f t="shared" si="307"/>
        <v>-0.13743402448139674</v>
      </c>
      <c r="AV133" s="27">
        <f t="shared" si="307"/>
        <v>0.13776182587598917</v>
      </c>
      <c r="AW133" s="27">
        <f t="shared" si="307"/>
        <v>0.20485188915443064</v>
      </c>
      <c r="AX133" s="27">
        <f t="shared" si="308"/>
        <v>0.34261371503041982</v>
      </c>
      <c r="BD133" t="str">
        <f t="shared" si="321"/>
        <v>52 Skilled metal, electrical and electronic trades</v>
      </c>
      <c r="BE133" s="27">
        <f t="shared" si="309"/>
        <v>-3.4242993140889411E-2</v>
      </c>
      <c r="BF133" s="27">
        <f t="shared" si="309"/>
        <v>-0.8318189048046829</v>
      </c>
      <c r="BG133" s="27">
        <f t="shared" si="309"/>
        <v>-1.2737653417063122E-2</v>
      </c>
      <c r="BH133" s="27">
        <f t="shared" si="309"/>
        <v>-4.5532332995676938E-3</v>
      </c>
      <c r="BI133" s="27">
        <f t="shared" si="310"/>
        <v>-1.7290886716630816E-2</v>
      </c>
      <c r="BO133" t="str">
        <f t="shared" si="322"/>
        <v>52 Skilled metal, electrical and electronic trades</v>
      </c>
      <c r="BP133" s="27">
        <f t="shared" si="311"/>
        <v>-0.47897314265428514</v>
      </c>
      <c r="BQ133" s="27">
        <f t="shared" si="311"/>
        <v>-0.14094265925328875</v>
      </c>
      <c r="BR133" s="27">
        <f t="shared" si="311"/>
        <v>-0.45816354675136051</v>
      </c>
      <c r="BS133" s="27">
        <f t="shared" si="311"/>
        <v>-0.73748750165408117</v>
      </c>
      <c r="BT133" s="27">
        <f t="shared" si="312"/>
        <v>-1.1956510484054417</v>
      </c>
      <c r="BZ133" t="str">
        <f t="shared" si="323"/>
        <v>52 Skilled metal, electrical and electronic trades</v>
      </c>
      <c r="CA133" s="68">
        <f t="shared" si="313"/>
        <v>0.29983029934142191</v>
      </c>
      <c r="CB133" s="68">
        <f t="shared" si="313"/>
        <v>-0.46665758226807696</v>
      </c>
      <c r="CC133" s="68">
        <f t="shared" si="313"/>
        <v>-0.19955350453428955</v>
      </c>
      <c r="CD133" s="68">
        <f t="shared" si="313"/>
        <v>-0.65845027769099096</v>
      </c>
      <c r="CE133" s="68">
        <f t="shared" si="314"/>
        <v>-0.85800378222528051</v>
      </c>
      <c r="CK133" t="str">
        <f t="shared" si="324"/>
        <v>52 Skilled metal, electrical and electronic trades</v>
      </c>
      <c r="CL133" s="68">
        <f t="shared" si="315"/>
        <v>2.5766761938792571E-2</v>
      </c>
      <c r="CM133" s="68">
        <f t="shared" si="315"/>
        <v>8.7791573680297608E-2</v>
      </c>
      <c r="CN133" s="68">
        <f t="shared" si="315"/>
        <v>-0.15988111098007057</v>
      </c>
      <c r="CO133" s="68">
        <f t="shared" si="315"/>
        <v>-0.17830313732276049</v>
      </c>
      <c r="CP133" s="68">
        <f t="shared" si="316"/>
        <v>-0.33818424830283106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-1.7872059865854713E-3</v>
      </c>
      <c r="C134" s="27">
        <f t="shared" si="299"/>
        <v>-1.7751765856847735E-3</v>
      </c>
      <c r="D134" s="27">
        <f t="shared" si="299"/>
        <v>3.917740616219809E-3</v>
      </c>
      <c r="E134" s="27">
        <f t="shared" si="299"/>
        <v>2.0071322547330853E-3</v>
      </c>
      <c r="F134" s="27">
        <f t="shared" si="300"/>
        <v>5.9248728709528943E-3</v>
      </c>
      <c r="L134" t="str">
        <f t="shared" si="317"/>
        <v>53 Skilled construction and building trades</v>
      </c>
      <c r="M134" s="27">
        <f t="shared" si="301"/>
        <v>2.748600967080049E-2</v>
      </c>
      <c r="N134" s="27">
        <f t="shared" si="301"/>
        <v>-3.9125164551881822E-2</v>
      </c>
      <c r="O134" s="27">
        <f t="shared" si="301"/>
        <v>7.0576560071378205E-2</v>
      </c>
      <c r="P134" s="27">
        <f t="shared" si="301"/>
        <v>8.5462775038032068E-2</v>
      </c>
      <c r="Q134" s="27">
        <f t="shared" si="302"/>
        <v>0.15603933510941026</v>
      </c>
      <c r="W134" t="str">
        <f t="shared" si="318"/>
        <v>53 Skilled construction and building trades</v>
      </c>
      <c r="X134" s="27">
        <f t="shared" si="303"/>
        <v>-3.0644256157968897E-2</v>
      </c>
      <c r="Y134" s="27">
        <f t="shared" si="303"/>
        <v>-8.9434038608561472E-2</v>
      </c>
      <c r="Z134" s="27">
        <f t="shared" si="303"/>
        <v>0.12523489329724563</v>
      </c>
      <c r="AA134" s="27">
        <f t="shared" si="303"/>
        <v>0.10366945126660643</v>
      </c>
      <c r="AB134" s="27">
        <f t="shared" si="304"/>
        <v>0.22890434456385206</v>
      </c>
      <c r="AH134" t="str">
        <f t="shared" si="319"/>
        <v>53 Skilled construction and building trades</v>
      </c>
      <c r="AI134" s="27">
        <f t="shared" si="305"/>
        <v>3.9808179650540287E-2</v>
      </c>
      <c r="AJ134" s="27">
        <f t="shared" si="305"/>
        <v>-6.8630189740235825E-2</v>
      </c>
      <c r="AK134" s="27">
        <f t="shared" si="305"/>
        <v>9.8536803497807912E-2</v>
      </c>
      <c r="AL134" s="27">
        <f t="shared" si="305"/>
        <v>9.0962214600893321E-2</v>
      </c>
      <c r="AM134" s="27">
        <f t="shared" si="306"/>
        <v>0.18949901809870123</v>
      </c>
      <c r="AS134" t="str">
        <f t="shared" si="320"/>
        <v>53 Skilled construction and building trades</v>
      </c>
      <c r="AT134" s="27">
        <f t="shared" si="307"/>
        <v>1.235997338294853E-2</v>
      </c>
      <c r="AU134" s="27">
        <f t="shared" si="307"/>
        <v>-8.7909472786367127E-2</v>
      </c>
      <c r="AV134" s="27">
        <f t="shared" si="307"/>
        <v>0.12496110090761536</v>
      </c>
      <c r="AW134" s="27">
        <f t="shared" si="307"/>
        <v>8.4405741558871261E-2</v>
      </c>
      <c r="AX134" s="27">
        <f t="shared" si="308"/>
        <v>0.20936684246648662</v>
      </c>
      <c r="BD134" t="str">
        <f t="shared" si="321"/>
        <v>53 Skilled construction and building trades</v>
      </c>
      <c r="BE134" s="27">
        <f t="shared" si="309"/>
        <v>9.4225913686838858E-2</v>
      </c>
      <c r="BF134" s="27">
        <f t="shared" si="309"/>
        <v>-1.2584617980882493</v>
      </c>
      <c r="BG134" s="27">
        <f t="shared" si="309"/>
        <v>0.30619334358833505</v>
      </c>
      <c r="BH134" s="27">
        <f t="shared" si="309"/>
        <v>-4.3173680972697248E-2</v>
      </c>
      <c r="BI134" s="27">
        <f t="shared" si="310"/>
        <v>0.26301966261563781</v>
      </c>
      <c r="BO134" t="str">
        <f t="shared" si="322"/>
        <v>53 Skilled construction and building trades</v>
      </c>
      <c r="BP134" s="27">
        <f t="shared" si="311"/>
        <v>3.9774850426686825E-2</v>
      </c>
      <c r="BQ134" s="27">
        <f t="shared" si="311"/>
        <v>-0.55868290477735094</v>
      </c>
      <c r="BR134" s="27">
        <f t="shared" si="311"/>
        <v>0.12313547485423459</v>
      </c>
      <c r="BS134" s="27">
        <f t="shared" si="311"/>
        <v>-8.9153988842224585E-2</v>
      </c>
      <c r="BT134" s="27">
        <f t="shared" si="312"/>
        <v>3.3981486012010009E-2</v>
      </c>
      <c r="BZ134" t="str">
        <f t="shared" si="323"/>
        <v>53 Skilled construction and building trades</v>
      </c>
      <c r="CA134" s="68">
        <f t="shared" si="313"/>
        <v>0.56629012692685921</v>
      </c>
      <c r="CB134" s="68">
        <f t="shared" si="313"/>
        <v>-0.76193476984916542</v>
      </c>
      <c r="CC134" s="68">
        <f t="shared" si="313"/>
        <v>0.11090521497059624</v>
      </c>
      <c r="CD134" s="68">
        <f t="shared" si="313"/>
        <v>0.12675770844676215</v>
      </c>
      <c r="CE134" s="68">
        <f t="shared" si="314"/>
        <v>0.2376629234173584</v>
      </c>
      <c r="CK134" t="str">
        <f t="shared" si="324"/>
        <v>53 Skilled construction and building trades</v>
      </c>
      <c r="CL134" s="68">
        <f t="shared" si="315"/>
        <v>8.5811648372977611E-2</v>
      </c>
      <c r="CM134" s="68">
        <f t="shared" si="315"/>
        <v>0.10564869913507802</v>
      </c>
      <c r="CN134" s="68">
        <f t="shared" si="315"/>
        <v>-0.33821231940851437</v>
      </c>
      <c r="CO134" s="68">
        <f t="shared" si="315"/>
        <v>-0.36294739004167953</v>
      </c>
      <c r="CP134" s="68">
        <f t="shared" si="316"/>
        <v>-0.7011597094501939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4.5665854473331997E-3</v>
      </c>
      <c r="C135" s="27">
        <f t="shared" si="299"/>
        <v>-4.3072744109201692E-3</v>
      </c>
      <c r="D135" s="27">
        <f t="shared" si="299"/>
        <v>1.641675005782673E-2</v>
      </c>
      <c r="E135" s="27">
        <f t="shared" si="299"/>
        <v>3.0562504908763326E-2</v>
      </c>
      <c r="F135" s="27">
        <f t="shared" si="300"/>
        <v>4.6979254966590056E-2</v>
      </c>
      <c r="L135" t="str">
        <f t="shared" si="317"/>
        <v>54 Textiles, printing and other skilled trades</v>
      </c>
      <c r="M135" s="27">
        <f t="shared" si="301"/>
        <v>7.8515683818717097E-2</v>
      </c>
      <c r="N135" s="27">
        <f t="shared" si="301"/>
        <v>2.7930200735065691E-3</v>
      </c>
      <c r="O135" s="27">
        <f t="shared" si="301"/>
        <v>0.12531139875531455</v>
      </c>
      <c r="P135" s="27">
        <f t="shared" si="301"/>
        <v>0.26301950026693011</v>
      </c>
      <c r="Q135" s="27">
        <f t="shared" si="302"/>
        <v>0.38833089902224466</v>
      </c>
      <c r="W135" t="str">
        <f t="shared" si="318"/>
        <v>54 Textiles, printing and other skilled trades</v>
      </c>
      <c r="X135" s="27">
        <f t="shared" si="303"/>
        <v>-5.4147382652655063E-3</v>
      </c>
      <c r="Y135" s="27">
        <f t="shared" si="303"/>
        <v>7.3294210978770424E-3</v>
      </c>
      <c r="Z135" s="27">
        <f t="shared" si="303"/>
        <v>0.18938431168593683</v>
      </c>
      <c r="AA135" s="27">
        <f t="shared" si="303"/>
        <v>0.1635495833923809</v>
      </c>
      <c r="AB135" s="27">
        <f t="shared" si="304"/>
        <v>0.35293389507831774</v>
      </c>
      <c r="AH135" t="str">
        <f t="shared" si="319"/>
        <v>54 Textiles, printing and other skilled trades</v>
      </c>
      <c r="AI135" s="27">
        <f t="shared" si="305"/>
        <v>-2.625970940392644E-2</v>
      </c>
      <c r="AJ135" s="27">
        <f t="shared" si="305"/>
        <v>3.8029218663066466E-2</v>
      </c>
      <c r="AK135" s="27">
        <f t="shared" si="305"/>
        <v>5.1875700251793944E-2</v>
      </c>
      <c r="AL135" s="27">
        <f t="shared" si="305"/>
        <v>9.2307622009574541E-2</v>
      </c>
      <c r="AM135" s="27">
        <f t="shared" si="306"/>
        <v>0.14418332226136849</v>
      </c>
      <c r="AS135" t="str">
        <f t="shared" si="320"/>
        <v>54 Textiles, printing and other skilled trades</v>
      </c>
      <c r="AT135" s="27">
        <f t="shared" si="307"/>
        <v>-2.0123574751425177E-2</v>
      </c>
      <c r="AU135" s="27">
        <f t="shared" si="307"/>
        <v>1.7035799220649239E-2</v>
      </c>
      <c r="AV135" s="27">
        <f t="shared" si="307"/>
        <v>6.6454088496359365E-2</v>
      </c>
      <c r="AW135" s="27">
        <f t="shared" si="307"/>
        <v>2.0363390977971019E-3</v>
      </c>
      <c r="AX135" s="27">
        <f t="shared" si="308"/>
        <v>6.8490427594156467E-2</v>
      </c>
      <c r="BD135" t="str">
        <f t="shared" si="321"/>
        <v>54 Textiles, printing and other skilled trades</v>
      </c>
      <c r="BE135" s="27">
        <f t="shared" si="309"/>
        <v>-2.8246571184529001E-2</v>
      </c>
      <c r="BF135" s="27">
        <f t="shared" si="309"/>
        <v>-0.24666879839467026</v>
      </c>
      <c r="BG135" s="27">
        <f t="shared" si="309"/>
        <v>0.2712568731702707</v>
      </c>
      <c r="BH135" s="27">
        <f t="shared" si="309"/>
        <v>5.9340690315106581E-2</v>
      </c>
      <c r="BI135" s="27">
        <f t="shared" si="310"/>
        <v>0.33059756348537728</v>
      </c>
      <c r="BO135" t="str">
        <f t="shared" si="322"/>
        <v>54 Textiles, printing and other skilled trades</v>
      </c>
      <c r="BP135" s="27">
        <f t="shared" si="311"/>
        <v>-0.30337220406236898</v>
      </c>
      <c r="BQ135" s="27">
        <f t="shared" si="311"/>
        <v>-5.3271598728212854E-3</v>
      </c>
      <c r="BR135" s="27">
        <f t="shared" si="311"/>
        <v>-7.6234895106054523E-2</v>
      </c>
      <c r="BS135" s="27">
        <f t="shared" si="311"/>
        <v>-0.25653514653235554</v>
      </c>
      <c r="BT135" s="27">
        <f t="shared" si="312"/>
        <v>-0.33277004163841006</v>
      </c>
      <c r="BZ135" t="str">
        <f t="shared" si="323"/>
        <v>54 Textiles, printing and other skilled trades</v>
      </c>
      <c r="CA135" s="68">
        <f t="shared" si="313"/>
        <v>0.16560046494295655</v>
      </c>
      <c r="CB135" s="68">
        <f t="shared" si="313"/>
        <v>-0.12201409697261156</v>
      </c>
      <c r="CC135" s="68">
        <f t="shared" si="313"/>
        <v>5.8142348918389875E-2</v>
      </c>
      <c r="CD135" s="68">
        <f t="shared" si="313"/>
        <v>-0.39181208158702119</v>
      </c>
      <c r="CE135" s="68">
        <f t="shared" si="314"/>
        <v>-0.33366973266863131</v>
      </c>
      <c r="CK135" t="str">
        <f t="shared" si="324"/>
        <v>54 Textiles, printing and other skilled trades</v>
      </c>
      <c r="CL135" s="68">
        <f t="shared" si="315"/>
        <v>-3.8937998237595972E-2</v>
      </c>
      <c r="CM135" s="68">
        <f t="shared" si="315"/>
        <v>8.7417931811144822E-2</v>
      </c>
      <c r="CN135" s="68">
        <f t="shared" si="315"/>
        <v>-0.19937615268283609</v>
      </c>
      <c r="CO135" s="68">
        <f t="shared" si="315"/>
        <v>-0.12368013465219391</v>
      </c>
      <c r="CP135" s="68">
        <f t="shared" si="316"/>
        <v>-0.32305628733503</v>
      </c>
    </row>
    <row r="136" spans="1:94" x14ac:dyDescent="0.2">
      <c r="A136" t="str">
        <f t="shared" si="298"/>
        <v>61 Caring personal service occupations</v>
      </c>
      <c r="B136" s="27">
        <f t="shared" si="299"/>
        <v>2.366250391225776E-3</v>
      </c>
      <c r="C136" s="27">
        <f t="shared" si="299"/>
        <v>-8.8532595049891846E-4</v>
      </c>
      <c r="D136" s="27">
        <f t="shared" si="299"/>
        <v>6.9185117071083359E-3</v>
      </c>
      <c r="E136" s="27">
        <f t="shared" si="299"/>
        <v>1.6994126560850836E-2</v>
      </c>
      <c r="F136" s="27">
        <f t="shared" si="300"/>
        <v>2.3912638267959172E-2</v>
      </c>
      <c r="L136" t="str">
        <f t="shared" si="317"/>
        <v>61 Caring personal service occupations</v>
      </c>
      <c r="M136" s="27">
        <f t="shared" si="301"/>
        <v>0.13386027847011794</v>
      </c>
      <c r="N136" s="27">
        <f t="shared" si="301"/>
        <v>7.0307024063215318E-3</v>
      </c>
      <c r="O136" s="27">
        <f t="shared" si="301"/>
        <v>0.44003902874334389</v>
      </c>
      <c r="P136" s="27">
        <f t="shared" si="301"/>
        <v>0.99928962499620733</v>
      </c>
      <c r="Q136" s="27">
        <f t="shared" si="302"/>
        <v>1.4393286537395511</v>
      </c>
      <c r="W136" t="str">
        <f t="shared" si="318"/>
        <v>61 Caring personal service occupations</v>
      </c>
      <c r="X136" s="27">
        <f t="shared" si="303"/>
        <v>-0.16694472851646536</v>
      </c>
      <c r="Y136" s="27">
        <f t="shared" si="303"/>
        <v>0.18831965169686526</v>
      </c>
      <c r="Z136" s="27">
        <f t="shared" si="303"/>
        <v>0.58990372035452854</v>
      </c>
      <c r="AA136" s="27">
        <f t="shared" si="303"/>
        <v>0.82934152754585755</v>
      </c>
      <c r="AB136" s="27">
        <f t="shared" si="304"/>
        <v>1.4192452479003861</v>
      </c>
      <c r="AH136" t="str">
        <f t="shared" si="319"/>
        <v>61 Caring personal service occupations</v>
      </c>
      <c r="AI136" s="27">
        <f t="shared" si="305"/>
        <v>-0.4803057835726241</v>
      </c>
      <c r="AJ136" s="27">
        <f t="shared" si="305"/>
        <v>0.14930260506038673</v>
      </c>
      <c r="AK136" s="27">
        <f t="shared" si="305"/>
        <v>9.4210013010074256E-2</v>
      </c>
      <c r="AL136" s="27">
        <f t="shared" si="305"/>
        <v>0.18186796207558364</v>
      </c>
      <c r="AM136" s="27">
        <f t="shared" si="306"/>
        <v>0.2760779750856579</v>
      </c>
      <c r="AS136" t="str">
        <f t="shared" si="320"/>
        <v>61 Caring personal service occupations</v>
      </c>
      <c r="AT136" s="27">
        <f t="shared" si="307"/>
        <v>-0.1441329941002607</v>
      </c>
      <c r="AU136" s="27">
        <f t="shared" si="307"/>
        <v>0.14839672521535729</v>
      </c>
      <c r="AV136" s="27">
        <f t="shared" si="307"/>
        <v>0.11136890321683834</v>
      </c>
      <c r="AW136" s="27">
        <f t="shared" si="307"/>
        <v>0.23687817295526647</v>
      </c>
      <c r="AX136" s="27">
        <f t="shared" si="308"/>
        <v>0.34824707617210482</v>
      </c>
      <c r="BD136" t="str">
        <f t="shared" si="321"/>
        <v>61 Caring personal service occupations</v>
      </c>
      <c r="BE136" s="27">
        <f t="shared" si="309"/>
        <v>1.0218757744705744</v>
      </c>
      <c r="BF136" s="27">
        <f t="shared" si="309"/>
        <v>-0.62661140496243917</v>
      </c>
      <c r="BG136" s="27">
        <f t="shared" si="309"/>
        <v>1.0775035858483761</v>
      </c>
      <c r="BH136" s="27">
        <f t="shared" si="309"/>
        <v>2.1894731238197238</v>
      </c>
      <c r="BI136" s="27">
        <f t="shared" si="310"/>
        <v>3.2669767096680999</v>
      </c>
      <c r="BO136" t="str">
        <f t="shared" si="322"/>
        <v>61 Caring personal service occupations</v>
      </c>
      <c r="BP136" s="27">
        <f t="shared" si="311"/>
        <v>-0.58158650722236427</v>
      </c>
      <c r="BQ136" s="27">
        <f t="shared" si="311"/>
        <v>-1.1231686131481053</v>
      </c>
      <c r="BR136" s="27">
        <f t="shared" si="311"/>
        <v>-0.39235708736073072</v>
      </c>
      <c r="BS136" s="27">
        <f t="shared" si="311"/>
        <v>-1.236982678700282</v>
      </c>
      <c r="BT136" s="27">
        <f t="shared" si="312"/>
        <v>-1.6293397660610127</v>
      </c>
      <c r="BZ136" t="str">
        <f t="shared" si="323"/>
        <v>61 Caring personal service occupations</v>
      </c>
      <c r="CA136" s="68">
        <f t="shared" si="313"/>
        <v>-0.63256595393313919</v>
      </c>
      <c r="CB136" s="68">
        <f t="shared" si="313"/>
        <v>-0.1202279216941502</v>
      </c>
      <c r="CC136" s="68">
        <f t="shared" si="313"/>
        <v>-0.23281117126357531</v>
      </c>
      <c r="CD136" s="68">
        <f t="shared" si="313"/>
        <v>-2.6788078767230106E-2</v>
      </c>
      <c r="CE136" s="68">
        <f t="shared" si="314"/>
        <v>-0.25959925003080542</v>
      </c>
      <c r="CK136" t="str">
        <f t="shared" si="324"/>
        <v>61 Caring personal service occupations</v>
      </c>
      <c r="CL136" s="68">
        <f t="shared" si="315"/>
        <v>-4.6500013776498844E-2</v>
      </c>
      <c r="CM136" s="68">
        <f t="shared" si="315"/>
        <v>3.2454879002689507E-2</v>
      </c>
      <c r="CN136" s="68">
        <f t="shared" si="315"/>
        <v>1.1875908109528988E-2</v>
      </c>
      <c r="CO136" s="68">
        <f t="shared" si="315"/>
        <v>2.8229704277453554E-2</v>
      </c>
      <c r="CP136" s="68">
        <f t="shared" si="316"/>
        <v>4.0105612386982542E-2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1.0978916835527253E-2</v>
      </c>
      <c r="C137" s="27">
        <f t="shared" si="299"/>
        <v>1.3240978829692114E-3</v>
      </c>
      <c r="D137" s="27">
        <f t="shared" si="299"/>
        <v>8.4752439523529399E-3</v>
      </c>
      <c r="E137" s="27">
        <f t="shared" si="299"/>
        <v>1.7483201685077183E-2</v>
      </c>
      <c r="F137" s="27">
        <f t="shared" si="300"/>
        <v>2.5958445637430123E-2</v>
      </c>
      <c r="L137" t="str">
        <f t="shared" si="317"/>
        <v>62 Leisure, travel and related personal service occupations</v>
      </c>
      <c r="M137" s="27">
        <f t="shared" si="301"/>
        <v>3.6718614236289498E-2</v>
      </c>
      <c r="N137" s="27">
        <f t="shared" si="301"/>
        <v>-1.9528794308784903E-2</v>
      </c>
      <c r="O137" s="27">
        <f t="shared" si="301"/>
        <v>6.2664953036092957E-2</v>
      </c>
      <c r="P137" s="27">
        <f t="shared" si="301"/>
        <v>0.17517789757976798</v>
      </c>
      <c r="Q137" s="27">
        <f t="shared" si="302"/>
        <v>0.23784285061586094</v>
      </c>
      <c r="W137" t="str">
        <f t="shared" si="318"/>
        <v>62 Leisure, travel and related personal service occupations</v>
      </c>
      <c r="X137" s="27">
        <f t="shared" si="303"/>
        <v>9.4012415102121882E-2</v>
      </c>
      <c r="Y137" s="27">
        <f t="shared" si="303"/>
        <v>-2.3490400128440503E-2</v>
      </c>
      <c r="Z137" s="27">
        <f t="shared" si="303"/>
        <v>0.1915536803123763</v>
      </c>
      <c r="AA137" s="27">
        <f t="shared" si="303"/>
        <v>0.33893908909877113</v>
      </c>
      <c r="AB137" s="27">
        <f t="shared" si="304"/>
        <v>0.53049276941114742</v>
      </c>
      <c r="AH137" t="str">
        <f t="shared" si="319"/>
        <v>62 Leisure, travel and related personal service occupations</v>
      </c>
      <c r="AI137" s="27">
        <f t="shared" si="305"/>
        <v>4.2886540060781742E-2</v>
      </c>
      <c r="AJ137" s="27">
        <f t="shared" si="305"/>
        <v>-8.3648789148483282E-3</v>
      </c>
      <c r="AK137" s="27">
        <f t="shared" si="305"/>
        <v>8.751678397717283E-2</v>
      </c>
      <c r="AL137" s="27">
        <f t="shared" si="305"/>
        <v>0.20485016698543401</v>
      </c>
      <c r="AM137" s="27">
        <f t="shared" si="306"/>
        <v>0.29236695096260684</v>
      </c>
      <c r="AS137" t="str">
        <f t="shared" si="320"/>
        <v>62 Leisure, travel and related personal service occupations</v>
      </c>
      <c r="AT137" s="27">
        <f t="shared" si="307"/>
        <v>9.2470718569610921E-2</v>
      </c>
      <c r="AU137" s="27">
        <f t="shared" si="307"/>
        <v>-1.269888711364997E-2</v>
      </c>
      <c r="AV137" s="27">
        <f t="shared" si="307"/>
        <v>0.10216081588508663</v>
      </c>
      <c r="AW137" s="27">
        <f t="shared" si="307"/>
        <v>0.25824507043374489</v>
      </c>
      <c r="AX137" s="27">
        <f t="shared" si="308"/>
        <v>0.36040588631883153</v>
      </c>
      <c r="BD137" t="str">
        <f t="shared" si="321"/>
        <v>62 Leisure, travel and related personal service occupations</v>
      </c>
      <c r="BE137" s="27">
        <f t="shared" si="309"/>
        <v>0.16636749922818383</v>
      </c>
      <c r="BF137" s="27">
        <f t="shared" si="309"/>
        <v>-0.35782138230575744</v>
      </c>
      <c r="BG137" s="27">
        <f t="shared" si="309"/>
        <v>-7.5881334127632094E-3</v>
      </c>
      <c r="BH137" s="27">
        <f t="shared" si="309"/>
        <v>-4.2350129497048528E-3</v>
      </c>
      <c r="BI137" s="27">
        <f t="shared" si="310"/>
        <v>-1.1823146362468062E-2</v>
      </c>
      <c r="BO137" t="str">
        <f t="shared" si="322"/>
        <v>62 Leisure, travel and related personal service occupations</v>
      </c>
      <c r="BP137" s="27">
        <f t="shared" si="311"/>
        <v>2.2885490976050971E-2</v>
      </c>
      <c r="BQ137" s="27">
        <f t="shared" si="311"/>
        <v>-0.36631013049095307</v>
      </c>
      <c r="BR137" s="27">
        <f t="shared" si="311"/>
        <v>-0.1879249385141355</v>
      </c>
      <c r="BS137" s="27">
        <f t="shared" si="311"/>
        <v>-0.31228362741851678</v>
      </c>
      <c r="BT137" s="27">
        <f t="shared" si="312"/>
        <v>-0.50020856593265228</v>
      </c>
      <c r="BZ137" t="str">
        <f t="shared" si="323"/>
        <v>62 Leisure, travel and related personal service occupations</v>
      </c>
      <c r="CA137" s="68">
        <f t="shared" si="313"/>
        <v>0.32873585439631858</v>
      </c>
      <c r="CB137" s="68">
        <f t="shared" si="313"/>
        <v>-0.13495694645520073</v>
      </c>
      <c r="CC137" s="68">
        <f t="shared" si="313"/>
        <v>-8.5166527365765354E-3</v>
      </c>
      <c r="CD137" s="68">
        <f t="shared" si="313"/>
        <v>-1.3189791513692928E-2</v>
      </c>
      <c r="CE137" s="68">
        <f t="shared" si="314"/>
        <v>-2.1706444250269463E-2</v>
      </c>
      <c r="CK137" t="str">
        <f t="shared" si="324"/>
        <v>62 Leisure, travel and related personal service occupations</v>
      </c>
      <c r="CL137" s="68">
        <f t="shared" si="315"/>
        <v>-4.6637576393312119E-2</v>
      </c>
      <c r="CM137" s="68">
        <f t="shared" si="315"/>
        <v>3.1052057945783307E-2</v>
      </c>
      <c r="CN137" s="68">
        <f t="shared" si="315"/>
        <v>-0.1076582484453831</v>
      </c>
      <c r="CO137" s="68">
        <f t="shared" si="315"/>
        <v>-5.8780231553241719E-2</v>
      </c>
      <c r="CP137" s="68">
        <f t="shared" si="316"/>
        <v>-0.16643847999862482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-3.4295943220437569E-5</v>
      </c>
      <c r="C138" s="27">
        <f t="shared" si="299"/>
        <v>5.4098626773324142E-5</v>
      </c>
      <c r="D138" s="27">
        <f t="shared" si="299"/>
        <v>9.947623212904291E-5</v>
      </c>
      <c r="E138" s="27">
        <f t="shared" si="299"/>
        <v>4.2948824742132811E-4</v>
      </c>
      <c r="F138" s="27">
        <f t="shared" si="300"/>
        <v>5.2896447955037102E-4</v>
      </c>
      <c r="L138" t="str">
        <f t="shared" si="317"/>
        <v>63 Community and civil enforcement occupations</v>
      </c>
      <c r="M138" s="27">
        <f t="shared" si="301"/>
        <v>-8.1397332694579071E-4</v>
      </c>
      <c r="N138" s="27">
        <f t="shared" si="301"/>
        <v>2.6148064843326772E-3</v>
      </c>
      <c r="O138" s="27">
        <f t="shared" si="301"/>
        <v>-1.2465747111774506E-3</v>
      </c>
      <c r="P138" s="27">
        <f t="shared" si="301"/>
        <v>6.5750389730713718E-3</v>
      </c>
      <c r="Q138" s="27">
        <f t="shared" si="302"/>
        <v>5.3284642618939212E-3</v>
      </c>
      <c r="W138" t="str">
        <f t="shared" si="318"/>
        <v>63 Community and civil enforcement occupations</v>
      </c>
      <c r="X138" s="27">
        <f t="shared" si="303"/>
        <v>-7.9734706007709572E-3</v>
      </c>
      <c r="Y138" s="27">
        <f t="shared" si="303"/>
        <v>5.0871352766295799E-3</v>
      </c>
      <c r="Z138" s="27">
        <f t="shared" si="303"/>
        <v>-7.2107070996134393E-4</v>
      </c>
      <c r="AA138" s="27">
        <f t="shared" si="303"/>
        <v>6.0964945252791961E-3</v>
      </c>
      <c r="AB138" s="27">
        <f t="shared" si="304"/>
        <v>5.3754238153178521E-3</v>
      </c>
      <c r="AH138" t="str">
        <f t="shared" si="319"/>
        <v>63 Community and civil enforcement occupations</v>
      </c>
      <c r="AI138" s="27">
        <f t="shared" si="305"/>
        <v>-3.0908051465182527E-3</v>
      </c>
      <c r="AJ138" s="27">
        <f t="shared" si="305"/>
        <v>3.50674508832125E-3</v>
      </c>
      <c r="AK138" s="27">
        <f t="shared" si="305"/>
        <v>-3.6344980442345153E-3</v>
      </c>
      <c r="AL138" s="27">
        <f t="shared" si="305"/>
        <v>1.439362724855571E-3</v>
      </c>
      <c r="AM138" s="27">
        <f t="shared" si="306"/>
        <v>-2.1951353193789443E-3</v>
      </c>
      <c r="AS138" t="str">
        <f t="shared" si="320"/>
        <v>63 Community and civil enforcement occupations</v>
      </c>
      <c r="AT138" s="27">
        <f t="shared" si="307"/>
        <v>-3.7772213159187572E-3</v>
      </c>
      <c r="AU138" s="27">
        <f t="shared" si="307"/>
        <v>3.1948454878316067E-3</v>
      </c>
      <c r="AV138" s="27">
        <f t="shared" si="307"/>
        <v>-4.2237969425250252E-3</v>
      </c>
      <c r="AW138" s="27">
        <f t="shared" si="307"/>
        <v>1.4046580793767097E-4</v>
      </c>
      <c r="AX138" s="27">
        <f t="shared" si="308"/>
        <v>-4.0833311345873542E-3</v>
      </c>
      <c r="BD138" t="str">
        <f t="shared" si="321"/>
        <v>63 Community and civil enforcement occupations</v>
      </c>
      <c r="BE138" s="27">
        <f t="shared" si="309"/>
        <v>-2.2693485723929756E-2</v>
      </c>
      <c r="BF138" s="27">
        <f t="shared" si="309"/>
        <v>1.4900949951038529E-2</v>
      </c>
      <c r="BG138" s="27">
        <f t="shared" si="309"/>
        <v>-2.1947833589774028E-2</v>
      </c>
      <c r="BH138" s="27">
        <f t="shared" si="309"/>
        <v>2.2286130767954354E-3</v>
      </c>
      <c r="BI138" s="27">
        <f t="shared" si="310"/>
        <v>-1.9719220512978593E-2</v>
      </c>
      <c r="BO138" t="str">
        <f t="shared" si="322"/>
        <v>63 Community and civil enforcement occupations</v>
      </c>
      <c r="BP138" s="27">
        <f t="shared" si="311"/>
        <v>-2.4326398489532101E-2</v>
      </c>
      <c r="BQ138" s="27">
        <f t="shared" si="311"/>
        <v>2.0332336618310153E-2</v>
      </c>
      <c r="BR138" s="27">
        <f t="shared" si="311"/>
        <v>-3.001456235021116E-2</v>
      </c>
      <c r="BS138" s="27">
        <f t="shared" si="311"/>
        <v>-4.4648189190936716E-3</v>
      </c>
      <c r="BT138" s="27">
        <f t="shared" si="312"/>
        <v>-3.4479381269304832E-2</v>
      </c>
      <c r="BZ138" t="str">
        <f t="shared" si="323"/>
        <v>63 Community and civil enforcement occupations</v>
      </c>
      <c r="CA138" s="68">
        <f t="shared" si="313"/>
        <v>-4.988574039178767E-3</v>
      </c>
      <c r="CB138" s="68">
        <f t="shared" si="313"/>
        <v>1.1967966835105932E-2</v>
      </c>
      <c r="CC138" s="68">
        <f t="shared" si="313"/>
        <v>-2.1129145826314921E-2</v>
      </c>
      <c r="CD138" s="68">
        <f t="shared" si="313"/>
        <v>1.5112240240576294E-3</v>
      </c>
      <c r="CE138" s="68">
        <f t="shared" si="314"/>
        <v>-1.9617921802257292E-2</v>
      </c>
      <c r="CK138" t="str">
        <f t="shared" si="324"/>
        <v>63 Community and civil enforcement occupations</v>
      </c>
      <c r="CL138" s="68">
        <f t="shared" si="315"/>
        <v>-4.238432236489913E-3</v>
      </c>
      <c r="CM138" s="68">
        <f t="shared" si="315"/>
        <v>9.72607595337187E-3</v>
      </c>
      <c r="CN138" s="68">
        <f t="shared" si="315"/>
        <v>-1.2892373070145218E-2</v>
      </c>
      <c r="CO138" s="68">
        <f t="shared" si="315"/>
        <v>-1.357217518230593E-3</v>
      </c>
      <c r="CP138" s="68">
        <f t="shared" si="316"/>
        <v>-1.4249590588375811E-2</v>
      </c>
    </row>
    <row r="139" spans="1:94" x14ac:dyDescent="0.2">
      <c r="A139" t="str">
        <f t="shared" si="298"/>
        <v>71 Sales occupations</v>
      </c>
      <c r="B139" s="27">
        <f t="shared" si="299"/>
        <v>9.9749244513405652E-3</v>
      </c>
      <c r="C139" s="27">
        <f t="shared" si="299"/>
        <v>-8.7094858488463087E-3</v>
      </c>
      <c r="D139" s="27">
        <f t="shared" si="299"/>
        <v>1.9274438986608175E-2</v>
      </c>
      <c r="E139" s="27">
        <f t="shared" si="299"/>
        <v>3.4233270186422096E-2</v>
      </c>
      <c r="F139" s="27">
        <f t="shared" si="300"/>
        <v>5.3507709173030271E-2</v>
      </c>
      <c r="L139" t="str">
        <f t="shared" si="317"/>
        <v>71 Sales occupations</v>
      </c>
      <c r="M139" s="27">
        <f t="shared" si="301"/>
        <v>0.10840015843789919</v>
      </c>
      <c r="N139" s="27">
        <f t="shared" si="301"/>
        <v>-8.5632393945693774E-3</v>
      </c>
      <c r="O139" s="27">
        <f t="shared" si="301"/>
        <v>0.35183650981037684</v>
      </c>
      <c r="P139" s="27">
        <f t="shared" si="301"/>
        <v>0.88440730957754576</v>
      </c>
      <c r="Q139" s="27">
        <f t="shared" si="302"/>
        <v>1.2362438193879226</v>
      </c>
      <c r="W139" t="str">
        <f t="shared" si="318"/>
        <v>71 Sales occupations</v>
      </c>
      <c r="X139" s="27">
        <f t="shared" si="303"/>
        <v>-8.6364855684506026E-2</v>
      </c>
      <c r="Y139" s="27">
        <f t="shared" si="303"/>
        <v>0.22520436584188941</v>
      </c>
      <c r="Z139" s="27">
        <f t="shared" si="303"/>
        <v>0.54339835218423627</v>
      </c>
      <c r="AA139" s="27">
        <f t="shared" si="303"/>
        <v>0.96997863360687653</v>
      </c>
      <c r="AB139" s="27">
        <f t="shared" si="304"/>
        <v>1.5133769857911128</v>
      </c>
      <c r="AH139" t="str">
        <f t="shared" si="319"/>
        <v>71 Sales occupations</v>
      </c>
      <c r="AI139" s="27">
        <f t="shared" si="305"/>
        <v>-5.3167905740829302E-2</v>
      </c>
      <c r="AJ139" s="27">
        <f t="shared" si="305"/>
        <v>0.1241487046048656</v>
      </c>
      <c r="AK139" s="27">
        <f t="shared" si="305"/>
        <v>0.14239577121830127</v>
      </c>
      <c r="AL139" s="27">
        <f t="shared" si="305"/>
        <v>0.34647813724349463</v>
      </c>
      <c r="AM139" s="27">
        <f t="shared" si="306"/>
        <v>0.4888739084617959</v>
      </c>
      <c r="AS139" t="str">
        <f t="shared" si="320"/>
        <v>71 Sales occupations</v>
      </c>
      <c r="AT139" s="27">
        <f t="shared" si="307"/>
        <v>-8.6184081014043512E-2</v>
      </c>
      <c r="AU139" s="27">
        <f t="shared" si="307"/>
        <v>5.0622264541041684E-2</v>
      </c>
      <c r="AV139" s="27">
        <f t="shared" si="307"/>
        <v>7.5009297226322103E-2</v>
      </c>
      <c r="AW139" s="27">
        <f t="shared" si="307"/>
        <v>0.1760368671969762</v>
      </c>
      <c r="AX139" s="27">
        <f t="shared" si="308"/>
        <v>0.2510461644232983</v>
      </c>
      <c r="BD139" t="str">
        <f t="shared" si="321"/>
        <v>71 Sales occupations</v>
      </c>
      <c r="BE139" s="27">
        <f t="shared" si="309"/>
        <v>0.10842028574602569</v>
      </c>
      <c r="BF139" s="27">
        <f t="shared" si="309"/>
        <v>-3.937554651252384E-2</v>
      </c>
      <c r="BG139" s="27">
        <f t="shared" si="309"/>
        <v>0.26694861811921289</v>
      </c>
      <c r="BH139" s="27">
        <f t="shared" si="309"/>
        <v>0.54415463747172499</v>
      </c>
      <c r="BI139" s="27">
        <f t="shared" si="310"/>
        <v>0.81110325559093788</v>
      </c>
      <c r="BO139" t="str">
        <f t="shared" si="322"/>
        <v>71 Sales occupations</v>
      </c>
      <c r="BP139" s="27">
        <f t="shared" si="311"/>
        <v>-0.73436703592481045</v>
      </c>
      <c r="BQ139" s="27">
        <f t="shared" si="311"/>
        <v>-0.38035991889294696</v>
      </c>
      <c r="BR139" s="27">
        <f t="shared" si="311"/>
        <v>-0.42967331229565797</v>
      </c>
      <c r="BS139" s="27">
        <f t="shared" si="311"/>
        <v>-1.1103901598244459</v>
      </c>
      <c r="BT139" s="27">
        <f t="shared" si="312"/>
        <v>-1.5400634721201039</v>
      </c>
      <c r="BZ139" t="str">
        <f t="shared" si="323"/>
        <v>71 Sales occupations</v>
      </c>
      <c r="CA139" s="68">
        <f t="shared" si="313"/>
        <v>0.57587680439682831</v>
      </c>
      <c r="CB139" s="68">
        <f t="shared" si="313"/>
        <v>-0.13455370407673151</v>
      </c>
      <c r="CC139" s="68">
        <f t="shared" si="313"/>
        <v>-0.58135881348009466</v>
      </c>
      <c r="CD139" s="68">
        <f t="shared" si="313"/>
        <v>-2.4003276435482137</v>
      </c>
      <c r="CE139" s="68">
        <f t="shared" si="314"/>
        <v>-2.9816864570283084</v>
      </c>
      <c r="CK139" t="str">
        <f t="shared" si="324"/>
        <v>71 Sales occupations</v>
      </c>
      <c r="CL139" s="68">
        <f t="shared" si="315"/>
        <v>-0.24720973727997664</v>
      </c>
      <c r="CM139" s="68">
        <f t="shared" si="315"/>
        <v>0.20589315233221939</v>
      </c>
      <c r="CN139" s="68">
        <f t="shared" si="315"/>
        <v>-0.47657535572964915</v>
      </c>
      <c r="CO139" s="68">
        <f t="shared" si="315"/>
        <v>-0.23121720189638206</v>
      </c>
      <c r="CP139" s="68">
        <f t="shared" si="316"/>
        <v>-0.70779255762603122</v>
      </c>
    </row>
    <row r="140" spans="1:94" x14ac:dyDescent="0.2">
      <c r="A140" t="str">
        <f t="shared" si="298"/>
        <v>72 Customer service occupations</v>
      </c>
      <c r="B140" s="27">
        <f t="shared" si="299"/>
        <v>3.8391473279890329E-3</v>
      </c>
      <c r="C140" s="27">
        <f t="shared" si="299"/>
        <v>1.6213565631535941E-3</v>
      </c>
      <c r="D140" s="27">
        <f t="shared" si="299"/>
        <v>1.403774926015023E-2</v>
      </c>
      <c r="E140" s="27">
        <f t="shared" si="299"/>
        <v>2.4086899348675778E-2</v>
      </c>
      <c r="F140" s="27">
        <f t="shared" si="300"/>
        <v>3.8124648608826008E-2</v>
      </c>
      <c r="L140" t="str">
        <f t="shared" si="317"/>
        <v>72 Customer service occupations</v>
      </c>
      <c r="M140" s="27">
        <f t="shared" si="301"/>
        <v>4.9283276087768252E-2</v>
      </c>
      <c r="N140" s="27">
        <f t="shared" si="301"/>
        <v>1.5111617057214449E-2</v>
      </c>
      <c r="O140" s="27">
        <f t="shared" si="301"/>
        <v>0.11963559876891713</v>
      </c>
      <c r="P140" s="27">
        <f t="shared" si="301"/>
        <v>0.22740073812583489</v>
      </c>
      <c r="Q140" s="27">
        <f t="shared" si="302"/>
        <v>0.347036336894752</v>
      </c>
      <c r="W140" t="str">
        <f t="shared" si="318"/>
        <v>72 Customer service occupations</v>
      </c>
      <c r="X140" s="27">
        <f t="shared" si="303"/>
        <v>4.5337816168514955E-2</v>
      </c>
      <c r="Y140" s="27">
        <f t="shared" si="303"/>
        <v>0.11752164681258304</v>
      </c>
      <c r="Z140" s="27">
        <f t="shared" si="303"/>
        <v>0.25579560915076538</v>
      </c>
      <c r="AA140" s="27">
        <f t="shared" si="303"/>
        <v>0.3664817501206119</v>
      </c>
      <c r="AB140" s="27">
        <f t="shared" si="304"/>
        <v>0.62227735927137728</v>
      </c>
      <c r="AH140" t="str">
        <f t="shared" si="319"/>
        <v>72 Customer service occupations</v>
      </c>
      <c r="AI140" s="27">
        <f t="shared" si="305"/>
        <v>1.2870424617483667E-2</v>
      </c>
      <c r="AJ140" s="27">
        <f t="shared" si="305"/>
        <v>3.8426587045392147E-2</v>
      </c>
      <c r="AK140" s="27">
        <f t="shared" si="305"/>
        <v>7.3827043781743706E-2</v>
      </c>
      <c r="AL140" s="27">
        <f t="shared" si="305"/>
        <v>8.7462294136815888E-2</v>
      </c>
      <c r="AM140" s="27">
        <f t="shared" si="306"/>
        <v>0.16128933791855959</v>
      </c>
      <c r="AS140" t="str">
        <f t="shared" si="320"/>
        <v>72 Customer service occupations</v>
      </c>
      <c r="AT140" s="27">
        <f t="shared" si="307"/>
        <v>-1.1170051768087996E-2</v>
      </c>
      <c r="AU140" s="27">
        <f t="shared" si="307"/>
        <v>2.8410579725891894E-2</v>
      </c>
      <c r="AV140" s="27">
        <f t="shared" si="307"/>
        <v>7.4154657906794152E-2</v>
      </c>
      <c r="AW140" s="27">
        <f t="shared" si="307"/>
        <v>5.7067539856703153E-2</v>
      </c>
      <c r="AX140" s="27">
        <f t="shared" si="308"/>
        <v>0.13122219776349731</v>
      </c>
      <c r="BD140" t="str">
        <f t="shared" si="321"/>
        <v>72 Customer service occupations</v>
      </c>
      <c r="BE140" s="27">
        <f t="shared" si="309"/>
        <v>0.11655170315877261</v>
      </c>
      <c r="BF140" s="27">
        <f t="shared" si="309"/>
        <v>0.11834840298141192</v>
      </c>
      <c r="BG140" s="27">
        <f t="shared" si="309"/>
        <v>0.15109308255176179</v>
      </c>
      <c r="BH140" s="27">
        <f t="shared" si="309"/>
        <v>0.21577117306030624</v>
      </c>
      <c r="BI140" s="27">
        <f t="shared" si="310"/>
        <v>0.36686425561206804</v>
      </c>
      <c r="BO140" t="str">
        <f t="shared" si="322"/>
        <v>72 Customer service occupations</v>
      </c>
      <c r="BP140" s="27">
        <f t="shared" si="311"/>
        <v>0.10253604247734582</v>
      </c>
      <c r="BQ140" s="27">
        <f t="shared" si="311"/>
        <v>-5.9918690324066048E-2</v>
      </c>
      <c r="BR140" s="27">
        <f t="shared" si="311"/>
        <v>-2.3896270826606614E-3</v>
      </c>
      <c r="BS140" s="27">
        <f t="shared" si="311"/>
        <v>-0.19335983430045034</v>
      </c>
      <c r="BT140" s="27">
        <f t="shared" si="312"/>
        <v>-0.195749461383111</v>
      </c>
      <c r="BZ140" t="str">
        <f t="shared" si="323"/>
        <v>72 Customer service occupations</v>
      </c>
      <c r="CA140" s="68">
        <f t="shared" si="313"/>
        <v>0.10598397827725314</v>
      </c>
      <c r="CB140" s="68">
        <f t="shared" si="313"/>
        <v>9.5945538537859365E-3</v>
      </c>
      <c r="CC140" s="68">
        <f t="shared" si="313"/>
        <v>-6.7480926938724095E-2</v>
      </c>
      <c r="CD140" s="68">
        <f t="shared" si="313"/>
        <v>-9.4617699811395783E-2</v>
      </c>
      <c r="CE140" s="68">
        <f t="shared" si="314"/>
        <v>-0.16209862675011988</v>
      </c>
      <c r="CK140" t="str">
        <f t="shared" si="324"/>
        <v>72 Customer service occupations</v>
      </c>
      <c r="CL140" s="68">
        <f t="shared" si="315"/>
        <v>2.1298102558481968E-2</v>
      </c>
      <c r="CM140" s="68">
        <f t="shared" si="315"/>
        <v>3.2819672683269407E-2</v>
      </c>
      <c r="CN140" s="68">
        <f t="shared" si="315"/>
        <v>3.7408855039932076E-2</v>
      </c>
      <c r="CO140" s="68">
        <f t="shared" si="315"/>
        <v>2.8982999873809423E-2</v>
      </c>
      <c r="CP140" s="68">
        <f t="shared" si="316"/>
        <v>6.6391854913741499E-2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5.4968074191957574E-3</v>
      </c>
      <c r="C141" s="27">
        <f t="shared" si="299"/>
        <v>-4.516793039748692E-3</v>
      </c>
      <c r="D141" s="27">
        <f t="shared" si="299"/>
        <v>1.0573972915698504E-2</v>
      </c>
      <c r="E141" s="27">
        <f t="shared" si="299"/>
        <v>3.0952107628524541E-2</v>
      </c>
      <c r="F141" s="27">
        <f t="shared" si="300"/>
        <v>4.1526080544223049E-2</v>
      </c>
      <c r="L141" t="str">
        <f t="shared" si="317"/>
        <v>81 Process, plant and machine operatives</v>
      </c>
      <c r="M141" s="27">
        <f t="shared" si="301"/>
        <v>2.7475664807966538E-2</v>
      </c>
      <c r="N141" s="27">
        <f t="shared" si="301"/>
        <v>-2.0425191714966109E-2</v>
      </c>
      <c r="O141" s="27">
        <f t="shared" si="301"/>
        <v>9.8963866592569324E-2</v>
      </c>
      <c r="P141" s="27">
        <f t="shared" si="301"/>
        <v>0.18626392375988757</v>
      </c>
      <c r="Q141" s="27">
        <f t="shared" si="302"/>
        <v>0.28522779035245688</v>
      </c>
      <c r="W141" t="str">
        <f t="shared" si="318"/>
        <v>81 Process, plant and machine operatives</v>
      </c>
      <c r="X141" s="27">
        <f t="shared" si="303"/>
        <v>-2.789981725580315E-2</v>
      </c>
      <c r="Y141" s="27">
        <f t="shared" si="303"/>
        <v>-2.8891626835070572E-2</v>
      </c>
      <c r="Z141" s="27">
        <f t="shared" si="303"/>
        <v>0.18250754422707671</v>
      </c>
      <c r="AA141" s="27">
        <f t="shared" si="303"/>
        <v>0.30949221532804411</v>
      </c>
      <c r="AB141" s="27">
        <f t="shared" si="304"/>
        <v>0.49199975955512082</v>
      </c>
      <c r="AH141" t="str">
        <f t="shared" si="319"/>
        <v>81 Process, plant and machine operatives</v>
      </c>
      <c r="AI141" s="27">
        <f t="shared" si="305"/>
        <v>-6.3675750220388572E-3</v>
      </c>
      <c r="AJ141" s="27">
        <f t="shared" si="305"/>
        <v>-1.1927858970593369E-2</v>
      </c>
      <c r="AK141" s="27">
        <f t="shared" si="305"/>
        <v>7.036879685715916E-2</v>
      </c>
      <c r="AL141" s="27">
        <f t="shared" si="305"/>
        <v>0.13012850455056996</v>
      </c>
      <c r="AM141" s="27">
        <f t="shared" si="306"/>
        <v>0.20049730140772912</v>
      </c>
      <c r="AS141" t="str">
        <f t="shared" si="320"/>
        <v>81 Process, plant and machine operatives</v>
      </c>
      <c r="AT141" s="27">
        <f t="shared" si="307"/>
        <v>-3.0341981931701179E-2</v>
      </c>
      <c r="AU141" s="27">
        <f t="shared" si="307"/>
        <v>-3.2868758866776537E-2</v>
      </c>
      <c r="AV141" s="27">
        <f t="shared" si="307"/>
        <v>0.11673208421524067</v>
      </c>
      <c r="AW141" s="27">
        <f t="shared" si="307"/>
        <v>0.14927274631202014</v>
      </c>
      <c r="AX141" s="27">
        <f t="shared" si="308"/>
        <v>0.26600483052726082</v>
      </c>
      <c r="BD141" t="str">
        <f t="shared" si="321"/>
        <v>81 Process, plant and machine operatives</v>
      </c>
      <c r="BE141" s="27">
        <f t="shared" si="309"/>
        <v>-3.8389342379543834E-2</v>
      </c>
      <c r="BF141" s="27">
        <f t="shared" si="309"/>
        <v>-0.36295621151235213</v>
      </c>
      <c r="BG141" s="27">
        <f t="shared" si="309"/>
        <v>0.35800878013525095</v>
      </c>
      <c r="BH141" s="27">
        <f t="shared" si="309"/>
        <v>0.29772754134239454</v>
      </c>
      <c r="BI141" s="27">
        <f t="shared" si="310"/>
        <v>0.65573632147764549</v>
      </c>
      <c r="BO141" t="str">
        <f t="shared" si="322"/>
        <v>81 Process, plant and machine operatives</v>
      </c>
      <c r="BP141" s="27">
        <f t="shared" si="311"/>
        <v>-0.34850436224010251</v>
      </c>
      <c r="BQ141" s="27">
        <f t="shared" si="311"/>
        <v>-0.23228804419083149</v>
      </c>
      <c r="BR141" s="27">
        <f t="shared" si="311"/>
        <v>6.4934816837750375E-2</v>
      </c>
      <c r="BS141" s="27">
        <f t="shared" si="311"/>
        <v>-0.36082522299099606</v>
      </c>
      <c r="BT141" s="27">
        <f t="shared" si="312"/>
        <v>-0.29589040615324569</v>
      </c>
      <c r="BZ141" t="str">
        <f t="shared" si="323"/>
        <v>81 Process, plant and machine operatives</v>
      </c>
      <c r="CA141" s="68">
        <f t="shared" si="313"/>
        <v>0.19858405478618035</v>
      </c>
      <c r="CB141" s="68">
        <f t="shared" si="313"/>
        <v>-0.48948791267076741</v>
      </c>
      <c r="CC141" s="68">
        <f t="shared" si="313"/>
        <v>-0.14814452739319361</v>
      </c>
      <c r="CD141" s="68">
        <f t="shared" si="313"/>
        <v>-1.149370613979436</v>
      </c>
      <c r="CE141" s="68">
        <f t="shared" si="314"/>
        <v>-1.2975151413726298</v>
      </c>
      <c r="CK141" t="str">
        <f t="shared" si="324"/>
        <v>81 Process, plant and machine operatives</v>
      </c>
      <c r="CL141" s="68">
        <f t="shared" si="315"/>
        <v>-0.14276638895951321</v>
      </c>
      <c r="CM141" s="68">
        <f t="shared" si="315"/>
        <v>9.9817161232407026E-2</v>
      </c>
      <c r="CN141" s="68">
        <f t="shared" si="315"/>
        <v>-0.39618468712253269</v>
      </c>
      <c r="CO141" s="68">
        <f t="shared" si="315"/>
        <v>-0.12944412603540909</v>
      </c>
      <c r="CP141" s="68">
        <f t="shared" si="316"/>
        <v>-0.52562881315794174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4.022491637351553E-3</v>
      </c>
      <c r="C142" s="27">
        <f t="shared" si="299"/>
        <v>-4.1401401735483637E-3</v>
      </c>
      <c r="D142" s="27">
        <f t="shared" si="299"/>
        <v>1.2309704961965252E-2</v>
      </c>
      <c r="E142" s="27">
        <f t="shared" si="299"/>
        <v>1.8666440343833482E-2</v>
      </c>
      <c r="F142" s="27">
        <f t="shared" si="300"/>
        <v>3.0976145305798734E-2</v>
      </c>
      <c r="L142" t="str">
        <f t="shared" si="317"/>
        <v>82 Transport and mobile machine drivers and operatives</v>
      </c>
      <c r="M142" s="27">
        <f t="shared" si="301"/>
        <v>5.9204298360586438E-2</v>
      </c>
      <c r="N142" s="27">
        <f t="shared" si="301"/>
        <v>-2.4758467164204573E-2</v>
      </c>
      <c r="O142" s="27">
        <f t="shared" si="301"/>
        <v>8.9745665339195119E-2</v>
      </c>
      <c r="P142" s="27">
        <f t="shared" si="301"/>
        <v>0.16582967037895224</v>
      </c>
      <c r="Q142" s="27">
        <f t="shared" si="302"/>
        <v>0.25557533571814739</v>
      </c>
      <c r="W142" t="str">
        <f t="shared" si="318"/>
        <v>82 Transport and mobile machine drivers and operatives</v>
      </c>
      <c r="X142" s="27">
        <f t="shared" si="303"/>
        <v>5.1353395992765505E-2</v>
      </c>
      <c r="Y142" s="27">
        <f t="shared" si="303"/>
        <v>-3.0148396115560971E-2</v>
      </c>
      <c r="Z142" s="27">
        <f t="shared" si="303"/>
        <v>0.12829130666058408</v>
      </c>
      <c r="AA142" s="27">
        <f t="shared" si="303"/>
        <v>0.22480222405786698</v>
      </c>
      <c r="AB142" s="27">
        <f t="shared" si="304"/>
        <v>0.35309353071845107</v>
      </c>
      <c r="AH142" t="str">
        <f t="shared" si="319"/>
        <v>82 Transport and mobile machine drivers and operatives</v>
      </c>
      <c r="AI142" s="27">
        <f t="shared" si="305"/>
        <v>3.6041994395317162E-2</v>
      </c>
      <c r="AJ142" s="27">
        <f t="shared" si="305"/>
        <v>-5.9339753241747228E-3</v>
      </c>
      <c r="AK142" s="27">
        <f t="shared" si="305"/>
        <v>6.3082215605098441E-2</v>
      </c>
      <c r="AL142" s="27">
        <f t="shared" si="305"/>
        <v>8.6319128250014809E-2</v>
      </c>
      <c r="AM142" s="27">
        <f t="shared" si="306"/>
        <v>0.14940134385511325</v>
      </c>
      <c r="AS142" t="str">
        <f t="shared" si="320"/>
        <v>82 Transport and mobile machine drivers and operatives</v>
      </c>
      <c r="AT142" s="27">
        <f t="shared" si="307"/>
        <v>9.7648270378866697E-3</v>
      </c>
      <c r="AU142" s="27">
        <f t="shared" si="307"/>
        <v>-3.5680586337337616E-2</v>
      </c>
      <c r="AV142" s="27">
        <f t="shared" si="307"/>
        <v>8.2387709244507723E-2</v>
      </c>
      <c r="AW142" s="27">
        <f t="shared" si="307"/>
        <v>7.7645009070208715E-2</v>
      </c>
      <c r="AX142" s="27">
        <f t="shared" si="308"/>
        <v>0.16003271831471644</v>
      </c>
      <c r="BD142" t="str">
        <f t="shared" si="321"/>
        <v>82 Transport and mobile machine drivers and operatives</v>
      </c>
      <c r="BE142" s="27">
        <f t="shared" si="309"/>
        <v>2.7020883091434467E-2</v>
      </c>
      <c r="BF142" s="27">
        <f t="shared" si="309"/>
        <v>-0.31541083352768151</v>
      </c>
      <c r="BG142" s="27">
        <f t="shared" si="309"/>
        <v>0.26476010403946004</v>
      </c>
      <c r="BH142" s="27">
        <f t="shared" si="309"/>
        <v>0.30941195222280093</v>
      </c>
      <c r="BI142" s="27">
        <f t="shared" si="310"/>
        <v>0.57417205626226098</v>
      </c>
      <c r="BO142" t="str">
        <f t="shared" si="322"/>
        <v>82 Transport and mobile machine drivers and operatives</v>
      </c>
      <c r="BP142" s="27">
        <f t="shared" si="311"/>
        <v>-0.13468155367689327</v>
      </c>
      <c r="BQ142" s="27">
        <f t="shared" si="311"/>
        <v>-0.16766062707230089</v>
      </c>
      <c r="BR142" s="27">
        <f t="shared" si="311"/>
        <v>-5.8375404055755364E-2</v>
      </c>
      <c r="BS142" s="27">
        <f t="shared" si="311"/>
        <v>-0.1536624039141854</v>
      </c>
      <c r="BT142" s="27">
        <f t="shared" si="312"/>
        <v>-0.21203780796994076</v>
      </c>
      <c r="BZ142" t="str">
        <f t="shared" si="323"/>
        <v>82 Transport and mobile machine drivers and operatives</v>
      </c>
      <c r="CA142" s="68">
        <f t="shared" si="313"/>
        <v>0.36632633857825558</v>
      </c>
      <c r="CB142" s="68">
        <f t="shared" si="313"/>
        <v>-0.6780230709926327</v>
      </c>
      <c r="CC142" s="68">
        <f t="shared" si="313"/>
        <v>-0.18540389369811905</v>
      </c>
      <c r="CD142" s="68">
        <f t="shared" si="313"/>
        <v>-0.36787739865138258</v>
      </c>
      <c r="CE142" s="68">
        <f t="shared" si="314"/>
        <v>-0.55328129234950163</v>
      </c>
      <c r="CK142" t="str">
        <f t="shared" si="324"/>
        <v>82 Transport and mobile machine drivers and operatives</v>
      </c>
      <c r="CL142" s="68">
        <f t="shared" si="315"/>
        <v>0.10537329275154872</v>
      </c>
      <c r="CM142" s="68">
        <f t="shared" si="315"/>
        <v>0.26701089022431079</v>
      </c>
      <c r="CN142" s="68">
        <f t="shared" si="315"/>
        <v>-0.25694776243281348</v>
      </c>
      <c r="CO142" s="68">
        <f t="shared" si="315"/>
        <v>-0.2642606634294643</v>
      </c>
      <c r="CP142" s="68">
        <f t="shared" si="316"/>
        <v>-0.52120842586227778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-4.0409002520662375E-5</v>
      </c>
      <c r="C143" s="27">
        <f t="shared" si="299"/>
        <v>-5.1183842119301702E-5</v>
      </c>
      <c r="D143" s="27">
        <f t="shared" si="299"/>
        <v>8.7621420448880073E-4</v>
      </c>
      <c r="E143" s="27">
        <f t="shared" si="299"/>
        <v>1.3684990036412932E-3</v>
      </c>
      <c r="F143" s="27">
        <f t="shared" si="300"/>
        <v>2.2447132081300941E-3</v>
      </c>
      <c r="L143" t="str">
        <f t="shared" si="317"/>
        <v>91 Elementary trades and related occupations</v>
      </c>
      <c r="M143" s="27">
        <f t="shared" si="301"/>
        <v>2.0630917224652226E-2</v>
      </c>
      <c r="N143" s="27">
        <f t="shared" si="301"/>
        <v>-2.3796964081544164E-2</v>
      </c>
      <c r="O143" s="27">
        <f t="shared" si="301"/>
        <v>0.12038077616095706</v>
      </c>
      <c r="P143" s="27">
        <f t="shared" si="301"/>
        <v>0.20076312394661108</v>
      </c>
      <c r="Q143" s="27">
        <f t="shared" si="302"/>
        <v>0.32114390010756816</v>
      </c>
      <c r="W143" t="str">
        <f t="shared" si="318"/>
        <v>91 Elementary trades and related occupations</v>
      </c>
      <c r="X143" s="27">
        <f t="shared" si="303"/>
        <v>-3.6039797572826326E-2</v>
      </c>
      <c r="Y143" s="27">
        <f t="shared" si="303"/>
        <v>-1.290020843820866E-2</v>
      </c>
      <c r="Z143" s="27">
        <f t="shared" si="303"/>
        <v>0.49370985795271127</v>
      </c>
      <c r="AA143" s="27">
        <f t="shared" si="303"/>
        <v>0.30478528739730604</v>
      </c>
      <c r="AB143" s="27">
        <f t="shared" si="304"/>
        <v>0.79849514535001731</v>
      </c>
      <c r="AH143" t="str">
        <f t="shared" si="319"/>
        <v>91 Elementary trades and related occupations</v>
      </c>
      <c r="AI143" s="27">
        <f t="shared" si="305"/>
        <v>-1.7211888480121784E-2</v>
      </c>
      <c r="AJ143" s="27">
        <f t="shared" si="305"/>
        <v>-1.8416555075618762E-2</v>
      </c>
      <c r="AK143" s="27">
        <f t="shared" si="305"/>
        <v>0.26288787901529642</v>
      </c>
      <c r="AL143" s="27">
        <f t="shared" si="305"/>
        <v>0.22750152864953005</v>
      </c>
      <c r="AM143" s="27">
        <f t="shared" si="306"/>
        <v>0.49038940766482647</v>
      </c>
      <c r="AS143" t="str">
        <f t="shared" si="320"/>
        <v>91 Elementary trades and related occupations</v>
      </c>
      <c r="AT143" s="27">
        <f t="shared" si="307"/>
        <v>-2.7888228885029148E-2</v>
      </c>
      <c r="AU143" s="27">
        <f t="shared" si="307"/>
        <v>-2.6433259283931143E-3</v>
      </c>
      <c r="AV143" s="27">
        <f t="shared" si="307"/>
        <v>0.29012116432808388</v>
      </c>
      <c r="AW143" s="27">
        <f t="shared" si="307"/>
        <v>0.16651700736778602</v>
      </c>
      <c r="AX143" s="27">
        <f t="shared" si="308"/>
        <v>0.4566381716958699</v>
      </c>
      <c r="BD143" t="str">
        <f t="shared" si="321"/>
        <v>91 Elementary trades and related occupations</v>
      </c>
      <c r="BE143" s="27">
        <f t="shared" si="309"/>
        <v>-0.14289014019550117</v>
      </c>
      <c r="BF143" s="27">
        <f t="shared" si="309"/>
        <v>-0.11039426454542012</v>
      </c>
      <c r="BG143" s="27">
        <f t="shared" si="309"/>
        <v>1.2133555409276671</v>
      </c>
      <c r="BH143" s="27">
        <f t="shared" si="309"/>
        <v>0.76907241190290776</v>
      </c>
      <c r="BI143" s="27">
        <f t="shared" si="310"/>
        <v>1.9824279528305748</v>
      </c>
      <c r="BO143" t="str">
        <f t="shared" si="322"/>
        <v>91 Elementary trades and related occupations</v>
      </c>
      <c r="BP143" s="27">
        <f t="shared" si="311"/>
        <v>-0.44238395636179528</v>
      </c>
      <c r="BQ143" s="27">
        <f t="shared" si="311"/>
        <v>-9.4209608074135698E-2</v>
      </c>
      <c r="BR143" s="27">
        <f t="shared" si="311"/>
        <v>1.0013538370799322</v>
      </c>
      <c r="BS143" s="27">
        <f t="shared" si="311"/>
        <v>-3.8929629307205893E-2</v>
      </c>
      <c r="BT143" s="27">
        <f t="shared" si="312"/>
        <v>0.9624242077727263</v>
      </c>
      <c r="BZ143" t="str">
        <f t="shared" si="323"/>
        <v>91 Elementary trades and related occupations</v>
      </c>
      <c r="CA143" s="68">
        <f t="shared" si="313"/>
        <v>1.6850788275219353E-2</v>
      </c>
      <c r="CB143" s="68">
        <f t="shared" si="313"/>
        <v>-0.38485712177449893</v>
      </c>
      <c r="CC143" s="68">
        <f t="shared" si="313"/>
        <v>1.0163602009182844</v>
      </c>
      <c r="CD143" s="68">
        <f t="shared" si="313"/>
        <v>-0.11602199698715632</v>
      </c>
      <c r="CE143" s="68">
        <f t="shared" si="314"/>
        <v>0.90033820393112807</v>
      </c>
      <c r="CK143" t="str">
        <f t="shared" si="324"/>
        <v>91 Elementary trades and related occupations</v>
      </c>
      <c r="CL143" s="68">
        <f t="shared" si="315"/>
        <v>-6.9314139166965494E-2</v>
      </c>
      <c r="CM143" s="68">
        <f t="shared" si="315"/>
        <v>9.3679954227454454E-2</v>
      </c>
      <c r="CN143" s="68">
        <f t="shared" si="315"/>
        <v>0.26511265269209761</v>
      </c>
      <c r="CO143" s="68">
        <f t="shared" si="315"/>
        <v>2.2421074566994492E-2</v>
      </c>
      <c r="CP143" s="68">
        <f t="shared" si="316"/>
        <v>0.2875337272590921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2.6673577001691297E-3</v>
      </c>
      <c r="C144" s="27">
        <f t="shared" si="299"/>
        <v>-2.1341584851948016E-3</v>
      </c>
      <c r="D144" s="27">
        <f t="shared" si="299"/>
        <v>8.1271798520306977E-3</v>
      </c>
      <c r="E144" s="27">
        <f t="shared" si="299"/>
        <v>1.3048788223474071E-2</v>
      </c>
      <c r="F144" s="27">
        <f t="shared" si="300"/>
        <v>2.1175968075504769E-2</v>
      </c>
      <c r="L144" t="str">
        <f t="shared" ref="L144" si="325">A144</f>
        <v>92 Elementary administration and service occupations</v>
      </c>
      <c r="M144" s="27">
        <f t="shared" si="301"/>
        <v>0.1634817704869872</v>
      </c>
      <c r="N144" s="27">
        <f t="shared" si="301"/>
        <v>-1.1576284357799449E-2</v>
      </c>
      <c r="O144" s="27">
        <f t="shared" si="301"/>
        <v>0.34923833536321103</v>
      </c>
      <c r="P144" s="27">
        <f t="shared" si="301"/>
        <v>0.69193700061490149</v>
      </c>
      <c r="Q144" s="27">
        <f t="shared" si="302"/>
        <v>1.0411753359781124</v>
      </c>
      <c r="W144" t="str">
        <f t="shared" ref="W144" si="326">A144</f>
        <v>92 Elementary administration and service occupations</v>
      </c>
      <c r="X144" s="27">
        <f t="shared" si="303"/>
        <v>0.15056084773407052</v>
      </c>
      <c r="Y144" s="27">
        <f t="shared" si="303"/>
        <v>0.12280820146663052</v>
      </c>
      <c r="Z144" s="27">
        <f t="shared" si="303"/>
        <v>0.31684087966215291</v>
      </c>
      <c r="AA144" s="27">
        <f t="shared" si="303"/>
        <v>0.57934850848310893</v>
      </c>
      <c r="AB144" s="27">
        <f t="shared" si="304"/>
        <v>0.89618938814526183</v>
      </c>
      <c r="AH144" t="str">
        <f t="shared" ref="AH144" si="327">L144</f>
        <v>92 Elementary administration and service occupations</v>
      </c>
      <c r="AI144" s="27">
        <f t="shared" si="305"/>
        <v>3.2707608402139488E-2</v>
      </c>
      <c r="AJ144" s="27">
        <f t="shared" si="305"/>
        <v>5.8546333391119809E-2</v>
      </c>
      <c r="AK144" s="27">
        <f t="shared" si="305"/>
        <v>0.17688977007348794</v>
      </c>
      <c r="AL144" s="27">
        <f t="shared" si="305"/>
        <v>0.31364652652889879</v>
      </c>
      <c r="AM144" s="27">
        <f t="shared" si="306"/>
        <v>0.49053629660238673</v>
      </c>
      <c r="AS144" t="str">
        <f t="shared" ref="AS144" si="328">W144</f>
        <v>92 Elementary administration and service occupations</v>
      </c>
      <c r="AT144" s="27">
        <f t="shared" si="307"/>
        <v>2.0763694913070729E-2</v>
      </c>
      <c r="AU144" s="27">
        <f t="shared" si="307"/>
        <v>0.10289069327389289</v>
      </c>
      <c r="AV144" s="27">
        <f t="shared" si="307"/>
        <v>0.12641155305880258</v>
      </c>
      <c r="AW144" s="27">
        <f t="shared" si="307"/>
        <v>0.27965792293639979</v>
      </c>
      <c r="AX144" s="27">
        <f t="shared" si="308"/>
        <v>0.40606947599520238</v>
      </c>
      <c r="BD144" t="str">
        <f t="shared" ref="BD144" si="329">AH144</f>
        <v>92 Elementary administration and service occupations</v>
      </c>
      <c r="BE144" s="27">
        <f t="shared" si="309"/>
        <v>-1.4266706913943494E-2</v>
      </c>
      <c r="BF144" s="27">
        <f t="shared" si="309"/>
        <v>-0.5584018326766893</v>
      </c>
      <c r="BG144" s="27">
        <f t="shared" si="309"/>
        <v>-0.674259315962499</v>
      </c>
      <c r="BH144" s="27">
        <f t="shared" si="309"/>
        <v>-0.38007365773536606</v>
      </c>
      <c r="BI144" s="27">
        <f t="shared" si="310"/>
        <v>-1.0543329736978651</v>
      </c>
      <c r="BO144" t="str">
        <f t="shared" ref="BO144" si="330">AS144</f>
        <v>92 Elementary administration and service occupations</v>
      </c>
      <c r="BP144" s="27">
        <f t="shared" si="311"/>
        <v>-0.41644751367356925</v>
      </c>
      <c r="BQ144" s="27">
        <f t="shared" si="311"/>
        <v>-0.91204931508487697</v>
      </c>
      <c r="BR144" s="27">
        <f t="shared" si="311"/>
        <v>-0.89805203699501313</v>
      </c>
      <c r="BS144" s="27">
        <f t="shared" si="311"/>
        <v>-1.4239482653635172</v>
      </c>
      <c r="BT144" s="27">
        <f t="shared" si="312"/>
        <v>-2.3220003023585303</v>
      </c>
      <c r="BZ144" t="str">
        <f t="shared" ref="BZ144" si="331">BD144</f>
        <v>92 Elementary administration and service occupations</v>
      </c>
      <c r="CA144" s="68">
        <f t="shared" si="313"/>
        <v>1.0035938523171293</v>
      </c>
      <c r="CB144" s="68">
        <f t="shared" si="313"/>
        <v>-1.0105586098486317</v>
      </c>
      <c r="CC144" s="68">
        <f t="shared" si="313"/>
        <v>-0.73755370429993139</v>
      </c>
      <c r="CD144" s="68">
        <f t="shared" si="313"/>
        <v>-1.7605170899410538</v>
      </c>
      <c r="CE144" s="68">
        <f t="shared" si="314"/>
        <v>-2.4980707942409852</v>
      </c>
      <c r="CK144" t="str">
        <f t="shared" ref="CK144" si="332">BO144</f>
        <v>92 Elementary administration and service occupations</v>
      </c>
      <c r="CL144" s="68">
        <f t="shared" si="315"/>
        <v>-0.68892294758784067</v>
      </c>
      <c r="CM144" s="68">
        <f t="shared" si="315"/>
        <v>0.14884033524212081</v>
      </c>
      <c r="CN144" s="68">
        <f t="shared" si="315"/>
        <v>-0.77387844525724048</v>
      </c>
      <c r="CO144" s="68">
        <f t="shared" si="315"/>
        <v>-0.12323072962466641</v>
      </c>
      <c r="CP144" s="68">
        <f t="shared" si="316"/>
        <v>-0.89710917488190689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1.2127397561910742</v>
      </c>
      <c r="C146" s="29">
        <f>D35-C35</f>
        <v>-0.10359885472368191</v>
      </c>
      <c r="D146" s="29">
        <f>E35-D35</f>
        <v>1.7746355879287101</v>
      </c>
      <c r="E146" s="29">
        <f>F35-E35</f>
        <v>3.5938393396421295</v>
      </c>
      <c r="F146" s="29">
        <f t="shared" ref="F146" si="334">F35-D35</f>
        <v>5.3684749275708397</v>
      </c>
      <c r="L146" s="24" t="str">
        <f t="shared" ref="L146" si="335">L35</f>
        <v>All occupations</v>
      </c>
      <c r="M146" s="29">
        <f>N35-M35</f>
        <v>8.4171922341663183</v>
      </c>
      <c r="N146" s="29">
        <f t="shared" ref="N146" si="336">O35-N35</f>
        <v>0.68330133786272995</v>
      </c>
      <c r="O146" s="29">
        <f>P35-O35</f>
        <v>12.042518288246704</v>
      </c>
      <c r="P146" s="29">
        <f>Q35-P35</f>
        <v>24.958557806996353</v>
      </c>
      <c r="Q146" s="29">
        <f>Q35-O35</f>
        <v>37.001076095243057</v>
      </c>
      <c r="W146" s="24" t="str">
        <f t="shared" ref="W146" si="337">W35</f>
        <v>All occupations</v>
      </c>
      <c r="X146" s="29">
        <f>Y35-X35</f>
        <v>1.5796444486314769</v>
      </c>
      <c r="Y146" s="29">
        <f t="shared" ref="Y146" si="338">Z35-Y35</f>
        <v>3.2469604614423986</v>
      </c>
      <c r="Z146" s="29">
        <f>AA35-Z35</f>
        <v>8.5357365343644602</v>
      </c>
      <c r="AA146" s="29">
        <f>AB35-AA35</f>
        <v>10.613598877341943</v>
      </c>
      <c r="AB146" s="29">
        <f>AB35-Z35</f>
        <v>19.149335411706403</v>
      </c>
      <c r="AH146" s="24" t="str">
        <f t="shared" ref="AH146" si="339">AH35</f>
        <v>All occupations</v>
      </c>
      <c r="AI146" s="29">
        <f>AJ35-AI35</f>
        <v>-2.012386927887384</v>
      </c>
      <c r="AJ146" s="29">
        <f t="shared" ref="AJ146" si="340">AK35-AJ35</f>
        <v>0.96180984150701576</v>
      </c>
      <c r="AK146" s="29">
        <f>AL35-AK35</f>
        <v>1.1620097677635002</v>
      </c>
      <c r="AL146" s="29">
        <f>AM35-AL35</f>
        <v>2.2597320903730989</v>
      </c>
      <c r="AM146" s="29">
        <f>AM35-AK35</f>
        <v>3.421741858136599</v>
      </c>
      <c r="AS146" s="24" t="str">
        <f t="shared" ref="AS146" si="341">AS35</f>
        <v>All occupations</v>
      </c>
      <c r="AT146" s="29">
        <f>AU35-AT35</f>
        <v>-0.17229309947519766</v>
      </c>
      <c r="AU146" s="29">
        <f t="shared" ref="AU146" si="342">AV35-AU35</f>
        <v>0.9183226373567166</v>
      </c>
      <c r="AV146" s="29">
        <f>AW35-AV35</f>
        <v>1.9694703527420536</v>
      </c>
      <c r="AW146" s="29">
        <f>AX35-AW35</f>
        <v>2.7619333805745114</v>
      </c>
      <c r="AX146" s="29">
        <f>AX35-AV35</f>
        <v>4.7314037333165651</v>
      </c>
      <c r="BD146" s="24" t="str">
        <f t="shared" ref="BD146" si="343">BD35</f>
        <v>All occupations</v>
      </c>
      <c r="BE146" s="29">
        <f>BF35-BE35</f>
        <v>3.8376417200936714</v>
      </c>
      <c r="BF146" s="29">
        <f t="shared" ref="BF146" si="344">BG35-BF35</f>
        <v>-3.685096647562986</v>
      </c>
      <c r="BG146" s="29">
        <f>BH35-BG35</f>
        <v>2.9148353084460581</v>
      </c>
      <c r="BH146" s="29">
        <f>BI35-BH35</f>
        <v>3.8167721537508186</v>
      </c>
      <c r="BI146" s="29">
        <f>BI35-BG35</f>
        <v>6.7316074621968767</v>
      </c>
      <c r="BO146" s="24" t="str">
        <f t="shared" ref="BO146" si="345">BO35</f>
        <v>All occupations</v>
      </c>
      <c r="BP146" s="29">
        <f>BQ35-BP35</f>
        <v>-4.1893180779671155</v>
      </c>
      <c r="BQ146" s="29">
        <f t="shared" ref="BQ146" si="346">BR35-BQ35</f>
        <v>-3.4818861467291811</v>
      </c>
      <c r="BR146" s="29">
        <f>BS35-BR35</f>
        <v>-5.1540929396646789</v>
      </c>
      <c r="BS146" s="29">
        <f>BT35-BS35</f>
        <v>-12.352575466325163</v>
      </c>
      <c r="BT146" s="29">
        <f>BT35-BR35</f>
        <v>-17.506668405989842</v>
      </c>
      <c r="BZ146" s="24" t="str">
        <f t="shared" ref="BZ146" si="347">BZ35</f>
        <v>All occupations</v>
      </c>
      <c r="CA146" s="70">
        <f>CB35-CA35</f>
        <v>6.3200333296378162</v>
      </c>
      <c r="CB146" s="70">
        <f t="shared" ref="CB146" si="348">CC35-CB35</f>
        <v>-4.4632092049133547</v>
      </c>
      <c r="CC146" s="70">
        <f>CD35-CC35</f>
        <v>-3.9044418563567262</v>
      </c>
      <c r="CD146" s="70">
        <f>CE35-CD35</f>
        <v>-10.866996955864664</v>
      </c>
      <c r="CE146" s="70">
        <f>CE35-CC35</f>
        <v>-14.77143881222139</v>
      </c>
      <c r="CK146" s="24" t="str">
        <f t="shared" ref="CK146" si="349">CK35</f>
        <v>All occupations</v>
      </c>
      <c r="CL146" s="70">
        <f>CM35-CL35</f>
        <v>-0.90525338339055672</v>
      </c>
      <c r="CM146" s="70">
        <f t="shared" ref="CM146" si="350">CN35-CM35</f>
        <v>2.1583965757601931</v>
      </c>
      <c r="CN146" s="70">
        <f>CO35-CN35</f>
        <v>-3.0896710434701227</v>
      </c>
      <c r="CO146" s="70">
        <f>CP35-CO35</f>
        <v>-2.256861226488887</v>
      </c>
      <c r="CP146" s="70">
        <f>CP35-CN35</f>
        <v>-5.3465322699590097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Gloucestershire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0.42330382118994281</v>
      </c>
      <c r="C8" s="69">
        <f>'Basic T2'!O8</f>
        <v>3.4843900361005784</v>
      </c>
      <c r="D8" s="69">
        <f>'Basic T2'!Z8</f>
        <v>7.4719616078001998</v>
      </c>
      <c r="E8" s="69">
        <f>'Basic T2'!AK8</f>
        <v>1.468060668222462</v>
      </c>
      <c r="F8" s="69">
        <f>'Basic T2'!AV8</f>
        <v>2.135601590883129</v>
      </c>
      <c r="G8" s="69">
        <f>'Basic T2'!BG8</f>
        <v>5.3787225252329511</v>
      </c>
      <c r="H8" s="69">
        <f>'Basic T2'!BR8</f>
        <v>3.7860881710396601</v>
      </c>
      <c r="I8" s="69">
        <f>'Basic T2'!CC8</f>
        <v>2.6535787174685392</v>
      </c>
      <c r="J8" s="69">
        <f>'Basic T2'!CN8</f>
        <v>0.48934053686949391</v>
      </c>
      <c r="K8" s="309">
        <f>SUM(B8:J8)</f>
        <v>27.291047674806958</v>
      </c>
      <c r="L8" s="97"/>
      <c r="M8" s="97">
        <f t="shared" ref="M8:M33" si="0">B8/B$35*100</f>
        <v>7.6967082908466251</v>
      </c>
      <c r="N8" s="97">
        <f t="shared" ref="N8:N33" si="1">C8/C$35*100</f>
        <v>9.0670496067575943</v>
      </c>
      <c r="O8" s="97">
        <f t="shared" ref="O8:O33" si="2">D8/D$35*100</f>
        <v>11.042106803460854</v>
      </c>
      <c r="P8" s="97">
        <f t="shared" ref="P8:P33" si="3">E8/E$35*100</f>
        <v>7.8640150622008615</v>
      </c>
      <c r="Q8" s="97">
        <f t="shared" ref="Q8:Q33" si="4">F8/F$35*100</f>
        <v>10.967941287306679</v>
      </c>
      <c r="R8" s="97">
        <f t="shared" ref="R8:R33" si="5">G8/G$35*100</f>
        <v>7.0273409821174955</v>
      </c>
      <c r="S8" s="97">
        <f t="shared" ref="S8:S33" si="6">H8/H$35*100</f>
        <v>5.7763355108278738</v>
      </c>
      <c r="T8" s="97">
        <f t="shared" ref="T8:T33" si="7">I8/I$35*100</f>
        <v>6.1174340287269269</v>
      </c>
      <c r="U8" s="97">
        <f t="shared" ref="U8:U33" si="8">J8/J$35*100</f>
        <v>4.0127331223190588</v>
      </c>
      <c r="V8" s="97">
        <f t="shared" ref="V8:V33" si="9">K8/K$35*100</f>
        <v>7.8559578560324956</v>
      </c>
      <c r="W8" s="97"/>
      <c r="X8" s="97">
        <f t="shared" ref="X8:X32" si="10">IF($K8&gt;0,B8/$K8*100,0)</f>
        <v>1.5510720813430152</v>
      </c>
      <c r="Y8" s="97">
        <f t="shared" ref="Y8:AG23" si="11">IF($K8&gt;0,C8/$K8*100,0)</f>
        <v>12.767520241874427</v>
      </c>
      <c r="Z8" s="97">
        <f t="shared" si="11"/>
        <v>27.378800905095897</v>
      </c>
      <c r="AA8" s="97">
        <f t="shared" si="11"/>
        <v>5.3792755987805672</v>
      </c>
      <c r="AB8" s="97">
        <f t="shared" si="11"/>
        <v>7.8252825480736519</v>
      </c>
      <c r="AC8" s="97">
        <f t="shared" si="11"/>
        <v>19.708743282135639</v>
      </c>
      <c r="AD8" s="97">
        <f t="shared" si="11"/>
        <v>13.873004129975897</v>
      </c>
      <c r="AE8" s="97">
        <f t="shared" si="11"/>
        <v>9.7232570514986989</v>
      </c>
      <c r="AF8" s="97">
        <f>IF($K8&gt;0,J8/$K8*100,0)</f>
        <v>1.7930441612222028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0.16604586877916266</v>
      </c>
      <c r="C9" s="69">
        <f>'Basic T2'!O9</f>
        <v>1.4009290922353226</v>
      </c>
      <c r="D9" s="69">
        <f>'Basic T2'!Z9</f>
        <v>2.9152490863198568</v>
      </c>
      <c r="E9" s="69">
        <f>'Basic T2'!AK9</f>
        <v>0.86742320632441083</v>
      </c>
      <c r="F9" s="69">
        <f>'Basic T2'!AV9</f>
        <v>0.91040179284843614</v>
      </c>
      <c r="G9" s="69">
        <f>'Basic T2'!BG9</f>
        <v>2.4226372027252805</v>
      </c>
      <c r="H9" s="69">
        <f>'Basic T2'!BR9</f>
        <v>2.4795621710991229</v>
      </c>
      <c r="I9" s="69">
        <f>'Basic T2'!CC9</f>
        <v>1.8211947034250093</v>
      </c>
      <c r="J9" s="69">
        <f>'Basic T2'!CN9</f>
        <v>0.41726389118291807</v>
      </c>
      <c r="K9" s="309">
        <f>SUM(B9:J9)</f>
        <v>13.40070701493952</v>
      </c>
      <c r="L9" s="97"/>
      <c r="M9" s="97">
        <f t="shared" si="0"/>
        <v>3.019123737888374</v>
      </c>
      <c r="N9" s="97">
        <f t="shared" si="1"/>
        <v>3.6454855636835766</v>
      </c>
      <c r="O9" s="97">
        <f t="shared" si="2"/>
        <v>4.3081714627964534</v>
      </c>
      <c r="P9" s="97">
        <f t="shared" si="3"/>
        <v>4.6465580799853221</v>
      </c>
      <c r="Q9" s="97">
        <f t="shared" si="4"/>
        <v>4.6756068427965642</v>
      </c>
      <c r="R9" s="97">
        <f t="shared" si="5"/>
        <v>3.1651935231175585</v>
      </c>
      <c r="S9" s="97">
        <f t="shared" si="6"/>
        <v>3.7830030292961419</v>
      </c>
      <c r="T9" s="97">
        <f t="shared" si="7"/>
        <v>4.1984955555785142</v>
      </c>
      <c r="U9" s="97">
        <f t="shared" si="8"/>
        <v>3.4216839005593793</v>
      </c>
      <c r="V9" s="97">
        <f t="shared" si="9"/>
        <v>3.8575063443821627</v>
      </c>
      <c r="W9" s="97"/>
      <c r="X9" s="97">
        <f t="shared" si="10"/>
        <v>1.2390828975967434</v>
      </c>
      <c r="Y9" s="97">
        <f t="shared" si="11"/>
        <v>10.454143133444555</v>
      </c>
      <c r="Z9" s="97">
        <f t="shared" si="11"/>
        <v>21.754442381807522</v>
      </c>
      <c r="AA9" s="97">
        <f t="shared" si="11"/>
        <v>6.4729659812529343</v>
      </c>
      <c r="AB9" s="97">
        <f t="shared" si="11"/>
        <v>6.7936847797171618</v>
      </c>
      <c r="AC9" s="97">
        <f t="shared" si="11"/>
        <v>18.078428250274033</v>
      </c>
      <c r="AD9" s="97">
        <f t="shared" si="11"/>
        <v>18.50321903415119</v>
      </c>
      <c r="AE9" s="97">
        <f t="shared" si="11"/>
        <v>13.590288194456349</v>
      </c>
      <c r="AF9" s="97">
        <f t="shared" si="11"/>
        <v>3.1137453472995076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1.0633941058803005</v>
      </c>
      <c r="C10" s="69">
        <f>'Basic T2'!O10</f>
        <v>4.5686945140062942</v>
      </c>
      <c r="D10" s="69">
        <f>'Basic T2'!Z10</f>
        <v>7.0357025236865152</v>
      </c>
      <c r="E10" s="69">
        <f>'Basic T2'!AK10</f>
        <v>0.77662284476068266</v>
      </c>
      <c r="F10" s="69">
        <f>'Basic T2'!AV10</f>
        <v>1.9919440336811796</v>
      </c>
      <c r="G10" s="69">
        <f>'Basic T2'!BG10</f>
        <v>3.3974554855067138</v>
      </c>
      <c r="H10" s="69">
        <f>'Basic T2'!BR10</f>
        <v>2.1958656671176304</v>
      </c>
      <c r="I10" s="69">
        <f>'Basic T2'!CC10</f>
        <v>1.3865206511435615</v>
      </c>
      <c r="J10" s="69">
        <f>'Basic T2'!CN10</f>
        <v>0.28773030882105777</v>
      </c>
      <c r="K10" s="309">
        <f t="shared" ref="K10:K32" si="12">SUM(B10:J10)</f>
        <v>22.703930134603937</v>
      </c>
      <c r="L10" s="97"/>
      <c r="M10" s="97">
        <f t="shared" si="0"/>
        <v>19.33512957232147</v>
      </c>
      <c r="N10" s="97">
        <f t="shared" si="1"/>
        <v>11.888617338308968</v>
      </c>
      <c r="O10" s="97">
        <f t="shared" si="2"/>
        <v>10.397400680274343</v>
      </c>
      <c r="P10" s="97">
        <f t="shared" si="3"/>
        <v>4.1601644135334954</v>
      </c>
      <c r="Q10" s="97">
        <f t="shared" si="4"/>
        <v>10.23015027816189</v>
      </c>
      <c r="R10" s="97">
        <f t="shared" si="5"/>
        <v>4.4388008595381478</v>
      </c>
      <c r="S10" s="97">
        <f t="shared" si="6"/>
        <v>3.3501747072351629</v>
      </c>
      <c r="T10" s="97">
        <f t="shared" si="7"/>
        <v>3.196418691859968</v>
      </c>
      <c r="U10" s="97">
        <f t="shared" si="8"/>
        <v>2.3594712751322202</v>
      </c>
      <c r="V10" s="97">
        <f t="shared" si="9"/>
        <v>6.5355174498633959</v>
      </c>
      <c r="W10" s="97"/>
      <c r="X10" s="97">
        <f t="shared" si="10"/>
        <v>4.6837446185563287</v>
      </c>
      <c r="Y10" s="97">
        <f t="shared" si="11"/>
        <v>20.122923594813969</v>
      </c>
      <c r="Z10" s="97">
        <f t="shared" si="11"/>
        <v>30.988919019633208</v>
      </c>
      <c r="AA10" s="97">
        <f t="shared" si="11"/>
        <v>3.4206537817741163</v>
      </c>
      <c r="AB10" s="97">
        <f t="shared" si="11"/>
        <v>8.7735648492204472</v>
      </c>
      <c r="AC10" s="97">
        <f t="shared" si="11"/>
        <v>14.96417345087105</v>
      </c>
      <c r="AD10" s="97">
        <f t="shared" si="11"/>
        <v>9.6717425313550756</v>
      </c>
      <c r="AE10" s="97">
        <f t="shared" si="11"/>
        <v>6.106963168593933</v>
      </c>
      <c r="AF10" s="97">
        <f t="shared" si="11"/>
        <v>1.267314985181869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1.0781258259092552</v>
      </c>
      <c r="C11" s="69">
        <f>'Basic T2'!O11</f>
        <v>3.0021397985584448</v>
      </c>
      <c r="D11" s="69">
        <f>'Basic T2'!Z11</f>
        <v>5.5861563199613959</v>
      </c>
      <c r="E11" s="69">
        <f>'Basic T2'!AK11</f>
        <v>1.7773958258901554</v>
      </c>
      <c r="F11" s="69">
        <f>'Basic T2'!AV11</f>
        <v>0.43428029982709709</v>
      </c>
      <c r="G11" s="69">
        <f>'Basic T2'!BG11</f>
        <v>1.7447210356311464</v>
      </c>
      <c r="H11" s="69">
        <f>'Basic T2'!BR11</f>
        <v>1.1874794743970019</v>
      </c>
      <c r="I11" s="69">
        <f>'Basic T2'!CC11</f>
        <v>0.63426115771386826</v>
      </c>
      <c r="J11" s="69">
        <f>'Basic T2'!CN11</f>
        <v>9.3104861352787657E-2</v>
      </c>
      <c r="K11" s="309">
        <f t="shared" si="12"/>
        <v>15.537664599241154</v>
      </c>
      <c r="L11" s="97"/>
      <c r="M11" s="97">
        <f t="shared" si="0"/>
        <v>19.602988604083929</v>
      </c>
      <c r="N11" s="97">
        <f t="shared" si="1"/>
        <v>7.8121422108110226</v>
      </c>
      <c r="O11" s="97">
        <f t="shared" si="2"/>
        <v>8.2552531642358744</v>
      </c>
      <c r="P11" s="97">
        <f t="shared" si="3"/>
        <v>9.5210421809182701</v>
      </c>
      <c r="Q11" s="97">
        <f t="shared" si="4"/>
        <v>2.2303602184374878</v>
      </c>
      <c r="R11" s="97">
        <f t="shared" si="5"/>
        <v>2.279491008977494</v>
      </c>
      <c r="S11" s="97">
        <f t="shared" si="6"/>
        <v>1.8117063170388508</v>
      </c>
      <c r="T11" s="97">
        <f t="shared" si="7"/>
        <v>1.4621954735151192</v>
      </c>
      <c r="U11" s="97">
        <f t="shared" si="8"/>
        <v>0.76348663732082001</v>
      </c>
      <c r="V11" s="97">
        <f t="shared" si="9"/>
        <v>4.4726475775968888</v>
      </c>
      <c r="W11" s="97"/>
      <c r="X11" s="97">
        <f t="shared" si="10"/>
        <v>6.9387894108739481</v>
      </c>
      <c r="Y11" s="97">
        <f t="shared" si="11"/>
        <v>19.321692648102768</v>
      </c>
      <c r="Z11" s="97">
        <f t="shared" si="11"/>
        <v>35.952354900454083</v>
      </c>
      <c r="AA11" s="97">
        <f t="shared" si="11"/>
        <v>11.439272707540372</v>
      </c>
      <c r="AB11" s="97">
        <f t="shared" si="11"/>
        <v>2.7950165679873602</v>
      </c>
      <c r="AC11" s="97">
        <f t="shared" si="11"/>
        <v>11.22897861829478</v>
      </c>
      <c r="AD11" s="97">
        <f t="shared" si="11"/>
        <v>7.6425866114718257</v>
      </c>
      <c r="AE11" s="97">
        <f t="shared" si="11"/>
        <v>4.0820881005813767</v>
      </c>
      <c r="AF11" s="97">
        <f t="shared" si="11"/>
        <v>0.59922043469347908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1.4138756639116614</v>
      </c>
      <c r="C12" s="69">
        <f>'Basic T2'!O12</f>
        <v>8.1228786075521153</v>
      </c>
      <c r="D12" s="69">
        <f>'Basic T2'!Z12</f>
        <v>4.348558787832129</v>
      </c>
      <c r="E12" s="69">
        <f>'Basic T2'!AK12</f>
        <v>0.39179339870868995</v>
      </c>
      <c r="F12" s="69">
        <f>'Basic T2'!AV12</f>
        <v>0.18265579407128668</v>
      </c>
      <c r="G12" s="69">
        <f>'Basic T2'!BG12</f>
        <v>0.81899852519042926</v>
      </c>
      <c r="H12" s="69">
        <f>'Basic T2'!BR12</f>
        <v>0.51978745865889275</v>
      </c>
      <c r="I12" s="69">
        <f>'Basic T2'!CC12</f>
        <v>0.45644249851906021</v>
      </c>
      <c r="J12" s="69">
        <f>'Basic T2'!CN12</f>
        <v>8.2038698191333373E-2</v>
      </c>
      <c r="K12" s="309">
        <f t="shared" si="12"/>
        <v>16.3370294326356</v>
      </c>
      <c r="L12" s="97"/>
      <c r="M12" s="97">
        <f t="shared" si="0"/>
        <v>25.707749375057396</v>
      </c>
      <c r="N12" s="97">
        <f t="shared" si="1"/>
        <v>21.137284437527626</v>
      </c>
      <c r="O12" s="97">
        <f t="shared" si="2"/>
        <v>6.4263245847307378</v>
      </c>
      <c r="P12" s="97">
        <f t="shared" si="3"/>
        <v>2.0987342385833312</v>
      </c>
      <c r="Q12" s="97">
        <f t="shared" si="4"/>
        <v>0.93807666828521574</v>
      </c>
      <c r="R12" s="97">
        <f t="shared" si="5"/>
        <v>1.070027664257551</v>
      </c>
      <c r="S12" s="97">
        <f t="shared" si="6"/>
        <v>0.79302610501800863</v>
      </c>
      <c r="T12" s="97">
        <f t="shared" si="7"/>
        <v>1.0522608031999126</v>
      </c>
      <c r="U12" s="97">
        <f t="shared" si="8"/>
        <v>0.67274091709286876</v>
      </c>
      <c r="V12" s="97">
        <f t="shared" si="9"/>
        <v>4.7027514753134367</v>
      </c>
      <c r="W12" s="97"/>
      <c r="X12" s="97">
        <f t="shared" si="10"/>
        <v>8.6544231908356508</v>
      </c>
      <c r="Y12" s="97">
        <f t="shared" si="11"/>
        <v>49.720658465152056</v>
      </c>
      <c r="Z12" s="97">
        <f t="shared" si="11"/>
        <v>26.617805922203019</v>
      </c>
      <c r="AA12" s="97">
        <f t="shared" si="11"/>
        <v>2.3981924028735939</v>
      </c>
      <c r="AB12" s="97">
        <f t="shared" si="11"/>
        <v>1.118047774991487</v>
      </c>
      <c r="AC12" s="97">
        <f t="shared" si="11"/>
        <v>5.0131422518855242</v>
      </c>
      <c r="AD12" s="97">
        <f t="shared" si="11"/>
        <v>3.1816522140833108</v>
      </c>
      <c r="AE12" s="97">
        <f t="shared" si="11"/>
        <v>2.7939136695637563</v>
      </c>
      <c r="AF12" s="97">
        <f t="shared" si="11"/>
        <v>0.50216410841158865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0.39556531191369121</v>
      </c>
      <c r="C13" s="69">
        <f>'Basic T2'!O13</f>
        <v>5.3877693155860031</v>
      </c>
      <c r="D13" s="69">
        <f>'Basic T2'!Z13</f>
        <v>8.1600045216810777</v>
      </c>
      <c r="E13" s="69">
        <f>'Basic T2'!AK13</f>
        <v>0.75975525220786888</v>
      </c>
      <c r="F13" s="69">
        <f>'Basic T2'!AV13</f>
        <v>1.3528439002104564</v>
      </c>
      <c r="G13" s="69">
        <f>'Basic T2'!BG13</f>
        <v>3.4921955692324445</v>
      </c>
      <c r="H13" s="69">
        <f>'Basic T2'!BR13</f>
        <v>2.1301967015431487</v>
      </c>
      <c r="I13" s="69">
        <f>'Basic T2'!CC13</f>
        <v>1.3676143116692383</v>
      </c>
      <c r="J13" s="69">
        <f>'Basic T2'!CN13</f>
        <v>0.25494991125711153</v>
      </c>
      <c r="K13" s="309">
        <f t="shared" si="12"/>
        <v>23.300894795301041</v>
      </c>
      <c r="L13" s="97"/>
      <c r="M13" s="97">
        <f t="shared" si="0"/>
        <v>7.1923537265006221</v>
      </c>
      <c r="N13" s="97">
        <f t="shared" si="1"/>
        <v>14.020006700758053</v>
      </c>
      <c r="O13" s="97">
        <f t="shared" si="2"/>
        <v>12.058900483517492</v>
      </c>
      <c r="P13" s="97">
        <f t="shared" si="3"/>
        <v>4.0698091545379631</v>
      </c>
      <c r="Q13" s="97">
        <f t="shared" si="4"/>
        <v>6.9478841614195392</v>
      </c>
      <c r="R13" s="97">
        <f t="shared" si="5"/>
        <v>4.5625794835314419</v>
      </c>
      <c r="S13" s="97">
        <f t="shared" si="6"/>
        <v>3.2499852872663597</v>
      </c>
      <c r="T13" s="97">
        <f t="shared" si="7"/>
        <v>3.1528329170353855</v>
      </c>
      <c r="U13" s="97">
        <f t="shared" si="8"/>
        <v>2.0906625884267589</v>
      </c>
      <c r="V13" s="97">
        <f t="shared" si="9"/>
        <v>6.7073587537172745</v>
      </c>
      <c r="W13" s="97"/>
      <c r="X13" s="97">
        <f t="shared" si="10"/>
        <v>1.697640006483625</v>
      </c>
      <c r="Y13" s="97">
        <f t="shared" si="11"/>
        <v>23.122585475440729</v>
      </c>
      <c r="Z13" s="97">
        <f t="shared" si="11"/>
        <v>35.020133747510243</v>
      </c>
      <c r="AA13" s="97">
        <f t="shared" si="11"/>
        <v>3.2606269367864984</v>
      </c>
      <c r="AB13" s="97">
        <f t="shared" si="11"/>
        <v>5.8059740284449362</v>
      </c>
      <c r="AC13" s="97">
        <f t="shared" si="11"/>
        <v>14.987388252303067</v>
      </c>
      <c r="AD13" s="97">
        <f t="shared" si="11"/>
        <v>9.1421240268109081</v>
      </c>
      <c r="AE13" s="97">
        <f t="shared" si="11"/>
        <v>5.8693639179257495</v>
      </c>
      <c r="AF13" s="97">
        <f t="shared" si="11"/>
        <v>1.0941636082942439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0.1593923100142875</v>
      </c>
      <c r="C14" s="69">
        <f>'Basic T2'!O14</f>
        <v>0.82654032081075268</v>
      </c>
      <c r="D14" s="69">
        <f>'Basic T2'!Z14</f>
        <v>1.7521336653344746</v>
      </c>
      <c r="E14" s="69">
        <f>'Basic T2'!AK14</f>
        <v>0.31721903842404497</v>
      </c>
      <c r="F14" s="69">
        <f>'Basic T2'!AV14</f>
        <v>0.74008529135822754</v>
      </c>
      <c r="G14" s="69">
        <f>'Basic T2'!BG14</f>
        <v>1.430550811042069</v>
      </c>
      <c r="H14" s="69">
        <f>'Basic T2'!BR14</f>
        <v>0.98262465968266044</v>
      </c>
      <c r="I14" s="69">
        <f>'Basic T2'!CC14</f>
        <v>0.84634019915963521</v>
      </c>
      <c r="J14" s="69">
        <f>'Basic T2'!CN14</f>
        <v>0.15347491239968708</v>
      </c>
      <c r="K14" s="309">
        <f t="shared" si="12"/>
        <v>7.2083612082258393</v>
      </c>
      <c r="L14" s="97"/>
      <c r="M14" s="97">
        <f t="shared" si="0"/>
        <v>2.8981456168657647</v>
      </c>
      <c r="N14" s="97">
        <f t="shared" si="1"/>
        <v>2.1508160720042033</v>
      </c>
      <c r="O14" s="97">
        <f t="shared" si="2"/>
        <v>2.5893129652011924</v>
      </c>
      <c r="P14" s="97">
        <f t="shared" si="3"/>
        <v>1.6992589953411537</v>
      </c>
      <c r="Q14" s="97">
        <f t="shared" si="4"/>
        <v>3.8009018432410939</v>
      </c>
      <c r="R14" s="97">
        <f t="shared" si="5"/>
        <v>1.8690252739895636</v>
      </c>
      <c r="S14" s="97">
        <f t="shared" si="6"/>
        <v>1.4991646943027965</v>
      </c>
      <c r="T14" s="97">
        <f t="shared" si="7"/>
        <v>1.9511123978103961</v>
      </c>
      <c r="U14" s="97">
        <f t="shared" si="8"/>
        <v>1.258538416561813</v>
      </c>
      <c r="V14" s="97">
        <f t="shared" si="9"/>
        <v>2.0749874661336993</v>
      </c>
      <c r="W14" s="97"/>
      <c r="X14" s="97">
        <f t="shared" si="10"/>
        <v>2.2112142470385163</v>
      </c>
      <c r="Y14" s="97">
        <f t="shared" si="11"/>
        <v>11.466410976569046</v>
      </c>
      <c r="Z14" s="97">
        <f t="shared" si="11"/>
        <v>24.306962632991016</v>
      </c>
      <c r="AA14" s="97">
        <f t="shared" si="11"/>
        <v>4.4007095269039747</v>
      </c>
      <c r="AB14" s="97">
        <f t="shared" si="11"/>
        <v>10.267039483449821</v>
      </c>
      <c r="AC14" s="97">
        <f t="shared" si="11"/>
        <v>19.845714854155649</v>
      </c>
      <c r="AD14" s="97">
        <f t="shared" si="11"/>
        <v>13.631734471925959</v>
      </c>
      <c r="AE14" s="97">
        <f t="shared" si="11"/>
        <v>11.741090307653174</v>
      </c>
      <c r="AF14" s="97">
        <f t="shared" si="11"/>
        <v>2.1291234993128372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3.2535982744379861E-2</v>
      </c>
      <c r="C15" s="69">
        <f>'Basic T2'!O15</f>
        <v>0.73593332903439979</v>
      </c>
      <c r="D15" s="69">
        <f>'Basic T2'!Z15</f>
        <v>1.9656526453097911</v>
      </c>
      <c r="E15" s="69">
        <f>'Basic T2'!AK15</f>
        <v>0.97578329445489198</v>
      </c>
      <c r="F15" s="69">
        <f>'Basic T2'!AV15</f>
        <v>0.32840167112333696</v>
      </c>
      <c r="G15" s="69">
        <f>'Basic T2'!BG15</f>
        <v>1.3465234158951789</v>
      </c>
      <c r="H15" s="69">
        <f>'Basic T2'!BR15</f>
        <v>0.92237089250159177</v>
      </c>
      <c r="I15" s="69">
        <f>'Basic T2'!CC15</f>
        <v>0.30652880604563904</v>
      </c>
      <c r="J15" s="69">
        <f>'Basic T2'!CN15</f>
        <v>4.6985003242629685E-2</v>
      </c>
      <c r="K15" s="309">
        <f t="shared" si="12"/>
        <v>6.6607150403518389</v>
      </c>
      <c r="L15" s="97"/>
      <c r="M15" s="97">
        <f t="shared" si="0"/>
        <v>0.59158447338263931</v>
      </c>
      <c r="N15" s="97">
        <f t="shared" si="1"/>
        <v>1.9150393418897234</v>
      </c>
      <c r="O15" s="97">
        <f t="shared" si="2"/>
        <v>2.9048525122716957</v>
      </c>
      <c r="P15" s="97">
        <f t="shared" si="3"/>
        <v>5.227014585390716</v>
      </c>
      <c r="Q15" s="97">
        <f t="shared" si="4"/>
        <v>1.6865927909543645</v>
      </c>
      <c r="R15" s="97">
        <f t="shared" si="5"/>
        <v>1.759242857297461</v>
      </c>
      <c r="S15" s="97">
        <f t="shared" si="6"/>
        <v>1.4072371006214299</v>
      </c>
      <c r="T15" s="97">
        <f t="shared" si="7"/>
        <v>0.70665691450732715</v>
      </c>
      <c r="U15" s="97">
        <f t="shared" si="8"/>
        <v>0.38529053809872954</v>
      </c>
      <c r="V15" s="97">
        <f t="shared" si="9"/>
        <v>1.9173429056865976</v>
      </c>
      <c r="W15" s="97"/>
      <c r="X15" s="97">
        <f t="shared" si="10"/>
        <v>0.48847582500183362</v>
      </c>
      <c r="Y15" s="97">
        <f t="shared" si="11"/>
        <v>11.048863741745144</v>
      </c>
      <c r="Z15" s="97">
        <f t="shared" si="11"/>
        <v>29.511135567300283</v>
      </c>
      <c r="AA15" s="97">
        <f t="shared" si="11"/>
        <v>14.649827962064387</v>
      </c>
      <c r="AB15" s="97">
        <f t="shared" si="11"/>
        <v>4.9304266754217698</v>
      </c>
      <c r="AC15" s="97">
        <f t="shared" si="11"/>
        <v>20.215898859772441</v>
      </c>
      <c r="AD15" s="97">
        <f t="shared" si="11"/>
        <v>13.847926039677406</v>
      </c>
      <c r="AE15" s="97">
        <f t="shared" si="11"/>
        <v>4.6020405345166555</v>
      </c>
      <c r="AF15" s="97">
        <f t="shared" si="11"/>
        <v>0.7054047945000782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9.9686188382663854E-3</v>
      </c>
      <c r="C16" s="69">
        <f>'Basic T2'!O16</f>
        <v>0.15202913763670331</v>
      </c>
      <c r="D16" s="69">
        <f>'Basic T2'!Z16</f>
        <v>0.59401941208750497</v>
      </c>
      <c r="E16" s="69">
        <f>'Basic T2'!AK16</f>
        <v>0.16145484193311258</v>
      </c>
      <c r="F16" s="69">
        <f>'Basic T2'!AV16</f>
        <v>0.1321273327370143</v>
      </c>
      <c r="G16" s="69">
        <f>'Basic T2'!BG16</f>
        <v>0.49264405966636671</v>
      </c>
      <c r="H16" s="69">
        <f>'Basic T2'!BR16</f>
        <v>0.54533715773147706</v>
      </c>
      <c r="I16" s="69">
        <f>'Basic T2'!CC16</f>
        <v>0.31530581038451311</v>
      </c>
      <c r="J16" s="69">
        <f>'Basic T2'!CN16</f>
        <v>3.8718539323386918E-2</v>
      </c>
      <c r="K16" s="309">
        <f t="shared" si="12"/>
        <v>2.4416049103383459</v>
      </c>
      <c r="L16" s="97"/>
      <c r="M16" s="97">
        <f t="shared" si="0"/>
        <v>0.18125409556921251</v>
      </c>
      <c r="N16" s="97">
        <f t="shared" si="1"/>
        <v>0.39560890667888976</v>
      </c>
      <c r="O16" s="97">
        <f t="shared" si="2"/>
        <v>0.87784522136086562</v>
      </c>
      <c r="P16" s="97">
        <f t="shared" si="3"/>
        <v>0.86487114348250871</v>
      </c>
      <c r="Q16" s="97">
        <f t="shared" si="4"/>
        <v>0.67857452162167464</v>
      </c>
      <c r="R16" s="97">
        <f t="shared" si="5"/>
        <v>0.64364312787082423</v>
      </c>
      <c r="S16" s="97">
        <f t="shared" si="6"/>
        <v>0.83200661138149568</v>
      </c>
      <c r="T16" s="97">
        <f t="shared" si="7"/>
        <v>0.72689100240509785</v>
      </c>
      <c r="U16" s="97">
        <f t="shared" si="8"/>
        <v>0.31750315676831758</v>
      </c>
      <c r="V16" s="97">
        <f t="shared" si="9"/>
        <v>0.70283653105800836</v>
      </c>
      <c r="W16" s="97"/>
      <c r="X16" s="97">
        <f t="shared" si="10"/>
        <v>0.40828140523705703</v>
      </c>
      <c r="Y16" s="97">
        <f t="shared" si="11"/>
        <v>6.2266068106668353</v>
      </c>
      <c r="Z16" s="97">
        <f t="shared" si="11"/>
        <v>24.329055432854148</v>
      </c>
      <c r="AA16" s="97">
        <f t="shared" si="11"/>
        <v>6.6126522456386656</v>
      </c>
      <c r="AB16" s="97">
        <f t="shared" si="11"/>
        <v>5.411495208645559</v>
      </c>
      <c r="AC16" s="97">
        <f t="shared" si="11"/>
        <v>20.177058850938273</v>
      </c>
      <c r="AD16" s="97">
        <f t="shared" si="11"/>
        <v>22.335192537596381</v>
      </c>
      <c r="AE16" s="97">
        <f t="shared" si="11"/>
        <v>12.913875174866826</v>
      </c>
      <c r="AF16" s="97">
        <f t="shared" si="11"/>
        <v>1.58578233355623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9.6869236424394975E-2</v>
      </c>
      <c r="C17" s="69">
        <f>'Basic T2'!O17</f>
        <v>1.5136183100560843</v>
      </c>
      <c r="D17" s="69">
        <f>'Basic T2'!Z17</f>
        <v>2.6078968377248022</v>
      </c>
      <c r="E17" s="69">
        <f>'Basic T2'!AK17</f>
        <v>0.34026251630200965</v>
      </c>
      <c r="F17" s="69">
        <f>'Basic T2'!AV17</f>
        <v>0.43444174141681452</v>
      </c>
      <c r="G17" s="69">
        <f>'Basic T2'!BG17</f>
        <v>1.1551850051312729</v>
      </c>
      <c r="H17" s="69">
        <f>'Basic T2'!BR17</f>
        <v>0.51257901782174775</v>
      </c>
      <c r="I17" s="69">
        <f>'Basic T2'!CC17</f>
        <v>0.48006300786001532</v>
      </c>
      <c r="J17" s="69">
        <f>'Basic T2'!CN17</f>
        <v>0.1199428137923889</v>
      </c>
      <c r="K17" s="309">
        <f t="shared" si="12"/>
        <v>7.2608584865295303</v>
      </c>
      <c r="L17" s="97"/>
      <c r="M17" s="97">
        <f t="shared" si="0"/>
        <v>1.7613218161361039</v>
      </c>
      <c r="N17" s="97">
        <f t="shared" si="1"/>
        <v>3.9387244713665468</v>
      </c>
      <c r="O17" s="97">
        <f t="shared" si="2"/>
        <v>3.8539645846819384</v>
      </c>
      <c r="P17" s="97">
        <f t="shared" si="3"/>
        <v>1.8226968484492421</v>
      </c>
      <c r="Q17" s="97">
        <f t="shared" si="4"/>
        <v>2.2311893440032811</v>
      </c>
      <c r="R17" s="97">
        <f t="shared" si="5"/>
        <v>1.5092578006029451</v>
      </c>
      <c r="S17" s="97">
        <f t="shared" si="6"/>
        <v>0.78202837572480288</v>
      </c>
      <c r="T17" s="97">
        <f t="shared" si="7"/>
        <v>1.106714400776271</v>
      </c>
      <c r="U17" s="97">
        <f t="shared" si="8"/>
        <v>0.98356556513368809</v>
      </c>
      <c r="V17" s="97">
        <f t="shared" si="9"/>
        <v>2.0900992497055304</v>
      </c>
      <c r="W17" s="97"/>
      <c r="X17" s="97">
        <f t="shared" si="10"/>
        <v>1.3341292438643233</v>
      </c>
      <c r="Y17" s="97">
        <f t="shared" si="11"/>
        <v>20.846272005771425</v>
      </c>
      <c r="Z17" s="97">
        <f t="shared" si="11"/>
        <v>35.91719687917093</v>
      </c>
      <c r="AA17" s="97">
        <f t="shared" si="11"/>
        <v>4.6862573748444563</v>
      </c>
      <c r="AB17" s="97">
        <f t="shared" si="11"/>
        <v>5.9833385022280536</v>
      </c>
      <c r="AC17" s="97">
        <f t="shared" si="11"/>
        <v>15.909757878829231</v>
      </c>
      <c r="AD17" s="97">
        <f t="shared" si="11"/>
        <v>7.0594822743439103</v>
      </c>
      <c r="AE17" s="97">
        <f t="shared" si="11"/>
        <v>6.6116563041496601</v>
      </c>
      <c r="AF17" s="97">
        <f t="shared" si="11"/>
        <v>1.6519095367980092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0.26214318769899059</v>
      </c>
      <c r="C18" s="69">
        <f>'Basic T2'!O18</f>
        <v>2.9670530687231942</v>
      </c>
      <c r="D18" s="69">
        <f>'Basic T2'!Z18</f>
        <v>5.5250719203587009</v>
      </c>
      <c r="E18" s="69">
        <f>'Basic T2'!AK18</f>
        <v>1.4892210648210911</v>
      </c>
      <c r="F18" s="69">
        <f>'Basic T2'!AV18</f>
        <v>1.3288519626320174</v>
      </c>
      <c r="G18" s="69">
        <f>'Basic T2'!BG18</f>
        <v>4.3395291290850775</v>
      </c>
      <c r="H18" s="69">
        <f>'Basic T2'!BR18</f>
        <v>3.1052937258204394</v>
      </c>
      <c r="I18" s="69">
        <f>'Basic T2'!CC18</f>
        <v>1.8915015121921599</v>
      </c>
      <c r="J18" s="69">
        <f>'Basic T2'!CN18</f>
        <v>0.33424025201369378</v>
      </c>
      <c r="K18" s="309">
        <f t="shared" si="12"/>
        <v>21.242905823345364</v>
      </c>
      <c r="L18" s="97"/>
      <c r="M18" s="97">
        <f t="shared" si="0"/>
        <v>4.7664101885024994</v>
      </c>
      <c r="N18" s="97">
        <f t="shared" si="1"/>
        <v>7.7208398259864044</v>
      </c>
      <c r="O18" s="97">
        <f t="shared" si="2"/>
        <v>8.1649822956417282</v>
      </c>
      <c r="P18" s="97">
        <f t="shared" si="3"/>
        <v>7.9773657439375008</v>
      </c>
      <c r="Q18" s="97">
        <f t="shared" si="4"/>
        <v>6.8246672824602808</v>
      </c>
      <c r="R18" s="97">
        <f t="shared" si="5"/>
        <v>5.6696270813098799</v>
      </c>
      <c r="S18" s="97">
        <f t="shared" si="6"/>
        <v>4.7376652654874754</v>
      </c>
      <c r="T18" s="97">
        <f t="shared" si="7"/>
        <v>4.3605775249476642</v>
      </c>
      <c r="U18" s="97">
        <f t="shared" si="8"/>
        <v>2.7408661842076616</v>
      </c>
      <c r="V18" s="97">
        <f t="shared" si="9"/>
        <v>6.1149493004595294</v>
      </c>
      <c r="W18" s="97"/>
      <c r="X18" s="97">
        <f t="shared" si="10"/>
        <v>1.2340269729525537</v>
      </c>
      <c r="Y18" s="97">
        <f t="shared" si="11"/>
        <v>13.967265558662342</v>
      </c>
      <c r="Z18" s="97">
        <f t="shared" si="11"/>
        <v>26.009021394270839</v>
      </c>
      <c r="AA18" s="97">
        <f t="shared" si="11"/>
        <v>7.0104395189874564</v>
      </c>
      <c r="AB18" s="97">
        <f t="shared" si="11"/>
        <v>6.2555093624321687</v>
      </c>
      <c r="AC18" s="97">
        <f t="shared" si="11"/>
        <v>20.428133350363279</v>
      </c>
      <c r="AD18" s="97">
        <f t="shared" si="11"/>
        <v>14.618027079928996</v>
      </c>
      <c r="AE18" s="97">
        <f t="shared" si="11"/>
        <v>8.9041561824063269</v>
      </c>
      <c r="AF18" s="97">
        <f t="shared" si="11"/>
        <v>1.5734205799960428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0.15036006276886429</v>
      </c>
      <c r="C19" s="69">
        <f>'Basic T2'!O19</f>
        <v>1.9065492761611131</v>
      </c>
      <c r="D19" s="69">
        <f>'Basic T2'!Z19</f>
        <v>5.5466381293454976</v>
      </c>
      <c r="E19" s="69">
        <f>'Basic T2'!AK19</f>
        <v>2.0101220840394292</v>
      </c>
      <c r="F19" s="69">
        <f>'Basic T2'!AV19</f>
        <v>2.0340888516328999</v>
      </c>
      <c r="G19" s="69">
        <f>'Basic T2'!BG19</f>
        <v>6.5187112784757044</v>
      </c>
      <c r="H19" s="69">
        <f>'Basic T2'!BR19</f>
        <v>6.3695234988503104</v>
      </c>
      <c r="I19" s="69">
        <f>'Basic T2'!CC19</f>
        <v>3.4333207208378211</v>
      </c>
      <c r="J19" s="69">
        <f>'Basic T2'!CN19</f>
        <v>0.57158258040202592</v>
      </c>
      <c r="K19" s="309">
        <f t="shared" si="12"/>
        <v>28.540896482513666</v>
      </c>
      <c r="L19" s="97"/>
      <c r="M19" s="97">
        <f t="shared" si="0"/>
        <v>2.7339170680579539</v>
      </c>
      <c r="N19" s="97">
        <f t="shared" si="1"/>
        <v>4.961206031924724</v>
      </c>
      <c r="O19" s="97">
        <f t="shared" si="2"/>
        <v>8.196852960331622</v>
      </c>
      <c r="P19" s="97">
        <f t="shared" si="3"/>
        <v>10.767695564576799</v>
      </c>
      <c r="Q19" s="97">
        <f t="shared" si="4"/>
        <v>10.446596028545297</v>
      </c>
      <c r="R19" s="97">
        <f t="shared" si="5"/>
        <v>8.5167447666097758</v>
      </c>
      <c r="S19" s="97">
        <f t="shared" si="6"/>
        <v>9.7178150933971583</v>
      </c>
      <c r="T19" s="97">
        <f t="shared" si="7"/>
        <v>7.9150141169443415</v>
      </c>
      <c r="U19" s="97">
        <f t="shared" si="8"/>
        <v>4.6871415296859134</v>
      </c>
      <c r="V19" s="97">
        <f t="shared" si="9"/>
        <v>8.2157373587014355</v>
      </c>
      <c r="W19" s="97"/>
      <c r="X19" s="97">
        <f t="shared" si="10"/>
        <v>0.52682319513329356</v>
      </c>
      <c r="Y19" s="97">
        <f t="shared" si="11"/>
        <v>6.6800609340677539</v>
      </c>
      <c r="Z19" s="97">
        <f t="shared" si="11"/>
        <v>19.434001075417488</v>
      </c>
      <c r="AA19" s="97">
        <f t="shared" si="11"/>
        <v>7.0429535570860002</v>
      </c>
      <c r="AB19" s="97">
        <f t="shared" si="11"/>
        <v>7.1269269796032448</v>
      </c>
      <c r="AC19" s="97">
        <f t="shared" si="11"/>
        <v>22.839896716172056</v>
      </c>
      <c r="AD19" s="97">
        <f t="shared" si="11"/>
        <v>22.317180901282367</v>
      </c>
      <c r="AE19" s="97">
        <f t="shared" si="11"/>
        <v>12.029477500615075</v>
      </c>
      <c r="AF19" s="97">
        <f t="shared" si="11"/>
        <v>2.0026791406227238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1.6239679838458306E-2</v>
      </c>
      <c r="C20" s="69">
        <f>'Basic T2'!O20</f>
        <v>0.32142905577835645</v>
      </c>
      <c r="D20" s="69">
        <f>'Basic T2'!Z20</f>
        <v>0.94383825448013692</v>
      </c>
      <c r="E20" s="69">
        <f>'Basic T2'!AK20</f>
        <v>0.44448182450170648</v>
      </c>
      <c r="F20" s="69">
        <f>'Basic T2'!AV20</f>
        <v>0.38418291575913177</v>
      </c>
      <c r="G20" s="69">
        <f>'Basic T2'!BG20</f>
        <v>1.2446279070817337</v>
      </c>
      <c r="H20" s="69">
        <f>'Basic T2'!BR20</f>
        <v>1.3887516728396285</v>
      </c>
      <c r="I20" s="69">
        <f>'Basic T2'!CC20</f>
        <v>1.3142700331872186</v>
      </c>
      <c r="J20" s="69">
        <f>'Basic T2'!CN20</f>
        <v>0.23269873354641243</v>
      </c>
      <c r="K20" s="309">
        <f t="shared" si="12"/>
        <v>6.2905200770127827</v>
      </c>
      <c r="L20" s="97"/>
      <c r="M20" s="97">
        <f t="shared" si="0"/>
        <v>0.29527746312800468</v>
      </c>
      <c r="N20" s="97">
        <f t="shared" si="1"/>
        <v>0.83641990810453748</v>
      </c>
      <c r="O20" s="97">
        <f t="shared" si="2"/>
        <v>1.3948094701506422</v>
      </c>
      <c r="P20" s="97">
        <f t="shared" si="3"/>
        <v>2.3809722843322332</v>
      </c>
      <c r="Q20" s="97">
        <f t="shared" si="4"/>
        <v>1.9730719819748628</v>
      </c>
      <c r="R20" s="97">
        <f t="shared" si="5"/>
        <v>1.6261156172103872</v>
      </c>
      <c r="S20" s="97">
        <f t="shared" si="6"/>
        <v>2.1187820360090415</v>
      </c>
      <c r="T20" s="97">
        <f t="shared" si="7"/>
        <v>3.0298555573378727</v>
      </c>
      <c r="U20" s="97">
        <f t="shared" si="8"/>
        <v>1.9081965324128001</v>
      </c>
      <c r="V20" s="97">
        <f t="shared" si="9"/>
        <v>1.8107791685534207</v>
      </c>
      <c r="W20" s="97"/>
      <c r="X20" s="97">
        <f t="shared" si="10"/>
        <v>0.25816116377725862</v>
      </c>
      <c r="Y20" s="97">
        <f t="shared" si="11"/>
        <v>5.1097373801085686</v>
      </c>
      <c r="Z20" s="97">
        <f t="shared" si="11"/>
        <v>15.004137065378275</v>
      </c>
      <c r="AA20" s="97">
        <f t="shared" si="11"/>
        <v>7.0658994655459439</v>
      </c>
      <c r="AB20" s="97">
        <f t="shared" si="11"/>
        <v>6.1073315251474574</v>
      </c>
      <c r="AC20" s="97">
        <f t="shared" si="11"/>
        <v>19.785771157935443</v>
      </c>
      <c r="AD20" s="97">
        <f t="shared" si="11"/>
        <v>22.076897551197604</v>
      </c>
      <c r="AE20" s="97">
        <f t="shared" si="11"/>
        <v>20.892867634107194</v>
      </c>
      <c r="AF20" s="97">
        <f t="shared" si="11"/>
        <v>3.699197056802265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1.6021939385200752E-2</v>
      </c>
      <c r="C21" s="69">
        <f>'Basic T2'!O21</f>
        <v>8.2828943329325735E-2</v>
      </c>
      <c r="D21" s="69">
        <f>'Basic T2'!Z21</f>
        <v>0.67313125993062783</v>
      </c>
      <c r="E21" s="69">
        <f>'Basic T2'!AK21</f>
        <v>0.29306892022405578</v>
      </c>
      <c r="F21" s="69">
        <f>'Basic T2'!AV21</f>
        <v>0.4570062944501801</v>
      </c>
      <c r="G21" s="69">
        <f>'Basic T2'!BG21</f>
        <v>0.8646109639706776</v>
      </c>
      <c r="H21" s="69">
        <f>'Basic T2'!BR21</f>
        <v>1.1416001221287366</v>
      </c>
      <c r="I21" s="69">
        <f>'Basic T2'!CC21</f>
        <v>1.0113166467722328</v>
      </c>
      <c r="J21" s="69">
        <f>'Basic T2'!CN21</f>
        <v>0.7304126048329197</v>
      </c>
      <c r="K21" s="309">
        <f t="shared" si="12"/>
        <v>5.2699976950239575</v>
      </c>
      <c r="L21" s="97"/>
      <c r="M21" s="97">
        <f t="shared" si="0"/>
        <v>0.29131840424890204</v>
      </c>
      <c r="N21" s="97">
        <f t="shared" si="1"/>
        <v>0.21553675973737391</v>
      </c>
      <c r="O21" s="97">
        <f t="shared" si="2"/>
        <v>0.99475715415117461</v>
      </c>
      <c r="P21" s="97">
        <f t="shared" si="3"/>
        <v>1.5698931609518987</v>
      </c>
      <c r="Q21" s="97">
        <f t="shared" si="4"/>
        <v>2.3470755157971168</v>
      </c>
      <c r="R21" s="97">
        <f t="shared" si="5"/>
        <v>1.1296206547550265</v>
      </c>
      <c r="S21" s="97">
        <f t="shared" si="6"/>
        <v>1.7417093915187067</v>
      </c>
      <c r="T21" s="97">
        <f t="shared" si="7"/>
        <v>2.3314412450083326</v>
      </c>
      <c r="U21" s="97">
        <f t="shared" si="8"/>
        <v>5.9895934048768105</v>
      </c>
      <c r="V21" s="97">
        <f t="shared" si="9"/>
        <v>1.5170132083904857</v>
      </c>
      <c r="W21" s="97"/>
      <c r="X21" s="97">
        <f t="shared" si="10"/>
        <v>0.30402175318461722</v>
      </c>
      <c r="Y21" s="97">
        <f t="shared" si="11"/>
        <v>1.5717073919697264</v>
      </c>
      <c r="Z21" s="97">
        <f t="shared" si="11"/>
        <v>12.772894769312945</v>
      </c>
      <c r="AA21" s="97">
        <f t="shared" si="11"/>
        <v>5.5610825124416587</v>
      </c>
      <c r="AB21" s="97">
        <f t="shared" si="11"/>
        <v>8.6718499873670716</v>
      </c>
      <c r="AC21" s="97">
        <f t="shared" si="11"/>
        <v>16.40628732697666</v>
      </c>
      <c r="AD21" s="97">
        <f t="shared" si="11"/>
        <v>21.662250881184626</v>
      </c>
      <c r="AE21" s="97">
        <f t="shared" si="11"/>
        <v>19.190077592009938</v>
      </c>
      <c r="AF21" s="97">
        <f t="shared" si="11"/>
        <v>13.859827785552744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1.3880162640032744E-2</v>
      </c>
      <c r="C22" s="69">
        <f>'Basic T2'!O22</f>
        <v>0.2706332221946765</v>
      </c>
      <c r="D22" s="69">
        <f>'Basic T2'!Z22</f>
        <v>0.66646307839647401</v>
      </c>
      <c r="E22" s="69">
        <f>'Basic T2'!AK22</f>
        <v>0.27249286690617985</v>
      </c>
      <c r="F22" s="69">
        <f>'Basic T2'!AV22</f>
        <v>1.0199761705535646</v>
      </c>
      <c r="G22" s="69">
        <f>'Basic T2'!BG22</f>
        <v>6.2787120774988843</v>
      </c>
      <c r="H22" s="69">
        <f>'Basic T2'!BR22</f>
        <v>3.2342637989672234</v>
      </c>
      <c r="I22" s="69">
        <f>'Basic T2'!CC22</f>
        <v>1.6967998638776232</v>
      </c>
      <c r="J22" s="69">
        <f>'Basic T2'!CN22</f>
        <v>0.51688587468343317</v>
      </c>
      <c r="K22" s="309">
        <f t="shared" si="12"/>
        <v>13.970107115718092</v>
      </c>
      <c r="L22" s="97"/>
      <c r="M22" s="97">
        <f t="shared" si="0"/>
        <v>0.25237561657139557</v>
      </c>
      <c r="N22" s="97">
        <f t="shared" si="1"/>
        <v>0.70423942941299089</v>
      </c>
      <c r="O22" s="97">
        <f t="shared" si="2"/>
        <v>0.9849028780520942</v>
      </c>
      <c r="P22" s="97">
        <f t="shared" si="3"/>
        <v>1.4596726525526473</v>
      </c>
      <c r="Q22" s="97">
        <f t="shared" si="4"/>
        <v>5.238354757198536</v>
      </c>
      <c r="R22" s="97">
        <f t="shared" si="5"/>
        <v>8.203184025599656</v>
      </c>
      <c r="S22" s="97">
        <f t="shared" si="6"/>
        <v>4.9344315265191794</v>
      </c>
      <c r="T22" s="97">
        <f t="shared" si="7"/>
        <v>3.9117216153762944</v>
      </c>
      <c r="U22" s="97">
        <f t="shared" si="8"/>
        <v>4.2386128136247887</v>
      </c>
      <c r="V22" s="97">
        <f t="shared" si="9"/>
        <v>4.0214129575777573</v>
      </c>
      <c r="W22" s="97"/>
      <c r="X22" s="97">
        <f t="shared" si="10"/>
        <v>9.9356164738463967E-2</v>
      </c>
      <c r="Y22" s="97">
        <f t="shared" si="11"/>
        <v>1.9372308311808202</v>
      </c>
      <c r="Z22" s="97">
        <f t="shared" si="11"/>
        <v>4.770636852502161</v>
      </c>
      <c r="AA22" s="97">
        <f t="shared" si="11"/>
        <v>1.9505424306989876</v>
      </c>
      <c r="AB22" s="97">
        <f t="shared" si="11"/>
        <v>7.3011334995847363</v>
      </c>
      <c r="AC22" s="97">
        <f t="shared" si="11"/>
        <v>44.943907913451568</v>
      </c>
      <c r="AD22" s="97">
        <f t="shared" si="11"/>
        <v>23.151317110004676</v>
      </c>
      <c r="AE22" s="97">
        <f t="shared" si="11"/>
        <v>12.145933097166552</v>
      </c>
      <c r="AF22" s="97">
        <f t="shared" si="11"/>
        <v>3.699942100672033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3.8356010981825416E-3</v>
      </c>
      <c r="C23" s="69">
        <f>'Basic T2'!O23</f>
        <v>0.10919294506713599</v>
      </c>
      <c r="D23" s="69">
        <f>'Basic T2'!Z23</f>
        <v>0.39458275829525319</v>
      </c>
      <c r="E23" s="69">
        <f>'Basic T2'!AK23</f>
        <v>0.2547455025867203</v>
      </c>
      <c r="F23" s="69">
        <f>'Basic T2'!AV23</f>
        <v>0.39923356144271205</v>
      </c>
      <c r="G23" s="69">
        <f>'Basic T2'!BG23</f>
        <v>4.2406740617020331</v>
      </c>
      <c r="H23" s="69">
        <f>'Basic T2'!BR23</f>
        <v>3.7372073445955811</v>
      </c>
      <c r="I23" s="69">
        <f>'Basic T2'!CC23</f>
        <v>1.8546176636437255</v>
      </c>
      <c r="J23" s="69">
        <f>'Basic T2'!CN23</f>
        <v>0.8593665133555346</v>
      </c>
      <c r="K23" s="309">
        <f t="shared" si="12"/>
        <v>11.853455951786881</v>
      </c>
      <c r="L23" s="97"/>
      <c r="M23" s="97">
        <f t="shared" si="0"/>
        <v>6.9740695205100095E-2</v>
      </c>
      <c r="N23" s="97">
        <f t="shared" si="1"/>
        <v>0.28414093697147186</v>
      </c>
      <c r="O23" s="97">
        <f t="shared" si="2"/>
        <v>0.58311661496653555</v>
      </c>
      <c r="P23" s="97">
        <f t="shared" si="3"/>
        <v>1.3646046874857927</v>
      </c>
      <c r="Q23" s="97">
        <f t="shared" si="4"/>
        <v>2.050368514670037</v>
      </c>
      <c r="R23" s="97">
        <f t="shared" si="5"/>
        <v>5.540472200564146</v>
      </c>
      <c r="S23" s="97">
        <f t="shared" si="6"/>
        <v>5.7017593148091708</v>
      </c>
      <c r="T23" s="97">
        <f t="shared" si="7"/>
        <v>4.2755472566781574</v>
      </c>
      <c r="U23" s="97">
        <f t="shared" si="8"/>
        <v>7.0470525381249596</v>
      </c>
      <c r="V23" s="97">
        <f t="shared" si="9"/>
        <v>3.4121170984409264</v>
      </c>
      <c r="W23" s="97"/>
      <c r="X23" s="97">
        <f t="shared" si="10"/>
        <v>3.2358504673941392E-2</v>
      </c>
      <c r="Y23" s="97">
        <f t="shared" si="11"/>
        <v>0.92119079457730135</v>
      </c>
      <c r="Z23" s="97">
        <f t="shared" si="11"/>
        <v>3.3288414779638229</v>
      </c>
      <c r="AA23" s="97">
        <f t="shared" si="11"/>
        <v>2.1491243028436613</v>
      </c>
      <c r="AB23" s="97">
        <f t="shared" si="11"/>
        <v>3.3680773191090188</v>
      </c>
      <c r="AC23" s="97">
        <f t="shared" si="11"/>
        <v>35.775845280487687</v>
      </c>
      <c r="AD23" s="97">
        <f t="shared" si="11"/>
        <v>31.528419726672251</v>
      </c>
      <c r="AE23" s="97">
        <f t="shared" si="11"/>
        <v>15.646218884916397</v>
      </c>
      <c r="AF23" s="97">
        <f t="shared" si="11"/>
        <v>7.2499237087559028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2.6828931317401883E-2</v>
      </c>
      <c r="C24" s="69">
        <f>'Basic T2'!O24</f>
        <v>0.26584523526890508</v>
      </c>
      <c r="D24" s="69">
        <f>'Basic T2'!Z24</f>
        <v>0.55144039834926306</v>
      </c>
      <c r="E24" s="69">
        <f>'Basic T2'!AK24</f>
        <v>0.25506397714842499</v>
      </c>
      <c r="F24" s="69">
        <f>'Basic T2'!AV24</f>
        <v>0.2640344376087938</v>
      </c>
      <c r="G24" s="69">
        <f>'Basic T2'!BG24</f>
        <v>1.5991220899725331</v>
      </c>
      <c r="H24" s="69">
        <f>'Basic T2'!BR24</f>
        <v>1.6643395961846497</v>
      </c>
      <c r="I24" s="69">
        <f>'Basic T2'!CC24</f>
        <v>1.382465121150058</v>
      </c>
      <c r="J24" s="69">
        <f>'Basic T2'!CN24</f>
        <v>0.46532350435554143</v>
      </c>
      <c r="K24" s="309">
        <f t="shared" si="12"/>
        <v>6.4744632913555709</v>
      </c>
      <c r="L24" s="97"/>
      <c r="M24" s="97">
        <f t="shared" si="0"/>
        <v>0.48781619198411291</v>
      </c>
      <c r="N24" s="97">
        <f t="shared" si="1"/>
        <v>0.69178017125799396</v>
      </c>
      <c r="O24" s="97">
        <f t="shared" si="2"/>
        <v>0.81492171586628726</v>
      </c>
      <c r="P24" s="97">
        <f t="shared" si="3"/>
        <v>1.3663106719892848</v>
      </c>
      <c r="Q24" s="97">
        <f t="shared" si="4"/>
        <v>1.356018005363421</v>
      </c>
      <c r="R24" s="97">
        <f t="shared" si="5"/>
        <v>2.0892649036188504</v>
      </c>
      <c r="S24" s="97">
        <f t="shared" si="6"/>
        <v>2.5392393090725012</v>
      </c>
      <c r="T24" s="97">
        <f t="shared" si="7"/>
        <v>3.187069266111465</v>
      </c>
      <c r="U24" s="97">
        <f t="shared" si="8"/>
        <v>3.8157865491103617</v>
      </c>
      <c r="V24" s="97">
        <f t="shared" si="9"/>
        <v>1.8637287715514053</v>
      </c>
      <c r="W24" s="97"/>
      <c r="X24" s="97">
        <f t="shared" si="10"/>
        <v>0.4143807773722763</v>
      </c>
      <c r="Y24" s="97">
        <f t="shared" ref="Y24:AG32" si="13">IF($K24&gt;0,C24/$K24*100,0)</f>
        <v>4.1060582677771977</v>
      </c>
      <c r="Z24" s="97">
        <f t="shared" si="13"/>
        <v>8.5171600105528888</v>
      </c>
      <c r="AA24" s="97">
        <f t="shared" si="13"/>
        <v>3.9395385481446104</v>
      </c>
      <c r="AB24" s="97">
        <f t="shared" si="13"/>
        <v>4.0780899624733591</v>
      </c>
      <c r="AC24" s="97">
        <f t="shared" si="13"/>
        <v>24.698913531683981</v>
      </c>
      <c r="AD24" s="97">
        <f t="shared" si="13"/>
        <v>25.706217199606417</v>
      </c>
      <c r="AE24" s="97">
        <f t="shared" si="13"/>
        <v>21.352582583885631</v>
      </c>
      <c r="AF24" s="97">
        <f t="shared" si="13"/>
        <v>7.1870591185036403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1.6190390317442172E-2</v>
      </c>
      <c r="C25" s="69">
        <f>'Basic T2'!O25</f>
        <v>0.97130488943216375</v>
      </c>
      <c r="D25" s="69">
        <f>'Basic T2'!Z25</f>
        <v>2.9194255543905876</v>
      </c>
      <c r="E25" s="69">
        <f>'Basic T2'!AK25</f>
        <v>2.3843798689863838</v>
      </c>
      <c r="F25" s="69">
        <f>'Basic T2'!AV25</f>
        <v>1.4734955696841199</v>
      </c>
      <c r="G25" s="69">
        <f>'Basic T2'!BG25</f>
        <v>9.2575413093407573</v>
      </c>
      <c r="H25" s="69">
        <f>'Basic T2'!BR25</f>
        <v>5.8109710221358402</v>
      </c>
      <c r="I25" s="69">
        <f>'Basic T2'!CC25</f>
        <v>1.0152732590569555</v>
      </c>
      <c r="J25" s="69">
        <f>'Basic T2'!CN25</f>
        <v>0.18489782472873897</v>
      </c>
      <c r="K25" s="309">
        <f t="shared" si="12"/>
        <v>24.03347968807299</v>
      </c>
      <c r="L25" s="97"/>
      <c r="M25" s="97">
        <f t="shared" si="0"/>
        <v>0.29438125797684328</v>
      </c>
      <c r="N25" s="97">
        <f t="shared" si="1"/>
        <v>2.5275211800408832</v>
      </c>
      <c r="O25" s="97">
        <f t="shared" si="2"/>
        <v>4.3143434707535224</v>
      </c>
      <c r="P25" s="97">
        <f t="shared" si="3"/>
        <v>12.772496130164047</v>
      </c>
      <c r="Q25" s="97">
        <f t="shared" si="4"/>
        <v>7.5675224088584976</v>
      </c>
      <c r="R25" s="97">
        <f t="shared" si="5"/>
        <v>12.095046571296853</v>
      </c>
      <c r="S25" s="97">
        <f t="shared" si="6"/>
        <v>8.8656462161412737</v>
      </c>
      <c r="T25" s="97">
        <f t="shared" si="7"/>
        <v>2.3405626305808447</v>
      </c>
      <c r="U25" s="97">
        <f t="shared" si="8"/>
        <v>1.5162153339681934</v>
      </c>
      <c r="V25" s="97">
        <f t="shared" si="9"/>
        <v>6.9182394832575778</v>
      </c>
      <c r="W25" s="97"/>
      <c r="X25" s="97">
        <f t="shared" si="10"/>
        <v>6.7365984982511382E-2</v>
      </c>
      <c r="Y25" s="97">
        <f t="shared" si="13"/>
        <v>4.0414659135447204</v>
      </c>
      <c r="Z25" s="97">
        <f t="shared" si="13"/>
        <v>12.147327778920838</v>
      </c>
      <c r="AA25" s="97">
        <f t="shared" si="13"/>
        <v>9.92107634821466</v>
      </c>
      <c r="AB25" s="97">
        <f t="shared" si="13"/>
        <v>6.1310121913613962</v>
      </c>
      <c r="AC25" s="97">
        <f t="shared" si="13"/>
        <v>38.51935478962276</v>
      </c>
      <c r="AD25" s="97">
        <f t="shared" si="13"/>
        <v>24.17865035590177</v>
      </c>
      <c r="AE25" s="97">
        <f t="shared" si="13"/>
        <v>4.2244122458921405</v>
      </c>
      <c r="AF25" s="97">
        <f t="shared" si="13"/>
        <v>0.7693343915591947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2.1399132281943591E-2</v>
      </c>
      <c r="C26" s="69">
        <f>'Basic T2'!O26</f>
        <v>0.17670665646383668</v>
      </c>
      <c r="D26" s="69">
        <f>'Basic T2'!Z26</f>
        <v>0.70753564591807439</v>
      </c>
      <c r="E26" s="69">
        <f>'Basic T2'!AK26</f>
        <v>0.44398553300851135</v>
      </c>
      <c r="F26" s="69">
        <f>'Basic T2'!AV26</f>
        <v>0.52132525466194057</v>
      </c>
      <c r="G26" s="69">
        <f>'Basic T2'!BG26</f>
        <v>1.6464169327804894</v>
      </c>
      <c r="H26" s="69">
        <f>'Basic T2'!BR26</f>
        <v>1.6925890034096578</v>
      </c>
      <c r="I26" s="69">
        <f>'Basic T2'!CC26</f>
        <v>1.2855476671904482</v>
      </c>
      <c r="J26" s="69">
        <f>'Basic T2'!CN26</f>
        <v>0.29794983725570395</v>
      </c>
      <c r="K26" s="309">
        <f t="shared" si="12"/>
        <v>6.7934556629706062</v>
      </c>
      <c r="L26" s="97"/>
      <c r="M26" s="97">
        <f t="shared" si="0"/>
        <v>0.38908904339291145</v>
      </c>
      <c r="N26" s="97">
        <f t="shared" si="1"/>
        <v>0.45982453267342288</v>
      </c>
      <c r="O26" s="97">
        <f t="shared" si="2"/>
        <v>1.0456001488721716</v>
      </c>
      <c r="P26" s="97">
        <f t="shared" si="3"/>
        <v>2.3783137812729187</v>
      </c>
      <c r="Q26" s="97">
        <f t="shared" si="4"/>
        <v>2.6774023811987684</v>
      </c>
      <c r="R26" s="97">
        <f t="shared" si="5"/>
        <v>2.151055967490985</v>
      </c>
      <c r="S26" s="97">
        <f t="shared" si="6"/>
        <v>2.5823386894202236</v>
      </c>
      <c r="T26" s="97">
        <f t="shared" si="7"/>
        <v>2.9636403823451318</v>
      </c>
      <c r="U26" s="97">
        <f t="shared" si="8"/>
        <v>2.4432743471330243</v>
      </c>
      <c r="V26" s="97">
        <f t="shared" si="9"/>
        <v>1.9555534115456008</v>
      </c>
      <c r="W26" s="97"/>
      <c r="X26" s="97">
        <f t="shared" si="10"/>
        <v>0.31499627499719768</v>
      </c>
      <c r="Y26" s="97">
        <f t="shared" si="13"/>
        <v>2.6011306355765238</v>
      </c>
      <c r="Z26" s="97">
        <f t="shared" si="13"/>
        <v>10.414959352346562</v>
      </c>
      <c r="AA26" s="97">
        <f t="shared" si="13"/>
        <v>6.5354887856052883</v>
      </c>
      <c r="AB26" s="97">
        <f t="shared" si="13"/>
        <v>7.6739332752777294</v>
      </c>
      <c r="AC26" s="97">
        <f t="shared" si="13"/>
        <v>24.235337867216654</v>
      </c>
      <c r="AD26" s="97">
        <f t="shared" si="13"/>
        <v>24.91499300769016</v>
      </c>
      <c r="AE26" s="97">
        <f t="shared" si="13"/>
        <v>18.923324607793361</v>
      </c>
      <c r="AF26" s="97">
        <f t="shared" si="13"/>
        <v>4.3858361934965222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5.6648175919960745E-4</v>
      </c>
      <c r="C27" s="69">
        <f>'Basic T2'!O27</f>
        <v>1.1163984179338386E-2</v>
      </c>
      <c r="D27" s="69">
        <f>'Basic T2'!Z27</f>
        <v>3.9791987048070902E-2</v>
      </c>
      <c r="E27" s="69">
        <f>'Basic T2'!AK27</f>
        <v>1.3461382096690185E-2</v>
      </c>
      <c r="F27" s="69">
        <f>'Basic T2'!AV27</f>
        <v>1.2336410555112521E-2</v>
      </c>
      <c r="G27" s="69">
        <f>'Basic T2'!BG27</f>
        <v>5.0904514977751246E-2</v>
      </c>
      <c r="H27" s="69">
        <f>'Basic T2'!BR27</f>
        <v>7.4074171960133189E-2</v>
      </c>
      <c r="I27" s="69">
        <f>'Basic T2'!CC27</f>
        <v>6.7064649168441681E-2</v>
      </c>
      <c r="J27" s="69">
        <f>'Basic T2'!CN27</f>
        <v>1.8352395622256355E-2</v>
      </c>
      <c r="K27" s="309">
        <f t="shared" si="12"/>
        <v>0.28771597736699411</v>
      </c>
      <c r="L27" s="97"/>
      <c r="M27" s="97">
        <f t="shared" si="0"/>
        <v>1.0300036603469693E-2</v>
      </c>
      <c r="N27" s="97">
        <f t="shared" si="1"/>
        <v>2.9050823046319903E-2</v>
      </c>
      <c r="O27" s="97">
        <f t="shared" si="2"/>
        <v>5.8804821808511508E-2</v>
      </c>
      <c r="P27" s="97">
        <f t="shared" si="3"/>
        <v>7.2109085038419604E-2</v>
      </c>
      <c r="Q27" s="97">
        <f t="shared" si="4"/>
        <v>6.3356867330592426E-2</v>
      </c>
      <c r="R27" s="97">
        <f t="shared" si="5"/>
        <v>6.6507127408003311E-2</v>
      </c>
      <c r="S27" s="97">
        <f t="shared" si="6"/>
        <v>0.11301302309898202</v>
      </c>
      <c r="T27" s="97">
        <f t="shared" si="7"/>
        <v>0.15460764900128585</v>
      </c>
      <c r="U27" s="97">
        <f t="shared" si="8"/>
        <v>0.1504949217133259</v>
      </c>
      <c r="V27" s="97">
        <f t="shared" si="9"/>
        <v>8.2821466571575783E-2</v>
      </c>
      <c r="W27" s="97"/>
      <c r="X27" s="97">
        <f t="shared" si="10"/>
        <v>0.19688922540336912</v>
      </c>
      <c r="Y27" s="97">
        <f t="shared" si="13"/>
        <v>3.88021001874993</v>
      </c>
      <c r="Z27" s="97">
        <f t="shared" si="13"/>
        <v>13.830301470298437</v>
      </c>
      <c r="AA27" s="97">
        <f t="shared" si="13"/>
        <v>4.6787050965611172</v>
      </c>
      <c r="AB27" s="97">
        <f t="shared" si="13"/>
        <v>4.2877043770763201</v>
      </c>
      <c r="AC27" s="97">
        <f t="shared" si="13"/>
        <v>17.692627098292963</v>
      </c>
      <c r="AD27" s="97">
        <f t="shared" si="13"/>
        <v>25.745588631544226</v>
      </c>
      <c r="AE27" s="97">
        <f t="shared" si="13"/>
        <v>23.309323931947592</v>
      </c>
      <c r="AF27" s="97">
        <f t="shared" si="13"/>
        <v>6.3786501501260338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5.2695630918325145E-2</v>
      </c>
      <c r="C28" s="69">
        <f>'Basic T2'!O28</f>
        <v>0.7972525903794947</v>
      </c>
      <c r="D28" s="69">
        <f>'Basic T2'!Z28</f>
        <v>2.9578125228147183</v>
      </c>
      <c r="E28" s="69">
        <f>'Basic T2'!AK28</f>
        <v>1.0768229410430807</v>
      </c>
      <c r="F28" s="69">
        <f>'Basic T2'!AV28</f>
        <v>0.78929822952338957</v>
      </c>
      <c r="G28" s="69">
        <f>'Basic T2'!BG28</f>
        <v>6.591993439390218</v>
      </c>
      <c r="H28" s="69">
        <f>'Basic T2'!BR28</f>
        <v>5.9008431792470866</v>
      </c>
      <c r="I28" s="69">
        <f>'Basic T2'!CC28</f>
        <v>4.3839256523930743</v>
      </c>
      <c r="J28" s="69">
        <f>'Basic T2'!CN28</f>
        <v>1.2674973797336562</v>
      </c>
      <c r="K28" s="309">
        <f t="shared" si="12"/>
        <v>23.818141565443042</v>
      </c>
      <c r="L28" s="97"/>
      <c r="M28" s="97">
        <f t="shared" si="0"/>
        <v>0.9581366363297622</v>
      </c>
      <c r="N28" s="97">
        <f t="shared" si="1"/>
        <v>2.0746037932586403</v>
      </c>
      <c r="O28" s="97">
        <f t="shared" si="2"/>
        <v>4.3710719481533307</v>
      </c>
      <c r="P28" s="97">
        <f t="shared" si="3"/>
        <v>5.7682574099199284</v>
      </c>
      <c r="Q28" s="97">
        <f t="shared" si="4"/>
        <v>4.0536477761321361</v>
      </c>
      <c r="R28" s="97">
        <f t="shared" si="5"/>
        <v>8.6124884548622909</v>
      </c>
      <c r="S28" s="97">
        <f t="shared" si="6"/>
        <v>9.00276181121043</v>
      </c>
      <c r="T28" s="97">
        <f t="shared" si="7"/>
        <v>10.10649346439682</v>
      </c>
      <c r="U28" s="97">
        <f t="shared" si="8"/>
        <v>10.393843008894885</v>
      </c>
      <c r="V28" s="97">
        <f t="shared" si="9"/>
        <v>6.85625259157296</v>
      </c>
      <c r="W28" s="97"/>
      <c r="X28" s="97">
        <f t="shared" si="10"/>
        <v>0.22124157241041634</v>
      </c>
      <c r="Y28" s="97">
        <f t="shared" si="13"/>
        <v>3.3472493569196105</v>
      </c>
      <c r="Z28" s="97">
        <f t="shared" si="13"/>
        <v>12.418317838475321</v>
      </c>
      <c r="AA28" s="97">
        <f t="shared" si="13"/>
        <v>4.5210199884167608</v>
      </c>
      <c r="AB28" s="97">
        <f t="shared" si="13"/>
        <v>3.313853128946703</v>
      </c>
      <c r="AC28" s="97">
        <f t="shared" si="13"/>
        <v>27.676355106371204</v>
      </c>
      <c r="AD28" s="97">
        <f t="shared" si="13"/>
        <v>24.774574300995951</v>
      </c>
      <c r="AE28" s="97">
        <f t="shared" si="13"/>
        <v>18.405825829642257</v>
      </c>
      <c r="AF28" s="97">
        <f t="shared" si="13"/>
        <v>5.3215628778217798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2.2614930609601472E-2</v>
      </c>
      <c r="C29" s="69">
        <f>'Basic T2'!O29</f>
        <v>0.24811749887611043</v>
      </c>
      <c r="D29" s="69">
        <f>'Basic T2'!Z29</f>
        <v>0.99332435995123114</v>
      </c>
      <c r="E29" s="69">
        <f>'Basic T2'!AK29</f>
        <v>0.29837035188584415</v>
      </c>
      <c r="F29" s="69">
        <f>'Basic T2'!AV29</f>
        <v>0.34497736295302922</v>
      </c>
      <c r="G29" s="69">
        <f>'Basic T2'!BG29</f>
        <v>1.575182167071697</v>
      </c>
      <c r="H29" s="69">
        <f>'Basic T2'!BR29</f>
        <v>1.4291012471997075</v>
      </c>
      <c r="I29" s="69">
        <f>'Basic T2'!CC29</f>
        <v>0.72345133887544411</v>
      </c>
      <c r="J29" s="69">
        <f>'Basic T2'!CN29</f>
        <v>0.19394910040051405</v>
      </c>
      <c r="K29" s="309">
        <f t="shared" si="12"/>
        <v>5.8290883578231796</v>
      </c>
      <c r="L29" s="97"/>
      <c r="M29" s="97">
        <f t="shared" si="0"/>
        <v>0.41119525788957423</v>
      </c>
      <c r="N29" s="97">
        <f t="shared" si="1"/>
        <v>0.64564920898808831</v>
      </c>
      <c r="O29" s="97">
        <f t="shared" si="2"/>
        <v>1.467940314576919</v>
      </c>
      <c r="P29" s="97">
        <f t="shared" si="3"/>
        <v>1.5982915366743482</v>
      </c>
      <c r="Q29" s="97">
        <f t="shared" si="4"/>
        <v>1.7717215975448175</v>
      </c>
      <c r="R29" s="97">
        <f t="shared" si="5"/>
        <v>2.0579872163017319</v>
      </c>
      <c r="S29" s="97">
        <f t="shared" si="6"/>
        <v>2.1803423242785334</v>
      </c>
      <c r="T29" s="97">
        <f t="shared" si="7"/>
        <v>1.6678102704964011</v>
      </c>
      <c r="U29" s="97">
        <f t="shared" si="8"/>
        <v>1.5904383973582168</v>
      </c>
      <c r="V29" s="97">
        <f t="shared" si="9"/>
        <v>1.6779521630611964</v>
      </c>
      <c r="W29" s="97"/>
      <c r="X29" s="97">
        <f>IF($K29&gt;0,B29/$K29*100,0)</f>
        <v>0.38796685212791682</v>
      </c>
      <c r="Y29" s="97">
        <f t="shared" si="13"/>
        <v>4.2565403652376208</v>
      </c>
      <c r="Z29" s="97">
        <f t="shared" si="13"/>
        <v>17.040818374593641</v>
      </c>
      <c r="AA29" s="97">
        <f t="shared" si="13"/>
        <v>5.1186452077948577</v>
      </c>
      <c r="AB29" s="97">
        <f t="shared" si="13"/>
        <v>5.9182043876558756</v>
      </c>
      <c r="AC29" s="97">
        <f t="shared" si="13"/>
        <v>27.022787619227902</v>
      </c>
      <c r="AD29" s="97">
        <f t="shared" si="13"/>
        <v>24.516719587578741</v>
      </c>
      <c r="AE29" s="97">
        <f t="shared" si="13"/>
        <v>12.41105460178014</v>
      </c>
      <c r="AF29" s="97">
        <f t="shared" si="13"/>
        <v>3.327263004003298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1.4694222709255588E-2</v>
      </c>
      <c r="C30" s="69">
        <f>'Basic T2'!O30</f>
        <v>0.12098257820791224</v>
      </c>
      <c r="D30" s="69">
        <f>'Basic T2'!Z30</f>
        <v>0.31240686430133507</v>
      </c>
      <c r="E30" s="69">
        <f>'Basic T2'!AK30</f>
        <v>0.13597037743071419</v>
      </c>
      <c r="F30" s="69">
        <f>'Basic T2'!AV30</f>
        <v>0.31104291352707364</v>
      </c>
      <c r="G30" s="69">
        <f>'Basic T2'!BG30</f>
        <v>2.1744623214337375</v>
      </c>
      <c r="H30" s="69">
        <f>'Basic T2'!BR30</f>
        <v>2.5452608762422511</v>
      </c>
      <c r="I30" s="69">
        <f>'Basic T2'!CC30</f>
        <v>1.9895789046061569</v>
      </c>
      <c r="J30" s="69">
        <f>'Basic T2'!CN30</f>
        <v>0.72213246568535672</v>
      </c>
      <c r="K30" s="309">
        <f t="shared" si="12"/>
        <v>8.3265315241437925</v>
      </c>
      <c r="L30" s="97"/>
      <c r="M30" s="97">
        <f t="shared" si="0"/>
        <v>0.26717723793739589</v>
      </c>
      <c r="N30" s="97">
        <f t="shared" si="1"/>
        <v>0.31481981833244643</v>
      </c>
      <c r="O30" s="97">
        <f t="shared" si="2"/>
        <v>0.46167661757636358</v>
      </c>
      <c r="P30" s="97">
        <f t="shared" si="3"/>
        <v>0.7283575667366361</v>
      </c>
      <c r="Q30" s="97">
        <f t="shared" si="4"/>
        <v>1.5974423450335624</v>
      </c>
      <c r="R30" s="97">
        <f t="shared" si="5"/>
        <v>2.8409511949716806</v>
      </c>
      <c r="S30" s="97">
        <f t="shared" si="6"/>
        <v>3.8832378221455253</v>
      </c>
      <c r="T30" s="97">
        <f t="shared" si="7"/>
        <v>4.5866804755978565</v>
      </c>
      <c r="U30" s="97">
        <f t="shared" si="8"/>
        <v>5.9216938827415779</v>
      </c>
      <c r="V30" s="97">
        <f t="shared" si="9"/>
        <v>2.3968622062458933</v>
      </c>
      <c r="W30" s="97"/>
      <c r="X30" s="97">
        <f t="shared" si="10"/>
        <v>0.17647471419099178</v>
      </c>
      <c r="Y30" s="97">
        <f t="shared" si="13"/>
        <v>1.4529768830768071</v>
      </c>
      <c r="Z30" s="97">
        <f t="shared" si="13"/>
        <v>3.7519447731083866</v>
      </c>
      <c r="AA30" s="97">
        <f t="shared" si="13"/>
        <v>1.6329773932453329</v>
      </c>
      <c r="AB30" s="97">
        <f t="shared" si="13"/>
        <v>3.7355639935448131</v>
      </c>
      <c r="AC30" s="97">
        <f t="shared" si="13"/>
        <v>26.114863255229615</v>
      </c>
      <c r="AD30" s="97">
        <f t="shared" si="13"/>
        <v>30.568080705176666</v>
      </c>
      <c r="AE30" s="97">
        <f t="shared" si="13"/>
        <v>23.894449913954336</v>
      </c>
      <c r="AF30" s="97">
        <f t="shared" si="13"/>
        <v>8.6726683684730634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1.9814148725382248E-2</v>
      </c>
      <c r="C31" s="69">
        <f>'Basic T2'!O31</f>
        <v>0.18548513884260923</v>
      </c>
      <c r="D31" s="69">
        <f>'Basic T2'!Z31</f>
        <v>0.46481226384472951</v>
      </c>
      <c r="E31" s="69">
        <f>'Basic T2'!AK31</f>
        <v>0.22076598877677608</v>
      </c>
      <c r="F31" s="69">
        <f>'Basic T2'!AV31</f>
        <v>0.31234769968162052</v>
      </c>
      <c r="G31" s="69">
        <f>'Basic T2'!BG31</f>
        <v>1.9666011969019448</v>
      </c>
      <c r="H31" s="69">
        <f>'Basic T2'!BR31</f>
        <v>2.7065471149880769</v>
      </c>
      <c r="I31" s="69">
        <f>'Basic T2'!CC31</f>
        <v>2.1322333882826707</v>
      </c>
      <c r="J31" s="69">
        <f>'Basic T2'!CN31</f>
        <v>1.0265627059380131</v>
      </c>
      <c r="K31" s="309">
        <f t="shared" si="12"/>
        <v>9.0351696459818243</v>
      </c>
      <c r="L31" s="97"/>
      <c r="M31" s="97">
        <f t="shared" si="0"/>
        <v>0.36027013019163584</v>
      </c>
      <c r="N31" s="97">
        <f t="shared" si="1"/>
        <v>0.48266782357246751</v>
      </c>
      <c r="O31" s="97">
        <f t="shared" si="2"/>
        <v>0.68690217245949914</v>
      </c>
      <c r="P31" s="97">
        <f t="shared" si="3"/>
        <v>1.1825853648571103</v>
      </c>
      <c r="Q31" s="97">
        <f t="shared" si="4"/>
        <v>1.6041434160557297</v>
      </c>
      <c r="R31" s="97">
        <f t="shared" si="5"/>
        <v>2.5693790898558788</v>
      </c>
      <c r="S31" s="97">
        <f t="shared" si="6"/>
        <v>4.1293080102097264</v>
      </c>
      <c r="T31" s="97">
        <f t="shared" si="7"/>
        <v>4.9155493299673596</v>
      </c>
      <c r="U31" s="97">
        <f t="shared" si="8"/>
        <v>8.4181093980234856</v>
      </c>
      <c r="V31" s="97">
        <f t="shared" si="9"/>
        <v>2.6008496561478864</v>
      </c>
      <c r="W31" s="97"/>
      <c r="X31" s="97">
        <f t="shared" si="10"/>
        <v>0.21930024008120441</v>
      </c>
      <c r="Y31" s="97">
        <f t="shared" si="13"/>
        <v>2.0529236982849492</v>
      </c>
      <c r="Z31" s="97">
        <f t="shared" si="13"/>
        <v>5.1444774371385895</v>
      </c>
      <c r="AA31" s="97">
        <f t="shared" si="13"/>
        <v>2.4434072344724207</v>
      </c>
      <c r="AB31" s="97">
        <f t="shared" si="13"/>
        <v>3.4570208631392956</v>
      </c>
      <c r="AC31" s="97">
        <f t="shared" si="13"/>
        <v>21.76606830815339</v>
      </c>
      <c r="AD31" s="97">
        <f t="shared" si="13"/>
        <v>29.955686733472113</v>
      </c>
      <c r="AE31" s="97">
        <f t="shared" si="13"/>
        <v>23.599262347342094</v>
      </c>
      <c r="AF31" s="97">
        <f t="shared" si="13"/>
        <v>11.361853137915926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1.9843176504065745E-4</v>
      </c>
      <c r="C32" s="69">
        <f>'Basic T2'!O32</f>
        <v>8.6283870326881798E-2</v>
      </c>
      <c r="D32" s="69">
        <f>'Basic T2'!Z32</f>
        <v>0.25145188912638194</v>
      </c>
      <c r="E32" s="69">
        <f>'Basic T2'!AK32</f>
        <v>0.16132816442482995</v>
      </c>
      <c r="F32" s="69">
        <f>'Basic T2'!AV32</f>
        <v>0.18925453725647151</v>
      </c>
      <c r="G32" s="69">
        <f>'Basic T2'!BG32</f>
        <v>0.94557581167523441</v>
      </c>
      <c r="H32" s="69">
        <f>'Basic T2'!BR32</f>
        <v>1.2021907120717004</v>
      </c>
      <c r="I32" s="69">
        <f>'Basic T2'!CC32</f>
        <v>1.4178566946545681</v>
      </c>
      <c r="J32" s="69">
        <f>'Basic T2'!CN32</f>
        <v>0.67982293574575681</v>
      </c>
      <c r="K32" s="309">
        <f t="shared" si="12"/>
        <v>4.9339630470468654</v>
      </c>
      <c r="L32" s="97"/>
      <c r="M32" s="97">
        <f t="shared" si="0"/>
        <v>3.6079792685605075E-3</v>
      </c>
      <c r="N32" s="97">
        <f t="shared" si="1"/>
        <v>0.22452714088013029</v>
      </c>
      <c r="O32" s="97">
        <f t="shared" si="2"/>
        <v>0.37159701312798177</v>
      </c>
      <c r="P32" s="97">
        <f t="shared" si="3"/>
        <v>0.86419256537280231</v>
      </c>
      <c r="Q32" s="97">
        <f t="shared" si="4"/>
        <v>0.97196624213367555</v>
      </c>
      <c r="R32" s="97">
        <f t="shared" si="5"/>
        <v>1.2354018304367915</v>
      </c>
      <c r="S32" s="97">
        <f t="shared" si="6"/>
        <v>1.8341508668616973</v>
      </c>
      <c r="T32" s="97">
        <f t="shared" si="7"/>
        <v>3.268659314547345</v>
      </c>
      <c r="U32" s="97">
        <f t="shared" si="8"/>
        <v>5.5747435702567136</v>
      </c>
      <c r="V32" s="97">
        <f t="shared" si="9"/>
        <v>1.4202828056543648</v>
      </c>
      <c r="W32" s="97"/>
      <c r="X32" s="97">
        <f t="shared" si="10"/>
        <v>4.0217521523479025E-3</v>
      </c>
      <c r="Y32" s="97">
        <f t="shared" si="13"/>
        <v>1.7487741497886868</v>
      </c>
      <c r="Z32" s="97">
        <f t="shared" si="13"/>
        <v>5.0963472309928211</v>
      </c>
      <c r="AA32" s="97">
        <f t="shared" si="13"/>
        <v>3.2697481291715387</v>
      </c>
      <c r="AB32" s="97">
        <f t="shared" si="13"/>
        <v>3.835751006885761</v>
      </c>
      <c r="AC32" s="97">
        <f t="shared" si="13"/>
        <v>19.164631000655582</v>
      </c>
      <c r="AD32" s="97">
        <f t="shared" si="13"/>
        <v>24.365620508472389</v>
      </c>
      <c r="AE32" s="97">
        <f t="shared" si="13"/>
        <v>28.736670322312218</v>
      </c>
      <c r="AF32" s="97">
        <f t="shared" si="13"/>
        <v>13.778435899568656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2.3243680568631336E-2</v>
      </c>
      <c r="C33" s="69">
        <f>'Basic T2'!O33</f>
        <v>0.71339794711580284</v>
      </c>
      <c r="D33" s="69">
        <f>'Basic T2'!Z33</f>
        <v>2.2828360587529382</v>
      </c>
      <c r="E33" s="69">
        <f>'Basic T2'!AK33</f>
        <v>1.0780288396454152</v>
      </c>
      <c r="F33" s="69">
        <f>'Basic T2'!AV33</f>
        <v>0.98707202955877626</v>
      </c>
      <c r="G33" s="69">
        <f>'Basic T2'!BG33</f>
        <v>5.5656405077315592</v>
      </c>
      <c r="H33" s="69">
        <f>'Basic T2'!BR33</f>
        <v>8.2803621564291081</v>
      </c>
      <c r="I33" s="69">
        <f>'Basic T2'!CC33</f>
        <v>7.5102434741171482</v>
      </c>
      <c r="J33" s="69">
        <f>'Basic T2'!CN33</f>
        <v>2.1094701035010957</v>
      </c>
      <c r="K33" s="309">
        <f t="shared" ref="K33" si="14">SUM(B33:J33)</f>
        <v>28.55029479742047</v>
      </c>
      <c r="L33" s="97"/>
      <c r="M33" s="97">
        <f t="shared" si="0"/>
        <v>0.42262748405973011</v>
      </c>
      <c r="N33" s="97">
        <f t="shared" si="1"/>
        <v>1.8563979660258971</v>
      </c>
      <c r="O33" s="97">
        <f t="shared" si="2"/>
        <v>3.373587940980173</v>
      </c>
      <c r="P33" s="97">
        <f t="shared" si="3"/>
        <v>5.7747170917147734</v>
      </c>
      <c r="Q33" s="97">
        <f t="shared" si="4"/>
        <v>5.0693669234748961</v>
      </c>
      <c r="R33" s="97">
        <f t="shared" si="5"/>
        <v>7.2715507164075728</v>
      </c>
      <c r="S33" s="97">
        <f t="shared" si="6"/>
        <v>12.633131561107454</v>
      </c>
      <c r="T33" s="97">
        <f t="shared" si="7"/>
        <v>17.31375771524791</v>
      </c>
      <c r="U33" s="97">
        <f t="shared" si="8"/>
        <v>17.298261470453628</v>
      </c>
      <c r="V33" s="97">
        <f t="shared" si="9"/>
        <v>8.2184427427784907</v>
      </c>
      <c r="W33" s="97"/>
      <c r="X33" s="97">
        <f t="shared" ref="X33" si="15">IF($K33&gt;0,B33/$K33*100,0)</f>
        <v>8.1413101803528176E-2</v>
      </c>
      <c r="Y33" s="97">
        <f t="shared" ref="Y33" si="16">IF($K33&gt;0,C33/$K33*100,0)</f>
        <v>2.4987410889370523</v>
      </c>
      <c r="Z33" s="97">
        <f t="shared" ref="Z33" si="17">IF($K33&gt;0,D33/$K33*100,0)</f>
        <v>7.9958405857132986</v>
      </c>
      <c r="AA33" s="97">
        <f t="shared" ref="AA33" si="18">IF($K33&gt;0,E33/$K33*100,0)</f>
        <v>3.7758938998514839</v>
      </c>
      <c r="AB33" s="97">
        <f t="shared" ref="AB33" si="19">IF($K33&gt;0,F33/$K33*100,0)</f>
        <v>3.4573094133093103</v>
      </c>
      <c r="AC33" s="97">
        <f t="shared" ref="AC33" si="20">IF($K33&gt;0,G33/$K33*100,0)</f>
        <v>19.494161259008848</v>
      </c>
      <c r="AD33" s="97">
        <f t="shared" ref="AD33" si="21">IF($K33&gt;0,H33/$K33*100,0)</f>
        <v>29.002720340307103</v>
      </c>
      <c r="AE33" s="97">
        <f t="shared" ref="AE33" si="22">IF($K33&gt;0,I33/$K33*100,0)</f>
        <v>26.305309725893622</v>
      </c>
      <c r="AF33" s="97">
        <f>IF($K33&gt;0,J33/$K33*100,0)</f>
        <v>7.3886105851757682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5.499803360007296</v>
      </c>
      <c r="C35" s="310">
        <f t="shared" ref="C35:K35" si="24">SUM(C8:C33)</f>
        <v>38.429149361923557</v>
      </c>
      <c r="D35" s="310">
        <f t="shared" si="24"/>
        <v>67.667898353041764</v>
      </c>
      <c r="E35" s="310">
        <f t="shared" si="24"/>
        <v>18.668080574754182</v>
      </c>
      <c r="F35" s="310">
        <f t="shared" si="24"/>
        <v>19.471307649637808</v>
      </c>
      <c r="G35" s="310">
        <f t="shared" si="24"/>
        <v>76.539939344343892</v>
      </c>
      <c r="H35" s="310">
        <f t="shared" si="24"/>
        <v>65.544810614663064</v>
      </c>
      <c r="I35" s="310">
        <f t="shared" si="24"/>
        <v>43.377316453394826</v>
      </c>
      <c r="J35" s="310">
        <f t="shared" si="24"/>
        <v>12.194694288233448</v>
      </c>
      <c r="K35" s="310">
        <f t="shared" si="24"/>
        <v>347.39299999999986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1.583164703954109</v>
      </c>
      <c r="Y35" s="98">
        <f t="shared" ref="Y35:AG35" si="26">IF($K35&gt;0,C35/$K35*100,0)</f>
        <v>11.062154206309158</v>
      </c>
      <c r="Z35" s="98">
        <f t="shared" si="26"/>
        <v>19.478774285331539</v>
      </c>
      <c r="AA35" s="98">
        <f t="shared" si="26"/>
        <v>5.3737641733581825</v>
      </c>
      <c r="AB35" s="98">
        <f t="shared" si="26"/>
        <v>5.6049798498063623</v>
      </c>
      <c r="AC35" s="98">
        <f t="shared" si="26"/>
        <v>22.032665984733118</v>
      </c>
      <c r="AD35" s="98">
        <f t="shared" si="26"/>
        <v>18.867625604045877</v>
      </c>
      <c r="AE35" s="98">
        <f t="shared" si="26"/>
        <v>12.486525765745091</v>
      </c>
      <c r="AF35" s="98">
        <f t="shared" si="26"/>
        <v>3.5103454267165581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automation\Data\Results\Workbooks\LEPs\GC_LEP\[GC_LEP_MainTables.Main.xlsm]Manager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automation\Data\Results\Workbooks\LEPs\GC_LEP\[GC_LEP_MainTables.Main.xlsm]Manager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automation\Data\Results\Workbooks\LEPs\GC_LEP\[GC_LEP_MainTables.Main.xlsm]Manager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automation\Data\Results\Workbooks\LEPs\GC_LEP\[GC_LEP_MainTables.Main.xlsm]Manager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automation\Data\Results\Workbooks\LEPs\GC_LEP\[GC_LEP_MainTables.Main.xlsm]Manager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automation\Data\Results\Workbooks\LEPs\GC_LEP\[GC_LEP_MainTables.Main.xlsm]Manager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automation\Data\Results\Workbooks\LEPs\GC_LEP\[GC_LEP_MainTables.Main.xlsm]Manager</v>
      </c>
      <c r="Y79" s="91" t="str">
        <f ca="1">CELL("filename")</f>
        <v>M:\IE\Projects\Nuffield via NFER AI and automation\Data\Results\Workbooks\LEPs\GC_LEP\[GC_LEP_MainTables.Main.xlsm]Manager</v>
      </c>
      <c r="AW79" s="91" t="str">
        <f ca="1">CELL("filename")</f>
        <v>M:\IE\Projects\Nuffield via NFER AI and automation\Data\Results\Workbooks\LEPs\GC_LEP\[GC_LEP_MainTables.Main.xlsm]Manager</v>
      </c>
      <c r="BU79" s="91" t="str">
        <f ca="1">CELL("filename")</f>
        <v>M:\IE\Projects\Nuffield via NFER AI and automation\Data\Results\Workbooks\LEPs\GC_LEP\[GC_LEP_MainTables.Main.xlsm]Manager</v>
      </c>
      <c r="CS79" s="91" t="str">
        <f ca="1">CELL("filename")</f>
        <v>M:\IE\Projects\Nuffield via NFER AI and automation\Data\Results\Workbooks\LEPs\GC_LEP\[GC_LEP_MainTables.Main.xlsm]Manager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automation\Data\Results\Workbooks\LEPs\GC_LEP\[GC_LEP_MainTables.Main.xlsm]Manager</v>
      </c>
      <c r="Y96" s="91" t="str">
        <f ca="1">CELL("filename")</f>
        <v>M:\IE\Projects\Nuffield via NFER AI and automation\Data\Results\Workbooks\LEPs\GC_LEP\[GC_LEP_MainTables.Main.xlsm]Manager</v>
      </c>
      <c r="AW96" s="91" t="str">
        <f ca="1">CELL("filename")</f>
        <v>M:\IE\Projects\Nuffield via NFER AI and automation\Data\Results\Workbooks\LEPs\GC_LEP\[GC_LEP_MainTables.Main.xlsm]Manager</v>
      </c>
      <c r="BU96" s="91" t="str">
        <f ca="1">CELL("filename")</f>
        <v>M:\IE\Projects\Nuffield via NFER AI and automation\Data\Results\Workbooks\LEPs\GC_LEP\[GC_LEP_MainTables.Main.xlsm]Manager</v>
      </c>
      <c r="CS96" s="91" t="str">
        <f ca="1">CELL("filename")</f>
        <v>M:\IE\Projects\Nuffield via NFER AI and automation\Data\Results\Workbooks\LEPs\GC_LEP\[GC_LEP_MainTables.Main.xlsm]Manager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138597E-601C-48EA-B601-A32C1803B2A7}"/>
</file>

<file path=customXml/itemProps2.xml><?xml version="1.0" encoding="utf-8"?>
<ds:datastoreItem xmlns:ds="http://schemas.openxmlformats.org/officeDocument/2006/customXml" ds:itemID="{5A5E6218-1F7A-413D-83C0-E0CD58E8B180}"/>
</file>

<file path=customXml/itemProps3.xml><?xml version="1.0" encoding="utf-8"?>
<ds:datastoreItem xmlns:ds="http://schemas.openxmlformats.org/officeDocument/2006/customXml" ds:itemID="{5132EC88-E74C-4188-A0E1-DA221827604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