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HU_LSIP\"/>
    </mc:Choice>
  </mc:AlternateContent>
  <xr:revisionPtr revIDLastSave="0" documentId="13_ncr:1_{B42E63A5-0DC6-420E-8086-BD4A66CCE4C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CS47" i="78" l="1"/>
  <c r="D207" i="49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<sst xmlns="http://schemas.openxmlformats.org/spreadsheetml/2006/main" count="2354" uniqueCount="530">
  <si>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</si>
  <si>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</si>
  <si>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</si>
  <si>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</si>
  <si>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</si>
  <si>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</si>
  <si>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</si>
  <si>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</si>
  <si>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</si>
  <si>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</si>
  <si>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</si>
  <si>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</si>
  <si>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</si>
  <si>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</si>
  <si>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</si>
  <si>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</si>
  <si>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</si>
  <si>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</si>
  <si>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</si>
  <si>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</si>
  <si>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</si>
  <si>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</si>
  <si>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</si>
  <si>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</si>
  <si>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</si>
  <si>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</si>
  <si>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</si>
  <si>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</si>
  <si>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</si>
  <si>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</si>
  <si>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</si>
  <si>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</si>
  <si>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</si>
  <si>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</si>
  <si>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</si>
  <si>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</si>
  <si>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</si>
  <si>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</si>
  <si>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</si>
  <si>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</si>
  <si>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</si>
  <si>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</si>
  <si>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</si>
  <si>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</si>
  <si>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</si>
  <si>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</si>
  <si>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</si>
  <si>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</si>
  <si>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</si>
  <si>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</si>
  <si>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</si>
  <si>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</si>
  <si>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</si>
  <si>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</si>
  <si>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</si>
  <si>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</si>
  <si>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</si>
  <si>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</si>
  <si>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</si>
  <si>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</si>
  <si>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</si>
  <si>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</si>
  <si>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</si>
  <si>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</si>
  <si>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</si>
  <si>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</si>
  <si>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</si>
  <si>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</si>
  <si>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</si>
  <si>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</si>
  <si>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</si>
  <si>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</si>
  <si>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</si>
  <si>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</si>
  <si>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</si>
  <si>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</si>
  <si>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</si>
  <si>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</si>
  <si>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</si>
  <si>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</si>
  <si>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</si>
  <si>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</si>
  <si>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</si>
  <si>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</si>
  <si>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</si>
  <si>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</si>
  <si>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</si>
  <si>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</si>
  <si>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</si>
  <si>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</si>
  <si>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</si>
  <si>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</si>
  <si>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</si>
  <si>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</si>
  <si>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</si>
  <si>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</si>
  <si>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</si>
  <si>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</si>
  <si>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</si>
  <si>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</si>
  <si>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</si>
  <si>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</si>
  <si>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</si>
  <si>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</si>
  <si>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</si>
  <si>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</si>
  <si>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</si>
  <si>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</si>
  <si>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</si>
  <si>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</si>
  <si>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</si>
  <si>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</si>
  <si>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</si>
  <si>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</si>
  <si>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</si>
  <si>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</si>
  <si>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</si>
  <si>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</si>
  <si>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</si>
  <si>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</si>
  <si>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</si>
  <si>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</si>
  <si>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</si>
  <si>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</si>
  <si>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</si>
  <si>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</si>
  <si>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</si>
  <si>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</si>
  <si>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</si>
  <si>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</si>
  <si>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</si>
  <si>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</si>
  <si>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</si>
  <si>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</si>
  <si>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</si>
  <si>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</si>
  <si>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</si>
  <si>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</si>
  <si>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</si>
  <si>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</si>
  <si>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</si>
  <si>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</si>
  <si>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</si>
  <si>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</si>
  <si>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</si>
  <si>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</si>
  <si>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</si>
  <si>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</si>
  <si>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</si>
  <si>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</si>
  <si>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</si>
  <si>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</si>
  <si>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</si>
  <si>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</si>
  <si>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</si>
  <si>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</si>
  <si>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</si>
  <si>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</si>
  <si>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</si>
  <si>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</si>
  <si>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</si>
  <si>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</si>
  <si>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</si>
  <si>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</si>
  <si>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</si>
  <si>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</si>
  <si>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</si>
  <si>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</si>
  <si>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</si>
  <si>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</si>
  <si>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</si>
  <si>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</si>
  <si>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</si>
  <si>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</si>
  <si>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</si>
  <si>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</si>
  <si>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</si>
  <si>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</si>
  <si>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</si>
  <si>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</si>
  <si>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</si>
  <si>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</si>
  <si>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</si>
  <si>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</si>
  <si>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</si>
  <si>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</si>
  <si>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</si>
  <si>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</si>
  <si>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</si>
  <si>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</si>
  <si>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</si>
  <si>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</si>
  <si>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</si>
  <si>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</si>
  <si>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</si>
  <si>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</si>
  <si>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</si>
  <si>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</si>
  <si>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</si>
  <si>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</si>
  <si>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</si>
  <si>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</si>
  <si>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</si>
  <si>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</si>
  <si>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</si>
  <si>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</si>
  <si>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</si>
  <si>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</si>
  <si>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</si>
  <si>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</si>
  <si>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</si>
  <si>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</si>
  <si>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</si>
  <si>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</si>
  <si>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</si>
  <si>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</si>
  <si>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</si>
  <si>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</si>
  <si>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</si>
  <si>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</si>
  <si>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</si>
  <si>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</si>
  <si>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</si>
  <si>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</si>
  <si>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</si>
  <si>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</si>
  <si>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</si>
  <si>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</si>
  <si>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</si>
  <si>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</si>
  <si>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</si>
  <si>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</si>
  <si>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</si>
  <si>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</si>
  <si>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</si>
  <si>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</si>
  <si>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</si>
  <si>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</si>
  <si>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</si>
  <si>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</si>
  <si>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</si>
  <si>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</si>
  <si>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</si>
  <si>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</si>
  <si>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</si>
  <si>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</si>
  <si>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</si>
  <si>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</si>
  <si>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</si>
  <si>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</si>
  <si>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</si>
  <si>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</si>
  <si>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</si>
  <si>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</si>
  <si>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</si>
  <si>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</si>
  <si>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</si>
  <si>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</si>
  <si>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</si>
  <si>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</si>
  <si>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</si>
  <si>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</si>
  <si>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</si>
  <si>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</si>
  <si>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</si>
  <si>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</si>
  <si>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</si>
  <si>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</si>
  <si>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</si>
  <si>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</si>
  <si>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</si>
  <si>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</si>
  <si>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</si>
  <si>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</si>
  <si>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</si>
  <si>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</si>
  <si>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</si>
  <si>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</si>
  <si>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</si>
  <si>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</si>
  <si>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</si>
  <si>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</si>
  <si>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</si>
  <si>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</si>
  <si>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</si>
  <si>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</si>
  <si>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</si>
  <si>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</si>
  <si>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</si>
  <si>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</si>
  <si>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</si>
  <si>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</si>
  <si>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</si>
  <si>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</si>
  <si>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</si>
  <si>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</si>
  <si>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</si>
  <si>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</si>
  <si>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</si>
  <si>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</si>
  <si>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</si>
  <si>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</si>
  <si>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</si>
  <si>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</si>
  <si>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</si>
  <si>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</si>
  <si>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</si>
  <si>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</si>
  <si>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</si>
  <si>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</si>
  <si>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</si>
  <si>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</si>
  <si>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</si>
  <si>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</si>
  <si>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</si>
  <si>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</si>
  <si>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</si>
  <si>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</si>
  <si>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</si>
  <si>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</si>
  <si>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</si>
  <si>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</si>
  <si>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</si>
  <si>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</si>
  <si>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</si>
  <si>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</si>
  <si>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</si>
  <si>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</si>
  <si>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</si>
  <si>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</si>
  <si>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</si>
  <si>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</si>
  <si>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</si>
  <si>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</si>
  <si>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</si>
  <si>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</si>
  <si>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</si>
  <si>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</si>
  <si>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</si>
  <si>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</si>
  <si>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</si>
  <si>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</si>
  <si>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</si>
  <si>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</si>
  <si>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</si>
  <si>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</si>
  <si>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</si>
  <si>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</si>
  <si>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</si>
  <si>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</si>
  <si>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</si>
  <si>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</si>
  <si>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</si>
  <si>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</si>
  <si>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</si>
  <si>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</si>
  <si>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</si>
  <si>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</si>
  <si>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</si>
  <si>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</si>
  <si>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</si>
  <si>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</si>
  <si>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</si>
  <si>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</si>
  <si>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</si>
  <si>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</si>
  <si>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</si>
  <si>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</si>
  <si>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</si>
  <si>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</si>
  <si>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</si>
  <si>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</si>
  <si>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</si>
  <si>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</si>
  <si>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</si>
  <si>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</si>
  <si>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</si>
  <si>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</si>
  <si>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</si>
  <si>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</si>
  <si>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</si>
  <si>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</si>
  <si>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</si>
  <si>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</si>
  <si>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</si>
  <si>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</si>
  <si>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</si>
  <si>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</si>
  <si>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</si>
  <si>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</si>
  <si>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</si>
  <si>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</si>
  <si>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</si>
  <si>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</si>
  <si>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</si>
  <si>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</si>
  <si>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</si>
  <si>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</si>
  <si>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</si>
  <si>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</si>
  <si>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</si>
  <si>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</si>
  <si>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</si>
  <si>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</si>
  <si>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</si>
  <si>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</si>
  <si>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</si>
  <si>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</si>
  <si>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</si>
  <si>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</si>
  <si>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</si>
  <si>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</si>
  <si>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</si>
  <si>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</si>
  <si>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</si>
  <si>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</si>
  <si>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</si>
  <si>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</si>
  <si>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</si>
  <si>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</si>
  <si>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</si>
  <si>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</si>
  <si>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</si>
  <si>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</si>
  <si>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</si>
  <si>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</si>
  <si>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</si>
  <si>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</si>
  <si>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</si>
  <si>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</si>
  <si>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</si>
  <si>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</si>
  <si>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</si>
  <si>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</si>
  <si>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</si>
  <si>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</si>
  <si>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</si>
  <si>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</si>
  <si>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</si>
  <si>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</si>
  <si>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</si>
  <si>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</si>
  <si>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</si>
  <si>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</si>
  <si>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</si>
  <si>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</si>
  <si>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</si>
  <si>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</si>
  <si>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</si>
  <si>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</si>
  <si>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</si>
  <si>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</si>
  <si>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</si>
  <si>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</si>
  <si>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</si>
  <si>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</si>
  <si>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</si>
  <si>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</si>
  <si>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</si>
  <si>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</si>
  <si>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</si>
  <si>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</si>
  <si>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</si>
  <si>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</si>
  <si>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</si>
  <si>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</si>
  <si>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</si>
  <si>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</si>
  <si>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</si>
  <si>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</si>
  <si>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</si>
  <si>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</si>
  <si>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</si>
  <si>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</si>
  <si>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</si>
  <si>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</si>
  <si>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</si>
  <si>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</si>
  <si>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</si>
  <si>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</si>
  <si>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</si>
  <si>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</si>
  <si>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</si>
  <si>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</si>
  <si>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</si>
  <si>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</si>
  <si>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</si>
  <si>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</si>
  <si>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</si>
  <si>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</si>
  <si>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</si>
  <si>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</si>
  <si>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</si>
  <si>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</si>
  <si>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</si>
  <si>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</si>
  <si>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</si>
  <si>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</si>
  <si>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</si>
  <si>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</si>
  <si>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</si>
  <si>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</si>
  <si>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</si>
  <si>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</si>
  <si>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</si>
  <si>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</si>
  <si>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</si>
  <si>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</si>
  <si>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</si>
  <si>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</si>
  <si>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</si>
  <si>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</si>
  <si>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</si>
  <si>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</si>
  <si>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</si>
  <si>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</si>
  <si>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</si>
  <si>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</si>
  <si>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</si>
  <si>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</si>
  <si>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</si>
  <si>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</si>
  <si>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</si>
  <si>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</si>
  <si>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automation/Data/Results/Workbooks/LSIPs/HU_LSIP/HU_LSIP_Database.Main.xlsx</t>
  </si>
  <si>
    <t>LSIP</t>
  </si>
  <si>
    <t>17. Hull and East Yorkshire</t>
  </si>
  <si>
    <t>LSIP name</t>
  </si>
  <si>
    <t>Hull and East Yorkshire</t>
  </si>
  <si>
    <t>09 03 2023 10:29:18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</si>
</sst>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1.076850422885034</c:v>
                </c:pt>
                <c:pt idx="2">
                  <c:v>-8.4486338848155373E-2</c:v>
                </c:pt>
                <c:pt idx="3">
                  <c:v>-1.1263721843055907</c:v>
                </c:pt>
                <c:pt idx="4">
                  <c:v>-0.51760382381902392</c:v>
                </c:pt>
                <c:pt idx="5">
                  <c:v>-0.50338338462616594</c:v>
                </c:pt>
                <c:pt idx="7">
                  <c:v>11.019635696216735</c:v>
                </c:pt>
                <c:pt idx="8">
                  <c:v>0.22120614407394878</c:v>
                </c:pt>
                <c:pt idx="9">
                  <c:v>2.8578875280513394</c:v>
                </c:pt>
                <c:pt idx="10">
                  <c:v>4.1050547083764322</c:v>
                </c:pt>
                <c:pt idx="11">
                  <c:v>9.2695557078366733</c:v>
                </c:pt>
                <c:pt idx="12">
                  <c:v>-2.5474648944860734</c:v>
                </c:pt>
                <c:pt idx="13">
                  <c:v>3.3268191605972719</c:v>
                </c:pt>
                <c:pt idx="14">
                  <c:v>16.92620063334218</c:v>
                </c:pt>
                <c:pt idx="15">
                  <c:v>4.2195972026149997</c:v>
                </c:pt>
                <c:pt idx="17">
                  <c:v>-0.66082339062091267</c:v>
                </c:pt>
                <c:pt idx="18">
                  <c:v>-0.84953905434701493</c:v>
                </c:pt>
                <c:pt idx="19">
                  <c:v>0.3992142957034206</c:v>
                </c:pt>
                <c:pt idx="20">
                  <c:v>-6.9753691215224123E-2</c:v>
                </c:pt>
                <c:pt idx="22">
                  <c:v>4.3202026426091056</c:v>
                </c:pt>
                <c:pt idx="24">
                  <c:v>-0.44402001130903201</c:v>
                </c:pt>
                <c:pt idx="25">
                  <c:v>1.4432981543785361</c:v>
                </c:pt>
                <c:pt idx="26">
                  <c:v>3.4327885498657507</c:v>
                </c:pt>
                <c:pt idx="27">
                  <c:v>0.50592718199455877</c:v>
                </c:pt>
                <c:pt idx="29">
                  <c:v>15.464909799540315</c:v>
                </c:pt>
                <c:pt idx="30">
                  <c:v>-21.173173825709569</c:v>
                </c:pt>
                <c:pt idx="31">
                  <c:v>-13.224569544782694</c:v>
                </c:pt>
                <c:pt idx="32">
                  <c:v>-6.2759614915141482</c:v>
                </c:pt>
                <c:pt idx="33">
                  <c:v>-2.8938092324355735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0.19673785372678054</c:v>
                </c:pt>
                <c:pt idx="2">
                  <c:v>1.1260925604932304</c:v>
                </c:pt>
                <c:pt idx="3">
                  <c:v>0.12725561468640567</c:v>
                </c:pt>
                <c:pt idx="4">
                  <c:v>2.8744168985861407E-2</c:v>
                </c:pt>
                <c:pt idx="5">
                  <c:v>0.60640326188636795</c:v>
                </c:pt>
                <c:pt idx="7">
                  <c:v>-1.1140924397133767</c:v>
                </c:pt>
                <c:pt idx="8">
                  <c:v>-0.25566311943284736</c:v>
                </c:pt>
                <c:pt idx="9">
                  <c:v>0.90785243307214269</c:v>
                </c:pt>
                <c:pt idx="10">
                  <c:v>0.61120066656994432</c:v>
                </c:pt>
                <c:pt idx="11">
                  <c:v>-0.43428239646160494</c:v>
                </c:pt>
                <c:pt idx="12">
                  <c:v>-6.3696514016797767E-2</c:v>
                </c:pt>
                <c:pt idx="13">
                  <c:v>0.56180127338942842</c:v>
                </c:pt>
                <c:pt idx="14">
                  <c:v>-7.3540233928359733E-3</c:v>
                </c:pt>
                <c:pt idx="15">
                  <c:v>0.32537521866773389</c:v>
                </c:pt>
                <c:pt idx="17">
                  <c:v>0.63571722030244526</c:v>
                </c:pt>
                <c:pt idx="18">
                  <c:v>0.80209414009129176</c:v>
                </c:pt>
                <c:pt idx="19">
                  <c:v>1.1376257140405244E-2</c:v>
                </c:pt>
                <c:pt idx="20">
                  <c:v>0.30006198558556463</c:v>
                </c:pt>
                <c:pt idx="22">
                  <c:v>-6.318626811703254E-2</c:v>
                </c:pt>
                <c:pt idx="24">
                  <c:v>-0.83173145141784977</c:v>
                </c:pt>
                <c:pt idx="25">
                  <c:v>3.6140312166721422E-2</c:v>
                </c:pt>
                <c:pt idx="26">
                  <c:v>-1.9185051335190551</c:v>
                </c:pt>
                <c:pt idx="27">
                  <c:v>-0.98438605429177484</c:v>
                </c:pt>
                <c:pt idx="29">
                  <c:v>0.6913184312908216</c:v>
                </c:pt>
                <c:pt idx="30">
                  <c:v>-0.30400388176211601</c:v>
                </c:pt>
                <c:pt idx="31">
                  <c:v>-4.1801413604446669</c:v>
                </c:pt>
                <c:pt idx="32">
                  <c:v>0.30561605440999617</c:v>
                </c:pt>
                <c:pt idx="33">
                  <c:v>0.24682072374073716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4.9620000000000033</c:v>
                </c:pt>
                <c:pt idx="1">
                  <c:v>5.7499999999999991</c:v>
                </c:pt>
                <c:pt idx="2">
                  <c:v>5.5489999999999986</c:v>
                </c:pt>
                <c:pt idx="3">
                  <c:v>5.7389999999999999</c:v>
                </c:pt>
                <c:pt idx="4">
                  <c:v>5.9709999999999921</c:v>
                </c:pt>
                <c:pt idx="5">
                  <c:v>4.4580000000000046</c:v>
                </c:pt>
                <c:pt idx="6">
                  <c:v>5.0509999999999957</c:v>
                </c:pt>
                <c:pt idx="7">
                  <c:v>3.9550000000000094</c:v>
                </c:pt>
                <c:pt idx="8">
                  <c:v>5.1880000000000237</c:v>
                </c:pt>
                <c:pt idx="9">
                  <c:v>4.5770000000000053</c:v>
                </c:pt>
                <c:pt idx="10">
                  <c:v>3.224000000000006</c:v>
                </c:pt>
                <c:pt idx="11">
                  <c:v>3.2500000000000044</c:v>
                </c:pt>
                <c:pt idx="12">
                  <c:v>3.2769999999999953</c:v>
                </c:pt>
                <c:pt idx="13">
                  <c:v>3.3070000000000004</c:v>
                </c:pt>
                <c:pt idx="14">
                  <c:v>3.3310000000000075</c:v>
                </c:pt>
                <c:pt idx="15">
                  <c:v>3.3330000000000046</c:v>
                </c:pt>
                <c:pt idx="16">
                  <c:v>3.3370000000000077</c:v>
                </c:pt>
                <c:pt idx="17">
                  <c:v>3.340999999999994</c:v>
                </c:pt>
                <c:pt idx="18">
                  <c:v>3.3439999999999954</c:v>
                </c:pt>
                <c:pt idx="19">
                  <c:v>3.3469999999999973</c:v>
                </c:pt>
                <c:pt idx="20">
                  <c:v>3.3520000000000003</c:v>
                </c:pt>
                <c:pt idx="21">
                  <c:v>3.3570000000000055</c:v>
                </c:pt>
                <c:pt idx="22">
                  <c:v>3.3619999999999908</c:v>
                </c:pt>
                <c:pt idx="23">
                  <c:v>3.3670000000000071</c:v>
                </c:pt>
                <c:pt idx="24" formatCode="#,##0.00">
                  <c:v>3.3709999999999938</c:v>
                </c:pt>
                <c:pt idx="25">
                  <c:v>3.3750000000000058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0.47499999999999942</c:v>
                </c:pt>
                <c:pt idx="1">
                  <c:v>0.64899999999999958</c:v>
                </c:pt>
                <c:pt idx="2">
                  <c:v>0.49800000000000005</c:v>
                </c:pt>
                <c:pt idx="3">
                  <c:v>0.64600000000000102</c:v>
                </c:pt>
                <c:pt idx="4">
                  <c:v>0.93900000000000072</c:v>
                </c:pt>
                <c:pt idx="5">
                  <c:v>0.75200000000000067</c:v>
                </c:pt>
                <c:pt idx="6">
                  <c:v>1.0380000000000014</c:v>
                </c:pt>
                <c:pt idx="7">
                  <c:v>0.49699999999999983</c:v>
                </c:pt>
                <c:pt idx="8">
                  <c:v>0.60200000000000009</c:v>
                </c:pt>
                <c:pt idx="9">
                  <c:v>0.39599999999999913</c:v>
                </c:pt>
                <c:pt idx="10">
                  <c:v>0.37000000000000022</c:v>
                </c:pt>
                <c:pt idx="11">
                  <c:v>0.34799999999999931</c:v>
                </c:pt>
                <c:pt idx="12">
                  <c:v>0.33899999999999891</c:v>
                </c:pt>
                <c:pt idx="13">
                  <c:v>0.32099999999999895</c:v>
                </c:pt>
                <c:pt idx="14">
                  <c:v>0.30300000000000005</c:v>
                </c:pt>
                <c:pt idx="15">
                  <c:v>0.28799999999999987</c:v>
                </c:pt>
                <c:pt idx="16">
                  <c:v>0.27599999999999936</c:v>
                </c:pt>
                <c:pt idx="17">
                  <c:v>0.26399999999999979</c:v>
                </c:pt>
                <c:pt idx="18">
                  <c:v>0.25300000000000078</c:v>
                </c:pt>
                <c:pt idx="19">
                  <c:v>0.24300000000000005</c:v>
                </c:pt>
                <c:pt idx="20">
                  <c:v>0.23499999999999965</c:v>
                </c:pt>
                <c:pt idx="21">
                  <c:v>0.22500000000000006</c:v>
                </c:pt>
                <c:pt idx="22">
                  <c:v>0.21699999999999986</c:v>
                </c:pt>
                <c:pt idx="23">
                  <c:v>0.20899999999999988</c:v>
                </c:pt>
                <c:pt idx="24" formatCode="#,##0.00">
                  <c:v>0.20200000000000018</c:v>
                </c:pt>
                <c:pt idx="25">
                  <c:v>0.1950000000000004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1.2980000000000003</c:v>
                </c:pt>
                <c:pt idx="1">
                  <c:v>1.1970000000000007</c:v>
                </c:pt>
                <c:pt idx="2">
                  <c:v>0.9840000000000001</c:v>
                </c:pt>
                <c:pt idx="3">
                  <c:v>1.1719999999999999</c:v>
                </c:pt>
                <c:pt idx="4">
                  <c:v>1.2669999999999986</c:v>
                </c:pt>
                <c:pt idx="5">
                  <c:v>1.1040000000000008</c:v>
                </c:pt>
                <c:pt idx="6">
                  <c:v>0.98900000000000043</c:v>
                </c:pt>
                <c:pt idx="7">
                  <c:v>0.99600000000000011</c:v>
                </c:pt>
                <c:pt idx="8">
                  <c:v>0.38900000000000051</c:v>
                </c:pt>
                <c:pt idx="9">
                  <c:v>0.37000000000000005</c:v>
                </c:pt>
                <c:pt idx="10">
                  <c:v>0.33599999999999958</c:v>
                </c:pt>
                <c:pt idx="11">
                  <c:v>0.33199999999999952</c:v>
                </c:pt>
                <c:pt idx="12">
                  <c:v>0.32600000000000023</c:v>
                </c:pt>
                <c:pt idx="13">
                  <c:v>0.32399999999999973</c:v>
                </c:pt>
                <c:pt idx="14">
                  <c:v>0.32399999999999973</c:v>
                </c:pt>
                <c:pt idx="15">
                  <c:v>0.32300000000000045</c:v>
                </c:pt>
                <c:pt idx="16">
                  <c:v>0.32199999999999979</c:v>
                </c:pt>
                <c:pt idx="17">
                  <c:v>0.32200000000000023</c:v>
                </c:pt>
                <c:pt idx="18">
                  <c:v>0.32199999999999995</c:v>
                </c:pt>
                <c:pt idx="19">
                  <c:v>0.32100000000000006</c:v>
                </c:pt>
                <c:pt idx="20">
                  <c:v>0.32100000000000034</c:v>
                </c:pt>
                <c:pt idx="21">
                  <c:v>0.32100000000000034</c:v>
                </c:pt>
                <c:pt idx="22">
                  <c:v>0.32100000000000017</c:v>
                </c:pt>
                <c:pt idx="23">
                  <c:v>0.32099999999999967</c:v>
                </c:pt>
                <c:pt idx="24" formatCode="#,##0.00">
                  <c:v>0.32100000000000078</c:v>
                </c:pt>
                <c:pt idx="25">
                  <c:v>0.32100000000000001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0.91000000000000114</c:v>
                </c:pt>
                <c:pt idx="1">
                  <c:v>0.7440000000000011</c:v>
                </c:pt>
                <c:pt idx="2">
                  <c:v>0.97200000000000031</c:v>
                </c:pt>
                <c:pt idx="3">
                  <c:v>0.95800000000000085</c:v>
                </c:pt>
                <c:pt idx="4">
                  <c:v>1.232999999999999</c:v>
                </c:pt>
                <c:pt idx="5">
                  <c:v>1.2799999999999991</c:v>
                </c:pt>
                <c:pt idx="6">
                  <c:v>1.1599999999999979</c:v>
                </c:pt>
                <c:pt idx="7">
                  <c:v>2.3129999999999993</c:v>
                </c:pt>
                <c:pt idx="8">
                  <c:v>2.7059999999999955</c:v>
                </c:pt>
                <c:pt idx="9">
                  <c:v>2.703999999999998</c:v>
                </c:pt>
                <c:pt idx="10">
                  <c:v>2.6269999999999998</c:v>
                </c:pt>
                <c:pt idx="11">
                  <c:v>2.5580000000000047</c:v>
                </c:pt>
                <c:pt idx="12">
                  <c:v>2.5350000000000099</c:v>
                </c:pt>
                <c:pt idx="13">
                  <c:v>2.5659999999999994</c:v>
                </c:pt>
                <c:pt idx="14">
                  <c:v>2.6799999999999922</c:v>
                </c:pt>
                <c:pt idx="15">
                  <c:v>2.7439999999999949</c:v>
                </c:pt>
                <c:pt idx="16">
                  <c:v>2.7890000000000059</c:v>
                </c:pt>
                <c:pt idx="17">
                  <c:v>2.8199999999999972</c:v>
                </c:pt>
                <c:pt idx="18">
                  <c:v>2.841000000000002</c:v>
                </c:pt>
                <c:pt idx="19">
                  <c:v>2.8569999999999931</c:v>
                </c:pt>
                <c:pt idx="20">
                  <c:v>2.8700000000000072</c:v>
                </c:pt>
                <c:pt idx="21">
                  <c:v>2.8809999999999976</c:v>
                </c:pt>
                <c:pt idx="22">
                  <c:v>2.8899999999999904</c:v>
                </c:pt>
                <c:pt idx="23">
                  <c:v>2.8980000000000028</c:v>
                </c:pt>
                <c:pt idx="24" formatCode="#,##0.00">
                  <c:v>2.9060000000000019</c:v>
                </c:pt>
                <c:pt idx="25">
                  <c:v>2.9130000000000025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6.3880000000000008</c:v>
                </c:pt>
                <c:pt idx="1">
                  <c:v>6.2069999999999954</c:v>
                </c:pt>
                <c:pt idx="2">
                  <c:v>6.07099999999999</c:v>
                </c:pt>
                <c:pt idx="3">
                  <c:v>7.3429999999999946</c:v>
                </c:pt>
                <c:pt idx="4">
                  <c:v>6.9869999999999877</c:v>
                </c:pt>
                <c:pt idx="5">
                  <c:v>7.7080000000000064</c:v>
                </c:pt>
                <c:pt idx="6">
                  <c:v>8.6400000000000166</c:v>
                </c:pt>
                <c:pt idx="7">
                  <c:v>9.4590000000000192</c:v>
                </c:pt>
                <c:pt idx="8">
                  <c:v>7.8899999999999864</c:v>
                </c:pt>
                <c:pt idx="9">
                  <c:v>8.5860000000000003</c:v>
                </c:pt>
                <c:pt idx="10">
                  <c:v>9.1250000000000071</c:v>
                </c:pt>
                <c:pt idx="11">
                  <c:v>8.9839999999999893</c:v>
                </c:pt>
                <c:pt idx="12">
                  <c:v>8.8530000000000015</c:v>
                </c:pt>
                <c:pt idx="13">
                  <c:v>8.7770000000000188</c:v>
                </c:pt>
                <c:pt idx="14">
                  <c:v>8.6280000000000161</c:v>
                </c:pt>
                <c:pt idx="15">
                  <c:v>8.4400000000000031</c:v>
                </c:pt>
                <c:pt idx="16">
                  <c:v>8.2759999999999962</c:v>
                </c:pt>
                <c:pt idx="17">
                  <c:v>8.1089999999999893</c:v>
                </c:pt>
                <c:pt idx="18">
                  <c:v>7.9390000000000063</c:v>
                </c:pt>
                <c:pt idx="19">
                  <c:v>7.7709999999999964</c:v>
                </c:pt>
                <c:pt idx="20">
                  <c:v>7.6090000000000044</c:v>
                </c:pt>
                <c:pt idx="21">
                  <c:v>7.4479999999999835</c:v>
                </c:pt>
                <c:pt idx="22">
                  <c:v>7.2899999999999956</c:v>
                </c:pt>
                <c:pt idx="23">
                  <c:v>7.1329999999999947</c:v>
                </c:pt>
                <c:pt idx="24" formatCode="#,##0.00">
                  <c:v>6.9769999999999985</c:v>
                </c:pt>
                <c:pt idx="25">
                  <c:v>6.8240000000000141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2.5000000000000044</c:v>
                </c:pt>
                <c:pt idx="1">
                  <c:v>2.3869999999999938</c:v>
                </c:pt>
                <c:pt idx="2">
                  <c:v>3.6820000000000088</c:v>
                </c:pt>
                <c:pt idx="3">
                  <c:v>3.5640000000000058</c:v>
                </c:pt>
                <c:pt idx="4">
                  <c:v>2.8220000000000014</c:v>
                </c:pt>
                <c:pt idx="5">
                  <c:v>3.0830000000000002</c:v>
                </c:pt>
                <c:pt idx="6">
                  <c:v>2.770000000000008</c:v>
                </c:pt>
                <c:pt idx="7">
                  <c:v>3.7660000000000071</c:v>
                </c:pt>
                <c:pt idx="8">
                  <c:v>3.8460000000000059</c:v>
                </c:pt>
                <c:pt idx="9">
                  <c:v>3.3849999999999989</c:v>
                </c:pt>
                <c:pt idx="10">
                  <c:v>3.3120000000000056</c:v>
                </c:pt>
                <c:pt idx="11">
                  <c:v>3.3669999999999987</c:v>
                </c:pt>
                <c:pt idx="12">
                  <c:v>3.3560000000000043</c:v>
                </c:pt>
                <c:pt idx="13">
                  <c:v>3.3639999999999968</c:v>
                </c:pt>
                <c:pt idx="14">
                  <c:v>3.3679999999999968</c:v>
                </c:pt>
                <c:pt idx="15">
                  <c:v>3.3809999999999847</c:v>
                </c:pt>
                <c:pt idx="16">
                  <c:v>3.3770000000000131</c:v>
                </c:pt>
                <c:pt idx="17">
                  <c:v>3.3719999999999999</c:v>
                </c:pt>
                <c:pt idx="18">
                  <c:v>3.3669999999999898</c:v>
                </c:pt>
                <c:pt idx="19">
                  <c:v>3.3620000000000116</c:v>
                </c:pt>
                <c:pt idx="20">
                  <c:v>3.3590000000000031</c:v>
                </c:pt>
                <c:pt idx="21">
                  <c:v>3.3540000000000059</c:v>
                </c:pt>
                <c:pt idx="22">
                  <c:v>3.3490000000000091</c:v>
                </c:pt>
                <c:pt idx="23">
                  <c:v>3.3430000000000049</c:v>
                </c:pt>
                <c:pt idx="24" formatCode="#,##0.00">
                  <c:v>3.3370000000000033</c:v>
                </c:pt>
                <c:pt idx="25">
                  <c:v>3.3300000000000072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24.057999999999982</c:v>
                </c:pt>
                <c:pt idx="1">
                  <c:v>24.032999999999991</c:v>
                </c:pt>
                <c:pt idx="2">
                  <c:v>24.720000000000038</c:v>
                </c:pt>
                <c:pt idx="3">
                  <c:v>24.481000000000066</c:v>
                </c:pt>
                <c:pt idx="4">
                  <c:v>27.934999999999931</c:v>
                </c:pt>
                <c:pt idx="5">
                  <c:v>28.811999999999983</c:v>
                </c:pt>
                <c:pt idx="6">
                  <c:v>25.651000000000039</c:v>
                </c:pt>
                <c:pt idx="7">
                  <c:v>27.522000000000101</c:v>
                </c:pt>
                <c:pt idx="8">
                  <c:v>30.882000000000101</c:v>
                </c:pt>
                <c:pt idx="9">
                  <c:v>27.477999999999994</c:v>
                </c:pt>
                <c:pt idx="10">
                  <c:v>28.178000000000022</c:v>
                </c:pt>
                <c:pt idx="11">
                  <c:v>28.063000000000009</c:v>
                </c:pt>
                <c:pt idx="12">
                  <c:v>27.810999999999954</c:v>
                </c:pt>
                <c:pt idx="13">
                  <c:v>27.536999999999971</c:v>
                </c:pt>
                <c:pt idx="14">
                  <c:v>27.373999999999914</c:v>
                </c:pt>
                <c:pt idx="15">
                  <c:v>27.104000000000077</c:v>
                </c:pt>
                <c:pt idx="16">
                  <c:v>26.84800000000002</c:v>
                </c:pt>
                <c:pt idx="17">
                  <c:v>26.591999999999917</c:v>
                </c:pt>
                <c:pt idx="18">
                  <c:v>26.344000000000012</c:v>
                </c:pt>
                <c:pt idx="19">
                  <c:v>26.105999999999984</c:v>
                </c:pt>
                <c:pt idx="20">
                  <c:v>25.888999999999939</c:v>
                </c:pt>
                <c:pt idx="21">
                  <c:v>25.669999999999956</c:v>
                </c:pt>
                <c:pt idx="22">
                  <c:v>25.457000000000008</c:v>
                </c:pt>
                <c:pt idx="23">
                  <c:v>25.250999999999912</c:v>
                </c:pt>
                <c:pt idx="24" formatCode="#,##0.00">
                  <c:v>25.050999999999995</c:v>
                </c:pt>
                <c:pt idx="25">
                  <c:v>24.860000000000017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19.152999999999995</c:v>
                </c:pt>
                <c:pt idx="1">
                  <c:v>19.73099999999997</c:v>
                </c:pt>
                <c:pt idx="2">
                  <c:v>17.677</c:v>
                </c:pt>
                <c:pt idx="3">
                  <c:v>15.802999999999976</c:v>
                </c:pt>
                <c:pt idx="4">
                  <c:v>18.221000000000064</c:v>
                </c:pt>
                <c:pt idx="5">
                  <c:v>17.583999999999989</c:v>
                </c:pt>
                <c:pt idx="6">
                  <c:v>17.87699999999996</c:v>
                </c:pt>
                <c:pt idx="7">
                  <c:v>19.197000000000049</c:v>
                </c:pt>
                <c:pt idx="8">
                  <c:v>16.914999999999999</c:v>
                </c:pt>
                <c:pt idx="9">
                  <c:v>20.160000000000089</c:v>
                </c:pt>
                <c:pt idx="10">
                  <c:v>21.724999999999973</c:v>
                </c:pt>
                <c:pt idx="11">
                  <c:v>21.256000000000025</c:v>
                </c:pt>
                <c:pt idx="12">
                  <c:v>21.241000000000007</c:v>
                </c:pt>
                <c:pt idx="13">
                  <c:v>21.217000000000006</c:v>
                </c:pt>
                <c:pt idx="14">
                  <c:v>21.246999999999964</c:v>
                </c:pt>
                <c:pt idx="15">
                  <c:v>21.307999999999971</c:v>
                </c:pt>
                <c:pt idx="16">
                  <c:v>21.345999999999989</c:v>
                </c:pt>
                <c:pt idx="17">
                  <c:v>21.335999999999974</c:v>
                </c:pt>
                <c:pt idx="18">
                  <c:v>21.347999999999985</c:v>
                </c:pt>
                <c:pt idx="19">
                  <c:v>21.346999999999891</c:v>
                </c:pt>
                <c:pt idx="20">
                  <c:v>21.369</c:v>
                </c:pt>
                <c:pt idx="21">
                  <c:v>21.394999999999971</c:v>
                </c:pt>
                <c:pt idx="22">
                  <c:v>21.424000000000024</c:v>
                </c:pt>
                <c:pt idx="23">
                  <c:v>21.454999999999945</c:v>
                </c:pt>
                <c:pt idx="24" formatCode="#,##0.00">
                  <c:v>21.487000000000002</c:v>
                </c:pt>
                <c:pt idx="25">
                  <c:v>21.520000000000042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43.675000000000011</c:v>
                </c:pt>
                <c:pt idx="1">
                  <c:v>43.212000000000067</c:v>
                </c:pt>
                <c:pt idx="2">
                  <c:v>39.601999999999911</c:v>
                </c:pt>
                <c:pt idx="3">
                  <c:v>40.559000000000019</c:v>
                </c:pt>
                <c:pt idx="4">
                  <c:v>41.433999999999997</c:v>
                </c:pt>
                <c:pt idx="5">
                  <c:v>40.754000000000005</c:v>
                </c:pt>
                <c:pt idx="6">
                  <c:v>44.245000000000054</c:v>
                </c:pt>
                <c:pt idx="7">
                  <c:v>43.150000000000041</c:v>
                </c:pt>
                <c:pt idx="8">
                  <c:v>41.119000000000078</c:v>
                </c:pt>
                <c:pt idx="9">
                  <c:v>40.727999999999952</c:v>
                </c:pt>
                <c:pt idx="10">
                  <c:v>41.573999999999927</c:v>
                </c:pt>
                <c:pt idx="11">
                  <c:v>41.523999999999873</c:v>
                </c:pt>
                <c:pt idx="12">
                  <c:v>41.468999999999994</c:v>
                </c:pt>
                <c:pt idx="13">
                  <c:v>41.46300000000015</c:v>
                </c:pt>
                <c:pt idx="14">
                  <c:v>41.491000000000035</c:v>
                </c:pt>
                <c:pt idx="15">
                  <c:v>41.528000000000084</c:v>
                </c:pt>
                <c:pt idx="16">
                  <c:v>41.535999999999987</c:v>
                </c:pt>
                <c:pt idx="17">
                  <c:v>41.538000000000089</c:v>
                </c:pt>
                <c:pt idx="18">
                  <c:v>41.537999999999982</c:v>
                </c:pt>
                <c:pt idx="19">
                  <c:v>41.537000000000141</c:v>
                </c:pt>
                <c:pt idx="20">
                  <c:v>41.545999999999921</c:v>
                </c:pt>
                <c:pt idx="21">
                  <c:v>41.557000000000059</c:v>
                </c:pt>
                <c:pt idx="22">
                  <c:v>41.569999999999936</c:v>
                </c:pt>
                <c:pt idx="23">
                  <c:v>41.597000000000072</c:v>
                </c:pt>
                <c:pt idx="24" formatCode="#,##0.00">
                  <c:v>41.621000000000066</c:v>
                </c:pt>
                <c:pt idx="25">
                  <c:v>41.644999999999868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12.548000000000004</c:v>
                </c:pt>
                <c:pt idx="1">
                  <c:v>13.289999999999996</c:v>
                </c:pt>
                <c:pt idx="2">
                  <c:v>11.801000000000027</c:v>
                </c:pt>
                <c:pt idx="3">
                  <c:v>12.077000000000009</c:v>
                </c:pt>
                <c:pt idx="4">
                  <c:v>11.798999999999968</c:v>
                </c:pt>
                <c:pt idx="5">
                  <c:v>12.762999999999995</c:v>
                </c:pt>
                <c:pt idx="6">
                  <c:v>15.653999999999989</c:v>
                </c:pt>
                <c:pt idx="7">
                  <c:v>15.207999999999959</c:v>
                </c:pt>
                <c:pt idx="8">
                  <c:v>14.857000000000049</c:v>
                </c:pt>
                <c:pt idx="9">
                  <c:v>11.618000000000041</c:v>
                </c:pt>
                <c:pt idx="10">
                  <c:v>12.23000000000002</c:v>
                </c:pt>
                <c:pt idx="11">
                  <c:v>12.882999999999985</c:v>
                </c:pt>
                <c:pt idx="12">
                  <c:v>12.970000000000015</c:v>
                </c:pt>
                <c:pt idx="13">
                  <c:v>13.073000000000047</c:v>
                </c:pt>
                <c:pt idx="14">
                  <c:v>13.181999999999993</c:v>
                </c:pt>
                <c:pt idx="15">
                  <c:v>13.25399999999998</c:v>
                </c:pt>
                <c:pt idx="16">
                  <c:v>13.310000000000009</c:v>
                </c:pt>
                <c:pt idx="17">
                  <c:v>13.365000000000006</c:v>
                </c:pt>
                <c:pt idx="18">
                  <c:v>13.418000000000015</c:v>
                </c:pt>
                <c:pt idx="19">
                  <c:v>13.472</c:v>
                </c:pt>
                <c:pt idx="20">
                  <c:v>13.529000000000044</c:v>
                </c:pt>
                <c:pt idx="21">
                  <c:v>13.581999999999955</c:v>
                </c:pt>
                <c:pt idx="22">
                  <c:v>13.634999999999975</c:v>
                </c:pt>
                <c:pt idx="23">
                  <c:v>13.686000000000003</c:v>
                </c:pt>
                <c:pt idx="24" formatCode="#,##0.00">
                  <c:v>13.737000000000009</c:v>
                </c:pt>
                <c:pt idx="25">
                  <c:v>13.78699999999996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15.319999999999999</c:v>
                </c:pt>
                <c:pt idx="1">
                  <c:v>14.709999999999996</c:v>
                </c:pt>
                <c:pt idx="2">
                  <c:v>14.045999999999959</c:v>
                </c:pt>
                <c:pt idx="3">
                  <c:v>14.57800000000003</c:v>
                </c:pt>
                <c:pt idx="4">
                  <c:v>15.775000000000036</c:v>
                </c:pt>
                <c:pt idx="5">
                  <c:v>16.254000000000005</c:v>
                </c:pt>
                <c:pt idx="6">
                  <c:v>15.919000000000024</c:v>
                </c:pt>
                <c:pt idx="7">
                  <c:v>18.838999999999981</c:v>
                </c:pt>
                <c:pt idx="8">
                  <c:v>18.704000000000022</c:v>
                </c:pt>
                <c:pt idx="9">
                  <c:v>17.988</c:v>
                </c:pt>
                <c:pt idx="10">
                  <c:v>15.72400000000002</c:v>
                </c:pt>
                <c:pt idx="11">
                  <c:v>14.648000000000039</c:v>
                </c:pt>
                <c:pt idx="12">
                  <c:v>14.778000000000022</c:v>
                </c:pt>
                <c:pt idx="13">
                  <c:v>14.98999999999999</c:v>
                </c:pt>
                <c:pt idx="14">
                  <c:v>15.312000000000015</c:v>
                </c:pt>
                <c:pt idx="15">
                  <c:v>15.574000000000016</c:v>
                </c:pt>
                <c:pt idx="16">
                  <c:v>15.789000000000003</c:v>
                </c:pt>
                <c:pt idx="17">
                  <c:v>15.981999999999998</c:v>
                </c:pt>
                <c:pt idx="18">
                  <c:v>16.164999999999996</c:v>
                </c:pt>
                <c:pt idx="19">
                  <c:v>16.34099999999998</c:v>
                </c:pt>
                <c:pt idx="20">
                  <c:v>16.513000000000034</c:v>
                </c:pt>
                <c:pt idx="21">
                  <c:v>16.67899999999997</c:v>
                </c:pt>
                <c:pt idx="22">
                  <c:v>16.841000000000005</c:v>
                </c:pt>
                <c:pt idx="23">
                  <c:v>16.998000000000033</c:v>
                </c:pt>
                <c:pt idx="24" formatCode="#,##0.00">
                  <c:v>17.148000000000028</c:v>
                </c:pt>
                <c:pt idx="25">
                  <c:v>17.291999999999987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1.319999999999997</c:v>
                </c:pt>
                <c:pt idx="1">
                  <c:v>1.3109999999999986</c:v>
                </c:pt>
                <c:pt idx="2">
                  <c:v>1.2670000000000021</c:v>
                </c:pt>
                <c:pt idx="3">
                  <c:v>1.2800000000000045</c:v>
                </c:pt>
                <c:pt idx="4">
                  <c:v>0.93400000000000005</c:v>
                </c:pt>
                <c:pt idx="5">
                  <c:v>0.83000000000000118</c:v>
                </c:pt>
                <c:pt idx="6">
                  <c:v>1.5970000000000004</c:v>
                </c:pt>
                <c:pt idx="7">
                  <c:v>1.3119999999999998</c:v>
                </c:pt>
                <c:pt idx="8">
                  <c:v>1.2369999999999985</c:v>
                </c:pt>
                <c:pt idx="9">
                  <c:v>2.2739999999999987</c:v>
                </c:pt>
                <c:pt idx="10">
                  <c:v>1.8140000000000029</c:v>
                </c:pt>
                <c:pt idx="11">
                  <c:v>1.7960000000000003</c:v>
                </c:pt>
                <c:pt idx="12">
                  <c:v>1.7909999999999997</c:v>
                </c:pt>
                <c:pt idx="13">
                  <c:v>1.7839999999999998</c:v>
                </c:pt>
                <c:pt idx="14">
                  <c:v>1.7809999999999997</c:v>
                </c:pt>
                <c:pt idx="15">
                  <c:v>1.786</c:v>
                </c:pt>
                <c:pt idx="16">
                  <c:v>1.7890000000000044</c:v>
                </c:pt>
                <c:pt idx="17">
                  <c:v>1.7920000000000003</c:v>
                </c:pt>
                <c:pt idx="18">
                  <c:v>1.7949999999999993</c:v>
                </c:pt>
                <c:pt idx="19">
                  <c:v>1.7969999999999986</c:v>
                </c:pt>
                <c:pt idx="20">
                  <c:v>1.7999999999999947</c:v>
                </c:pt>
                <c:pt idx="21">
                  <c:v>1.8020000000000014</c:v>
                </c:pt>
                <c:pt idx="22">
                  <c:v>1.8050000000000015</c:v>
                </c:pt>
                <c:pt idx="23">
                  <c:v>1.8070000000000033</c:v>
                </c:pt>
                <c:pt idx="24" formatCode="#,##0.00">
                  <c:v>1.809000000000005</c:v>
                </c:pt>
                <c:pt idx="25">
                  <c:v>1.8120000000000005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4.4569999999999963</c:v>
                </c:pt>
                <c:pt idx="1">
                  <c:v>3.8670000000000075</c:v>
                </c:pt>
                <c:pt idx="2">
                  <c:v>4.5859999999999994</c:v>
                </c:pt>
                <c:pt idx="3">
                  <c:v>4.4929999999999932</c:v>
                </c:pt>
                <c:pt idx="4">
                  <c:v>4.5000000000000018</c:v>
                </c:pt>
                <c:pt idx="5">
                  <c:v>4.2129999999999947</c:v>
                </c:pt>
                <c:pt idx="6">
                  <c:v>4.3049999999999837</c:v>
                </c:pt>
                <c:pt idx="7">
                  <c:v>4.4220000000000086</c:v>
                </c:pt>
                <c:pt idx="8">
                  <c:v>5.3809999999999931</c:v>
                </c:pt>
                <c:pt idx="9">
                  <c:v>5.0190000000000046</c:v>
                </c:pt>
                <c:pt idx="10">
                  <c:v>4.9619999999999891</c:v>
                </c:pt>
                <c:pt idx="11">
                  <c:v>5.0410000000000084</c:v>
                </c:pt>
                <c:pt idx="12">
                  <c:v>5.0629999999999971</c:v>
                </c:pt>
                <c:pt idx="13">
                  <c:v>5.1179999999999968</c:v>
                </c:pt>
                <c:pt idx="14">
                  <c:v>5.1580000000000092</c:v>
                </c:pt>
                <c:pt idx="15">
                  <c:v>5.1900000000000155</c:v>
                </c:pt>
                <c:pt idx="16">
                  <c:v>5.2180000000000026</c:v>
                </c:pt>
                <c:pt idx="17">
                  <c:v>5.2409999999999961</c:v>
                </c:pt>
                <c:pt idx="18">
                  <c:v>5.2620000000000084</c:v>
                </c:pt>
                <c:pt idx="19">
                  <c:v>5.2819999999999734</c:v>
                </c:pt>
                <c:pt idx="20">
                  <c:v>5.3039999999999958</c:v>
                </c:pt>
                <c:pt idx="21">
                  <c:v>5.3259999999999934</c:v>
                </c:pt>
                <c:pt idx="22">
                  <c:v>5.3459999999999823</c:v>
                </c:pt>
                <c:pt idx="23">
                  <c:v>5.3650000000000055</c:v>
                </c:pt>
                <c:pt idx="24" formatCode="#,##0.00">
                  <c:v>5.3820000000000112</c:v>
                </c:pt>
                <c:pt idx="25">
                  <c:v>5.3969999999999976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2.7159999999999997</c:v>
                </c:pt>
                <c:pt idx="1">
                  <c:v>2.8530000000000042</c:v>
                </c:pt>
                <c:pt idx="2">
                  <c:v>2.9160000000000097</c:v>
                </c:pt>
                <c:pt idx="3">
                  <c:v>2.7250000000000036</c:v>
                </c:pt>
                <c:pt idx="4">
                  <c:v>2.7809999999999939</c:v>
                </c:pt>
                <c:pt idx="5">
                  <c:v>2.7509999999999937</c:v>
                </c:pt>
                <c:pt idx="6">
                  <c:v>2.285000000000001</c:v>
                </c:pt>
                <c:pt idx="7">
                  <c:v>2.6700000000000088</c:v>
                </c:pt>
                <c:pt idx="8">
                  <c:v>2.5860000000000123</c:v>
                </c:pt>
                <c:pt idx="9">
                  <c:v>2.4160000000000004</c:v>
                </c:pt>
                <c:pt idx="10">
                  <c:v>2.4179999999999988</c:v>
                </c:pt>
                <c:pt idx="11">
                  <c:v>2.4730000000000008</c:v>
                </c:pt>
                <c:pt idx="12">
                  <c:v>2.4680000000000004</c:v>
                </c:pt>
                <c:pt idx="13">
                  <c:v>2.4620000000000037</c:v>
                </c:pt>
                <c:pt idx="14">
                  <c:v>2.4489999999999958</c:v>
                </c:pt>
                <c:pt idx="15">
                  <c:v>2.4410000000000003</c:v>
                </c:pt>
                <c:pt idx="16">
                  <c:v>2.4349999999999961</c:v>
                </c:pt>
                <c:pt idx="17">
                  <c:v>2.4289999999999945</c:v>
                </c:pt>
                <c:pt idx="18">
                  <c:v>2.422999999999996</c:v>
                </c:pt>
                <c:pt idx="19">
                  <c:v>2.416999999999998</c:v>
                </c:pt>
                <c:pt idx="20">
                  <c:v>2.4149999999999934</c:v>
                </c:pt>
                <c:pt idx="21">
                  <c:v>2.4110000000000009</c:v>
                </c:pt>
                <c:pt idx="22">
                  <c:v>2.4069999999999951</c:v>
                </c:pt>
                <c:pt idx="23">
                  <c:v>2.4030000000000031</c:v>
                </c:pt>
                <c:pt idx="24" formatCode="#,##0.00">
                  <c:v>2.3989999999999987</c:v>
                </c:pt>
                <c:pt idx="25">
                  <c:v>2.3949999999999987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2.6299999999999977</c:v>
                </c:pt>
                <c:pt idx="1">
                  <c:v>2.2930000000000024</c:v>
                </c:pt>
                <c:pt idx="2">
                  <c:v>2.7690000000000019</c:v>
                </c:pt>
                <c:pt idx="3">
                  <c:v>2.9950000000000041</c:v>
                </c:pt>
                <c:pt idx="4">
                  <c:v>3.0090000000000012</c:v>
                </c:pt>
                <c:pt idx="5">
                  <c:v>2.6410000000000031</c:v>
                </c:pt>
                <c:pt idx="6">
                  <c:v>3.2659999999999951</c:v>
                </c:pt>
                <c:pt idx="7">
                  <c:v>3.4080000000000017</c:v>
                </c:pt>
                <c:pt idx="8">
                  <c:v>3.354000000000005</c:v>
                </c:pt>
                <c:pt idx="9">
                  <c:v>3.4190000000000031</c:v>
                </c:pt>
                <c:pt idx="10">
                  <c:v>4.1140000000000123</c:v>
                </c:pt>
                <c:pt idx="11">
                  <c:v>3.9160000000000004</c:v>
                </c:pt>
                <c:pt idx="12">
                  <c:v>3.7459999999999996</c:v>
                </c:pt>
                <c:pt idx="13">
                  <c:v>3.6330000000000058</c:v>
                </c:pt>
                <c:pt idx="14">
                  <c:v>3.5530000000000013</c:v>
                </c:pt>
                <c:pt idx="15">
                  <c:v>3.5579999999999981</c:v>
                </c:pt>
                <c:pt idx="16">
                  <c:v>3.5759999999999956</c:v>
                </c:pt>
                <c:pt idx="17">
                  <c:v>3.6010000000000004</c:v>
                </c:pt>
                <c:pt idx="18">
                  <c:v>3.6289999999999996</c:v>
                </c:pt>
                <c:pt idx="19">
                  <c:v>3.6600000000000041</c:v>
                </c:pt>
                <c:pt idx="20">
                  <c:v>3.6910000000000043</c:v>
                </c:pt>
                <c:pt idx="21">
                  <c:v>3.7230000000000021</c:v>
                </c:pt>
                <c:pt idx="22">
                  <c:v>3.7549999999999959</c:v>
                </c:pt>
                <c:pt idx="23">
                  <c:v>3.7880000000000087</c:v>
                </c:pt>
                <c:pt idx="24" formatCode="#,##0.00">
                  <c:v>3.8210000000000006</c:v>
                </c:pt>
                <c:pt idx="25">
                  <c:v>3.8539999999999983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10.914000000000009</c:v>
                </c:pt>
                <c:pt idx="1">
                  <c:v>12.306000000000029</c:v>
                </c:pt>
                <c:pt idx="2">
                  <c:v>12.829000000000006</c:v>
                </c:pt>
                <c:pt idx="3">
                  <c:v>14.280999999999995</c:v>
                </c:pt>
                <c:pt idx="4">
                  <c:v>13.382999999999994</c:v>
                </c:pt>
                <c:pt idx="5">
                  <c:v>13.415000000000028</c:v>
                </c:pt>
                <c:pt idx="6">
                  <c:v>15.792000000000058</c:v>
                </c:pt>
                <c:pt idx="7">
                  <c:v>17.348999999999972</c:v>
                </c:pt>
                <c:pt idx="8">
                  <c:v>17.481999999999957</c:v>
                </c:pt>
                <c:pt idx="9">
                  <c:v>16.321000000000023</c:v>
                </c:pt>
                <c:pt idx="10">
                  <c:v>16.404000000000003</c:v>
                </c:pt>
                <c:pt idx="11">
                  <c:v>16.606000000000019</c:v>
                </c:pt>
                <c:pt idx="12">
                  <c:v>16.666999999999945</c:v>
                </c:pt>
                <c:pt idx="13">
                  <c:v>16.768999999999966</c:v>
                </c:pt>
                <c:pt idx="14">
                  <c:v>16.876999999999999</c:v>
                </c:pt>
                <c:pt idx="15">
                  <c:v>16.965999999999994</c:v>
                </c:pt>
                <c:pt idx="16">
                  <c:v>17.046999999999965</c:v>
                </c:pt>
                <c:pt idx="17">
                  <c:v>17.132999999999949</c:v>
                </c:pt>
                <c:pt idx="18">
                  <c:v>17.22499999999998</c:v>
                </c:pt>
                <c:pt idx="19">
                  <c:v>17.324000000000019</c:v>
                </c:pt>
                <c:pt idx="20">
                  <c:v>17.431000000000012</c:v>
                </c:pt>
                <c:pt idx="21">
                  <c:v>17.537999999999982</c:v>
                </c:pt>
                <c:pt idx="22">
                  <c:v>17.646000000000022</c:v>
                </c:pt>
                <c:pt idx="23">
                  <c:v>17.754999999999992</c:v>
                </c:pt>
                <c:pt idx="24" formatCode="#,##0.00">
                  <c:v>17.864000000000004</c:v>
                </c:pt>
                <c:pt idx="25">
                  <c:v>17.973999999999997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17.594000000000005</c:v>
                </c:pt>
                <c:pt idx="1">
                  <c:v>18.766999999999985</c:v>
                </c:pt>
                <c:pt idx="2">
                  <c:v>16.29300000000007</c:v>
                </c:pt>
                <c:pt idx="3">
                  <c:v>17.148000000000007</c:v>
                </c:pt>
                <c:pt idx="4">
                  <c:v>20.92</c:v>
                </c:pt>
                <c:pt idx="5">
                  <c:v>21.137000000000036</c:v>
                </c:pt>
                <c:pt idx="6">
                  <c:v>24.904</c:v>
                </c:pt>
                <c:pt idx="7">
                  <c:v>25.029999999999976</c:v>
                </c:pt>
                <c:pt idx="8">
                  <c:v>23.883000000000003</c:v>
                </c:pt>
                <c:pt idx="9">
                  <c:v>24.051999999999975</c:v>
                </c:pt>
                <c:pt idx="10">
                  <c:v>24.335000000000012</c:v>
                </c:pt>
                <c:pt idx="11">
                  <c:v>24.758000000000042</c:v>
                </c:pt>
                <c:pt idx="12">
                  <c:v>25.268000000000015</c:v>
                </c:pt>
                <c:pt idx="13">
                  <c:v>25.605000000000032</c:v>
                </c:pt>
                <c:pt idx="14">
                  <c:v>25.823999999999959</c:v>
                </c:pt>
                <c:pt idx="15">
                  <c:v>25.994999999999969</c:v>
                </c:pt>
                <c:pt idx="16">
                  <c:v>26.187000000000015</c:v>
                </c:pt>
                <c:pt idx="17">
                  <c:v>26.374999999999936</c:v>
                </c:pt>
                <c:pt idx="18">
                  <c:v>26.562000000000012</c:v>
                </c:pt>
                <c:pt idx="19">
                  <c:v>26.748999999999974</c:v>
                </c:pt>
                <c:pt idx="20">
                  <c:v>26.941999999999975</c:v>
                </c:pt>
                <c:pt idx="21">
                  <c:v>27.12700000000002</c:v>
                </c:pt>
                <c:pt idx="22">
                  <c:v>27.312000000000015</c:v>
                </c:pt>
                <c:pt idx="23">
                  <c:v>27.496999999999993</c:v>
                </c:pt>
                <c:pt idx="24" formatCode="#,##0.00">
                  <c:v>27.681999999999967</c:v>
                </c:pt>
                <c:pt idx="25">
                  <c:v>27.867999999999942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7.1250000000000062</c:v>
                </c:pt>
                <c:pt idx="1">
                  <c:v>5.493000000000003</c:v>
                </c:pt>
                <c:pt idx="2">
                  <c:v>5.9159999999999844</c:v>
                </c:pt>
                <c:pt idx="3">
                  <c:v>6.4309999999999974</c:v>
                </c:pt>
                <c:pt idx="4">
                  <c:v>6.5049999999999946</c:v>
                </c:pt>
                <c:pt idx="5">
                  <c:v>6.3009999999999895</c:v>
                </c:pt>
                <c:pt idx="6">
                  <c:v>6.9740000000000091</c:v>
                </c:pt>
                <c:pt idx="7">
                  <c:v>6.8470000000000084</c:v>
                </c:pt>
                <c:pt idx="8">
                  <c:v>7.1649999999999778</c:v>
                </c:pt>
                <c:pt idx="9">
                  <c:v>6.2149999999999999</c:v>
                </c:pt>
                <c:pt idx="10">
                  <c:v>6.3709999999999924</c:v>
                </c:pt>
                <c:pt idx="11">
                  <c:v>6.2579999999999876</c:v>
                </c:pt>
                <c:pt idx="12">
                  <c:v>5.8689999999999838</c:v>
                </c:pt>
                <c:pt idx="13">
                  <c:v>5.752000000000014</c:v>
                </c:pt>
                <c:pt idx="14">
                  <c:v>5.8149999999999924</c:v>
                </c:pt>
                <c:pt idx="15">
                  <c:v>5.8420000000000005</c:v>
                </c:pt>
                <c:pt idx="16">
                  <c:v>5.8780000000000028</c:v>
                </c:pt>
                <c:pt idx="17">
                  <c:v>5.9080000000000048</c:v>
                </c:pt>
                <c:pt idx="18">
                  <c:v>5.9350000000000014</c:v>
                </c:pt>
                <c:pt idx="19">
                  <c:v>5.9590000000000041</c:v>
                </c:pt>
                <c:pt idx="20">
                  <c:v>5.9850000000000021</c:v>
                </c:pt>
                <c:pt idx="21">
                  <c:v>6.0140000000000011</c:v>
                </c:pt>
                <c:pt idx="22">
                  <c:v>6.0430000000000126</c:v>
                </c:pt>
                <c:pt idx="23">
                  <c:v>6.0730000000000066</c:v>
                </c:pt>
                <c:pt idx="24" formatCode="#,##0.00">
                  <c:v>6.1020000000000065</c:v>
                </c:pt>
                <c:pt idx="25">
                  <c:v>6.1310000000000047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6.072999999999996</c:v>
                </c:pt>
                <c:pt idx="1">
                  <c:v>6.7350000000000092</c:v>
                </c:pt>
                <c:pt idx="2">
                  <c:v>6.7580000000000044</c:v>
                </c:pt>
                <c:pt idx="3">
                  <c:v>4.6209999999999969</c:v>
                </c:pt>
                <c:pt idx="4">
                  <c:v>7.1640000000000077</c:v>
                </c:pt>
                <c:pt idx="5">
                  <c:v>5.783999999999998</c:v>
                </c:pt>
                <c:pt idx="6">
                  <c:v>7.0339999999999918</c:v>
                </c:pt>
                <c:pt idx="7">
                  <c:v>6.2189999999999959</c:v>
                </c:pt>
                <c:pt idx="8">
                  <c:v>7.8060000000000107</c:v>
                </c:pt>
                <c:pt idx="9">
                  <c:v>8.4490000000000229</c:v>
                </c:pt>
                <c:pt idx="10">
                  <c:v>9.7549999999999937</c:v>
                </c:pt>
                <c:pt idx="11">
                  <c:v>9.0999999999999837</c:v>
                </c:pt>
                <c:pt idx="12">
                  <c:v>8.7230000000000079</c:v>
                </c:pt>
                <c:pt idx="13">
                  <c:v>8.6719999999999935</c:v>
                </c:pt>
                <c:pt idx="14">
                  <c:v>8.639999999999981</c:v>
                </c:pt>
                <c:pt idx="15">
                  <c:v>8.5980000000000132</c:v>
                </c:pt>
                <c:pt idx="16">
                  <c:v>8.5519999999999925</c:v>
                </c:pt>
                <c:pt idx="17">
                  <c:v>8.5080000000000133</c:v>
                </c:pt>
                <c:pt idx="18">
                  <c:v>8.4660000000000064</c:v>
                </c:pt>
                <c:pt idx="19">
                  <c:v>8.4270000000000032</c:v>
                </c:pt>
                <c:pt idx="20">
                  <c:v>8.3930000000000184</c:v>
                </c:pt>
                <c:pt idx="21">
                  <c:v>8.3610000000000078</c:v>
                </c:pt>
                <c:pt idx="22">
                  <c:v>8.3299999999999965</c:v>
                </c:pt>
                <c:pt idx="23">
                  <c:v>8.3010000000000037</c:v>
                </c:pt>
                <c:pt idx="24" formatCode="#,##0.00">
                  <c:v>8.2730000000000068</c:v>
                </c:pt>
                <c:pt idx="25">
                  <c:v>8.2459999999999845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23.41199999999996</c:v>
                </c:pt>
                <c:pt idx="1">
                  <c:v>20.574000000000016</c:v>
                </c:pt>
                <c:pt idx="2">
                  <c:v>21.884999999999998</c:v>
                </c:pt>
                <c:pt idx="3">
                  <c:v>20.242000000000015</c:v>
                </c:pt>
                <c:pt idx="4">
                  <c:v>20.644000000000034</c:v>
                </c:pt>
                <c:pt idx="5">
                  <c:v>16.865999999999996</c:v>
                </c:pt>
                <c:pt idx="6">
                  <c:v>16.093000000000021</c:v>
                </c:pt>
                <c:pt idx="7">
                  <c:v>15.74500000000001</c:v>
                </c:pt>
                <c:pt idx="8">
                  <c:v>16.317999999999945</c:v>
                </c:pt>
                <c:pt idx="9">
                  <c:v>15.356000000000007</c:v>
                </c:pt>
                <c:pt idx="10">
                  <c:v>16.433999999999983</c:v>
                </c:pt>
                <c:pt idx="11">
                  <c:v>16.441999999999968</c:v>
                </c:pt>
                <c:pt idx="12">
                  <c:v>16.482000000000014</c:v>
                </c:pt>
                <c:pt idx="13">
                  <c:v>16.466999999999938</c:v>
                </c:pt>
                <c:pt idx="14">
                  <c:v>16.452999999999946</c:v>
                </c:pt>
                <c:pt idx="15">
                  <c:v>16.466000000000012</c:v>
                </c:pt>
                <c:pt idx="16">
                  <c:v>16.466999999999992</c:v>
                </c:pt>
                <c:pt idx="17">
                  <c:v>16.469000000000008</c:v>
                </c:pt>
                <c:pt idx="18">
                  <c:v>16.471999999999984</c:v>
                </c:pt>
                <c:pt idx="19">
                  <c:v>16.476000000000013</c:v>
                </c:pt>
                <c:pt idx="20">
                  <c:v>16.479999999999972</c:v>
                </c:pt>
                <c:pt idx="21">
                  <c:v>16.484999999999985</c:v>
                </c:pt>
                <c:pt idx="22">
                  <c:v>16.490999999999982</c:v>
                </c:pt>
                <c:pt idx="23">
                  <c:v>16.497999999999994</c:v>
                </c:pt>
                <c:pt idx="24" formatCode="#,##0.00">
                  <c:v>16.502000000000006</c:v>
                </c:pt>
                <c:pt idx="25">
                  <c:v>16.504999999999999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27.647999999999978</c:v>
                </c:pt>
                <c:pt idx="1">
                  <c:v>23.745999999999974</c:v>
                </c:pt>
                <c:pt idx="2">
                  <c:v>23.667000000000002</c:v>
                </c:pt>
                <c:pt idx="3">
                  <c:v>25.868999999999961</c:v>
                </c:pt>
                <c:pt idx="4">
                  <c:v>23.73099999999997</c:v>
                </c:pt>
                <c:pt idx="5">
                  <c:v>25.66100000000003</c:v>
                </c:pt>
                <c:pt idx="6">
                  <c:v>24.063999999999997</c:v>
                </c:pt>
                <c:pt idx="7">
                  <c:v>24.884000000000032</c:v>
                </c:pt>
                <c:pt idx="8">
                  <c:v>25.28899999999997</c:v>
                </c:pt>
                <c:pt idx="9">
                  <c:v>24.410000000000053</c:v>
                </c:pt>
                <c:pt idx="10">
                  <c:v>24.248000000000072</c:v>
                </c:pt>
                <c:pt idx="11">
                  <c:v>24.168000000000021</c:v>
                </c:pt>
                <c:pt idx="12">
                  <c:v>24.105000000000008</c:v>
                </c:pt>
                <c:pt idx="13">
                  <c:v>24.114000000000011</c:v>
                </c:pt>
                <c:pt idx="14">
                  <c:v>24.151999999999976</c:v>
                </c:pt>
                <c:pt idx="15">
                  <c:v>24.208999999999989</c:v>
                </c:pt>
                <c:pt idx="16">
                  <c:v>24.234000000000034</c:v>
                </c:pt>
                <c:pt idx="17">
                  <c:v>24.263999999999992</c:v>
                </c:pt>
                <c:pt idx="18">
                  <c:v>24.298999999999996</c:v>
                </c:pt>
                <c:pt idx="19">
                  <c:v>24.341000000000033</c:v>
                </c:pt>
                <c:pt idx="20">
                  <c:v>24.402000000000012</c:v>
                </c:pt>
                <c:pt idx="21">
                  <c:v>24.463000000000001</c:v>
                </c:pt>
                <c:pt idx="22">
                  <c:v>24.526000000000021</c:v>
                </c:pt>
                <c:pt idx="23">
                  <c:v>24.590000000000007</c:v>
                </c:pt>
                <c:pt idx="24" formatCode="#,##0.00">
                  <c:v>24.651999999999973</c:v>
                </c:pt>
                <c:pt idx="25">
                  <c:v>24.715000000000011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34.767000000000003</c:v>
                </c:pt>
                <c:pt idx="1">
                  <c:v>35.838000000000079</c:v>
                </c:pt>
                <c:pt idx="2">
                  <c:v>36.925000000000011</c:v>
                </c:pt>
                <c:pt idx="3">
                  <c:v>36.34999999999998</c:v>
                </c:pt>
                <c:pt idx="4">
                  <c:v>35.984999999999957</c:v>
                </c:pt>
                <c:pt idx="5">
                  <c:v>37.940000000000033</c:v>
                </c:pt>
                <c:pt idx="6">
                  <c:v>37.544000000000075</c:v>
                </c:pt>
                <c:pt idx="7">
                  <c:v>37.747000000000064</c:v>
                </c:pt>
                <c:pt idx="8">
                  <c:v>36.282999999999973</c:v>
                </c:pt>
                <c:pt idx="9">
                  <c:v>37.716000000000037</c:v>
                </c:pt>
                <c:pt idx="10">
                  <c:v>37.78</c:v>
                </c:pt>
                <c:pt idx="11">
                  <c:v>38.420999999999928</c:v>
                </c:pt>
                <c:pt idx="12">
                  <c:v>39.026999999999887</c:v>
                </c:pt>
                <c:pt idx="13">
                  <c:v>39.590000000000011</c:v>
                </c:pt>
                <c:pt idx="14">
                  <c:v>40.190000000000076</c:v>
                </c:pt>
                <c:pt idx="15">
                  <c:v>40.698999999999941</c:v>
                </c:pt>
                <c:pt idx="16">
                  <c:v>41.123999999999988</c:v>
                </c:pt>
                <c:pt idx="17">
                  <c:v>41.525999999999975</c:v>
                </c:pt>
                <c:pt idx="18">
                  <c:v>41.921000000000035</c:v>
                </c:pt>
                <c:pt idx="19">
                  <c:v>42.315000000000069</c:v>
                </c:pt>
                <c:pt idx="20">
                  <c:v>42.707999999999991</c:v>
                </c:pt>
                <c:pt idx="21">
                  <c:v>43.099000000000053</c:v>
                </c:pt>
                <c:pt idx="22">
                  <c:v>43.490000000000045</c:v>
                </c:pt>
                <c:pt idx="23">
                  <c:v>43.885000000000019</c:v>
                </c:pt>
                <c:pt idx="24" formatCode="#,##0.00">
                  <c:v>44.285000000000011</c:v>
                </c:pt>
                <c:pt idx="25">
                  <c:v>44.690000000000026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7.645000000000004</c:v>
                </c:pt>
                <c:pt idx="1">
                  <c:v>8.3400000000000016</c:v>
                </c:pt>
                <c:pt idx="2">
                  <c:v>8.0029999999999983</c:v>
                </c:pt>
                <c:pt idx="3">
                  <c:v>8.5150000000000006</c:v>
                </c:pt>
                <c:pt idx="4">
                  <c:v>9.4099999999999913</c:v>
                </c:pt>
                <c:pt idx="5">
                  <c:v>7.5940000000000056</c:v>
                </c:pt>
                <c:pt idx="6">
                  <c:v>8.237999999999996</c:v>
                </c:pt>
                <c:pt idx="7">
                  <c:v>7.7610000000000081</c:v>
                </c:pt>
                <c:pt idx="8">
                  <c:v>8.8850000000000193</c:v>
                </c:pt>
                <c:pt idx="9">
                  <c:v>8.0470000000000024</c:v>
                </c:pt>
                <c:pt idx="10">
                  <c:v>6.5570000000000057</c:v>
                </c:pt>
                <c:pt idx="11">
                  <c:v>6.4880000000000084</c:v>
                </c:pt>
                <c:pt idx="12">
                  <c:v>6.4770000000000039</c:v>
                </c:pt>
                <c:pt idx="13">
                  <c:v>6.5179999999999989</c:v>
                </c:pt>
                <c:pt idx="14">
                  <c:v>6.6379999999999999</c:v>
                </c:pt>
                <c:pt idx="15">
                  <c:v>6.6879999999999997</c:v>
                </c:pt>
                <c:pt idx="16">
                  <c:v>6.7240000000000126</c:v>
                </c:pt>
                <c:pt idx="17">
                  <c:v>6.746999999999991</c:v>
                </c:pt>
                <c:pt idx="18">
                  <c:v>6.759999999999998</c:v>
                </c:pt>
                <c:pt idx="19">
                  <c:v>6.76799999999999</c:v>
                </c:pt>
                <c:pt idx="20">
                  <c:v>6.7780000000000076</c:v>
                </c:pt>
                <c:pt idx="21">
                  <c:v>6.7840000000000034</c:v>
                </c:pt>
                <c:pt idx="22">
                  <c:v>6.7899999999999814</c:v>
                </c:pt>
                <c:pt idx="23">
                  <c:v>6.7950000000000097</c:v>
                </c:pt>
                <c:pt idx="24">
                  <c:v>6.7999999999999972</c:v>
                </c:pt>
                <c:pt idx="25">
                  <c:v>6.8040000000000092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32.945999999999984</c:v>
                </c:pt>
                <c:pt idx="1">
                  <c:v>32.626999999999981</c:v>
                </c:pt>
                <c:pt idx="2">
                  <c:v>34.473000000000035</c:v>
                </c:pt>
                <c:pt idx="3">
                  <c:v>35.388000000000062</c:v>
                </c:pt>
                <c:pt idx="4">
                  <c:v>37.743999999999922</c:v>
                </c:pt>
                <c:pt idx="5">
                  <c:v>39.602999999999994</c:v>
                </c:pt>
                <c:pt idx="6">
                  <c:v>37.061000000000064</c:v>
                </c:pt>
                <c:pt idx="7">
                  <c:v>40.747000000000128</c:v>
                </c:pt>
                <c:pt idx="8">
                  <c:v>42.618000000000094</c:v>
                </c:pt>
                <c:pt idx="9">
                  <c:v>39.448999999999998</c:v>
                </c:pt>
                <c:pt idx="10">
                  <c:v>40.615000000000038</c:v>
                </c:pt>
                <c:pt idx="11">
                  <c:v>40.414000000000001</c:v>
                </c:pt>
                <c:pt idx="12">
                  <c:v>40.01999999999996</c:v>
                </c:pt>
                <c:pt idx="13">
                  <c:v>39.677999999999983</c:v>
                </c:pt>
                <c:pt idx="14">
                  <c:v>39.369999999999926</c:v>
                </c:pt>
                <c:pt idx="15">
                  <c:v>38.925000000000068</c:v>
                </c:pt>
                <c:pt idx="16">
                  <c:v>38.501000000000033</c:v>
                </c:pt>
                <c:pt idx="17">
                  <c:v>38.072999999999908</c:v>
                </c:pt>
                <c:pt idx="18">
                  <c:v>37.650000000000006</c:v>
                </c:pt>
                <c:pt idx="19">
                  <c:v>37.23899999999999</c:v>
                </c:pt>
                <c:pt idx="20">
                  <c:v>36.856999999999942</c:v>
                </c:pt>
                <c:pt idx="21">
                  <c:v>36.471999999999944</c:v>
                </c:pt>
                <c:pt idx="22">
                  <c:v>36.096000000000011</c:v>
                </c:pt>
                <c:pt idx="23">
                  <c:v>35.726999999999911</c:v>
                </c:pt>
                <c:pt idx="24">
                  <c:v>35.364999999999995</c:v>
                </c:pt>
                <c:pt idx="25">
                  <c:v>35.014000000000038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19.152999999999995</c:v>
                </c:pt>
                <c:pt idx="1">
                  <c:v>19.73099999999997</c:v>
                </c:pt>
                <c:pt idx="2">
                  <c:v>17.677</c:v>
                </c:pt>
                <c:pt idx="3">
                  <c:v>15.802999999999976</c:v>
                </c:pt>
                <c:pt idx="4">
                  <c:v>18.221000000000064</c:v>
                </c:pt>
                <c:pt idx="5">
                  <c:v>17.583999999999989</c:v>
                </c:pt>
                <c:pt idx="6">
                  <c:v>17.87699999999996</c:v>
                </c:pt>
                <c:pt idx="7">
                  <c:v>19.197000000000049</c:v>
                </c:pt>
                <c:pt idx="8">
                  <c:v>16.914999999999999</c:v>
                </c:pt>
                <c:pt idx="9">
                  <c:v>20.160000000000089</c:v>
                </c:pt>
                <c:pt idx="10">
                  <c:v>21.724999999999973</c:v>
                </c:pt>
                <c:pt idx="11">
                  <c:v>21.256000000000025</c:v>
                </c:pt>
                <c:pt idx="12">
                  <c:v>21.241000000000007</c:v>
                </c:pt>
                <c:pt idx="13">
                  <c:v>21.217000000000006</c:v>
                </c:pt>
                <c:pt idx="14">
                  <c:v>21.246999999999964</c:v>
                </c:pt>
                <c:pt idx="15">
                  <c:v>21.307999999999971</c:v>
                </c:pt>
                <c:pt idx="16">
                  <c:v>21.345999999999989</c:v>
                </c:pt>
                <c:pt idx="17">
                  <c:v>21.335999999999974</c:v>
                </c:pt>
                <c:pt idx="18">
                  <c:v>21.347999999999985</c:v>
                </c:pt>
                <c:pt idx="19">
                  <c:v>21.346999999999891</c:v>
                </c:pt>
                <c:pt idx="20">
                  <c:v>21.369</c:v>
                </c:pt>
                <c:pt idx="21">
                  <c:v>21.394999999999971</c:v>
                </c:pt>
                <c:pt idx="22">
                  <c:v>21.424000000000024</c:v>
                </c:pt>
                <c:pt idx="23">
                  <c:v>21.454999999999945</c:v>
                </c:pt>
                <c:pt idx="24" formatCode="#,##0.00">
                  <c:v>21.487000000000002</c:v>
                </c:pt>
                <c:pt idx="25">
                  <c:v>21.520000000000042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71.543000000000006</c:v>
                </c:pt>
                <c:pt idx="1">
                  <c:v>71.21200000000006</c:v>
                </c:pt>
                <c:pt idx="2">
                  <c:v>65.448999999999899</c:v>
                </c:pt>
                <c:pt idx="3">
                  <c:v>67.214000000000055</c:v>
                </c:pt>
                <c:pt idx="4">
                  <c:v>69.007999999999996</c:v>
                </c:pt>
                <c:pt idx="5">
                  <c:v>69.771000000000001</c:v>
                </c:pt>
                <c:pt idx="6">
                  <c:v>75.818000000000069</c:v>
                </c:pt>
                <c:pt idx="7">
                  <c:v>77.196999999999989</c:v>
                </c:pt>
                <c:pt idx="8">
                  <c:v>74.680000000000149</c:v>
                </c:pt>
                <c:pt idx="9">
                  <c:v>70.333999999999989</c:v>
                </c:pt>
                <c:pt idx="10">
                  <c:v>69.527999999999963</c:v>
                </c:pt>
                <c:pt idx="11">
                  <c:v>69.054999999999893</c:v>
                </c:pt>
                <c:pt idx="12">
                  <c:v>69.217000000000027</c:v>
                </c:pt>
                <c:pt idx="13">
                  <c:v>69.526000000000195</c:v>
                </c:pt>
                <c:pt idx="14">
                  <c:v>69.985000000000042</c:v>
                </c:pt>
                <c:pt idx="15">
                  <c:v>70.35600000000008</c:v>
                </c:pt>
                <c:pt idx="16">
                  <c:v>70.635000000000005</c:v>
                </c:pt>
                <c:pt idx="17">
                  <c:v>70.88500000000009</c:v>
                </c:pt>
                <c:pt idx="18">
                  <c:v>71.120999999999995</c:v>
                </c:pt>
                <c:pt idx="19">
                  <c:v>71.350000000000122</c:v>
                </c:pt>
                <c:pt idx="20">
                  <c:v>71.587999999999994</c:v>
                </c:pt>
                <c:pt idx="21">
                  <c:v>71.817999999999984</c:v>
                </c:pt>
                <c:pt idx="22">
                  <c:v>72.045999999999921</c:v>
                </c:pt>
                <c:pt idx="23">
                  <c:v>72.281000000000105</c:v>
                </c:pt>
                <c:pt idx="24">
                  <c:v>72.5060000000001</c:v>
                </c:pt>
                <c:pt idx="25">
                  <c:v>72.723999999999819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52.829000000000001</c:v>
                </c:pt>
                <c:pt idx="1">
                  <c:v>53.625000000000036</c:v>
                </c:pt>
                <c:pt idx="2">
                  <c:v>53.334000000000074</c:v>
                </c:pt>
                <c:pt idx="3">
                  <c:v>53.974000000000004</c:v>
                </c:pt>
                <c:pt idx="4">
                  <c:v>59.195999999999998</c:v>
                </c:pt>
                <c:pt idx="5">
                  <c:v>57.072000000000045</c:v>
                </c:pt>
                <c:pt idx="6">
                  <c:v>66.157000000000039</c:v>
                </c:pt>
                <c:pt idx="7">
                  <c:v>67.256999999999977</c:v>
                </c:pt>
                <c:pt idx="8">
                  <c:v>68.893999999999949</c:v>
                </c:pt>
                <c:pt idx="9">
                  <c:v>68.165000000000035</c:v>
                </c:pt>
                <c:pt idx="10">
                  <c:v>70.173000000000002</c:v>
                </c:pt>
                <c:pt idx="11">
                  <c:v>69.94800000000005</c:v>
                </c:pt>
                <c:pt idx="12">
                  <c:v>69.594999999999956</c:v>
                </c:pt>
                <c:pt idx="13">
                  <c:v>69.795000000000016</c:v>
                </c:pt>
                <c:pt idx="14">
                  <c:v>70.096999999999937</c:v>
                </c:pt>
                <c:pt idx="15">
                  <c:v>70.375999999999991</c:v>
                </c:pt>
                <c:pt idx="16">
                  <c:v>70.681999999999974</c:v>
                </c:pt>
                <c:pt idx="17">
                  <c:v>70.986999999999895</c:v>
                </c:pt>
                <c:pt idx="18">
                  <c:v>71.296999999999997</c:v>
                </c:pt>
                <c:pt idx="19">
                  <c:v>71.614999999999981</c:v>
                </c:pt>
                <c:pt idx="20">
                  <c:v>71.960999999999984</c:v>
                </c:pt>
                <c:pt idx="21">
                  <c:v>72.302000000000021</c:v>
                </c:pt>
                <c:pt idx="22">
                  <c:v>72.64400000000002</c:v>
                </c:pt>
                <c:pt idx="23">
                  <c:v>72.989000000000019</c:v>
                </c:pt>
                <c:pt idx="24">
                  <c:v>73.332000000000008</c:v>
                </c:pt>
                <c:pt idx="25">
                  <c:v>73.676999999999921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85.826999999999941</c:v>
                </c:pt>
                <c:pt idx="1">
                  <c:v>80.158000000000072</c:v>
                </c:pt>
                <c:pt idx="2">
                  <c:v>82.477000000000004</c:v>
                </c:pt>
                <c:pt idx="3">
                  <c:v>82.460999999999956</c:v>
                </c:pt>
                <c:pt idx="4">
                  <c:v>80.359999999999957</c:v>
                </c:pt>
                <c:pt idx="5">
                  <c:v>80.46700000000007</c:v>
                </c:pt>
                <c:pt idx="6">
                  <c:v>77.701000000000093</c:v>
                </c:pt>
                <c:pt idx="7">
                  <c:v>78.376000000000104</c:v>
                </c:pt>
                <c:pt idx="8">
                  <c:v>77.889999999999887</c:v>
                </c:pt>
                <c:pt idx="9">
                  <c:v>77.482000000000099</c:v>
                </c:pt>
                <c:pt idx="10">
                  <c:v>78.46200000000006</c:v>
                </c:pt>
                <c:pt idx="11">
                  <c:v>79.030999999999921</c:v>
                </c:pt>
                <c:pt idx="12">
                  <c:v>79.613999999999905</c:v>
                </c:pt>
                <c:pt idx="13">
                  <c:v>80.170999999999964</c:v>
                </c:pt>
                <c:pt idx="14">
                  <c:v>80.794999999999987</c:v>
                </c:pt>
                <c:pt idx="15">
                  <c:v>81.373999999999938</c:v>
                </c:pt>
                <c:pt idx="16">
                  <c:v>81.825000000000017</c:v>
                </c:pt>
                <c:pt idx="17">
                  <c:v>82.258999999999986</c:v>
                </c:pt>
                <c:pt idx="18">
                  <c:v>82.692000000000007</c:v>
                </c:pt>
                <c:pt idx="19">
                  <c:v>83.132000000000119</c:v>
                </c:pt>
                <c:pt idx="20">
                  <c:v>83.589999999999975</c:v>
                </c:pt>
                <c:pt idx="21">
                  <c:v>84.04700000000004</c:v>
                </c:pt>
                <c:pt idx="22">
                  <c:v>84.507000000000048</c:v>
                </c:pt>
                <c:pt idx="23">
                  <c:v>84.973000000000013</c:v>
                </c:pt>
                <c:pt idx="24">
                  <c:v>85.438999999999993</c:v>
                </c:pt>
                <c:pt idx="25">
                  <c:v>85.910000000000039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29.573561786314151</c:v>
                </c:pt>
                <c:pt idx="1">
                  <c:v>27.332961750156777</c:v>
                </c:pt>
                <c:pt idx="2">
                  <c:v>29.058106064962196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20.975335457622641</c:v>
                </c:pt>
                <c:pt idx="1">
                  <c:v>24.445412108966764</c:v>
                </c:pt>
                <c:pt idx="2">
                  <c:v>24.920429292843867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25.642524008511845</c:v>
                </c:pt>
                <c:pt idx="1">
                  <c:v>24.220720406883562</c:v>
                </c:pt>
                <c:pt idx="2">
                  <c:v>24.598087597116805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6.4625437813084528</c:v>
                </c:pt>
                <c:pt idx="1">
                  <c:v>7.5681042290810172</c:v>
                </c:pt>
                <c:pt idx="2">
                  <c:v>7.2789016705620702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14.555056947859345</c:v>
                </c:pt>
                <c:pt idx="1">
                  <c:v>14.148610046680146</c:v>
                </c:pt>
                <c:pt idx="2">
                  <c:v>11.843097727372681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2.7909780183835564</c:v>
                </c:pt>
                <c:pt idx="1">
                  <c:v>2.2841914582317302</c:v>
                </c:pt>
                <c:pt idx="2">
                  <c:v>2.3013776471423926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-2.0050000000000097</c:v>
                </c:pt>
                <c:pt idx="1">
                  <c:v>13.100999999999956</c:v>
                </c:pt>
                <c:pt idx="2">
                  <c:v>-0.24300000000003763</c:v>
                </c:pt>
                <c:pt idx="3">
                  <c:v>4.140999999999984</c:v>
                </c:pt>
                <c:pt idx="4">
                  <c:v>1.0120000000000431</c:v>
                </c:pt>
                <c:pt idx="5">
                  <c:v>-1.0369999999999999</c:v>
                </c:pt>
                <c:pt idx="7">
                  <c:v>14.968999999999937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7.4479999999999791</c:v>
                </c:pt>
                <c:pt idx="1">
                  <c:v>3.5039999999999196</c:v>
                </c:pt>
                <c:pt idx="2">
                  <c:v>3.1959999999998558</c:v>
                </c:pt>
                <c:pt idx="3">
                  <c:v>-0.20499999999993079</c:v>
                </c:pt>
                <c:pt idx="4">
                  <c:v>-5.6009999999999991</c:v>
                </c:pt>
                <c:pt idx="5">
                  <c:v>0.24700000000000344</c:v>
                </c:pt>
                <c:pt idx="7">
                  <c:v>8.5889999999998281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0.19673785372678054</c:v>
                </c:pt>
                <c:pt idx="2">
                  <c:v>-1.8820218550286594</c:v>
                </c:pt>
                <c:pt idx="3">
                  <c:v>4.5000793024036589</c:v>
                </c:pt>
                <c:pt idx="4">
                  <c:v>-0.23080088999538617</c:v>
                </c:pt>
                <c:pt idx="6">
                  <c:v>-0.4828150085293248</c:v>
                </c:pt>
                <c:pt idx="7">
                  <c:v>-0.73167169569734458</c:v>
                </c:pt>
                <c:pt idx="8">
                  <c:v>-0.61348414627642178</c:v>
                </c:pt>
                <c:pt idx="10">
                  <c:v>1.468804526066636</c:v>
                </c:pt>
                <c:pt idx="11">
                  <c:v>-0.58544612212073632</c:v>
                </c:pt>
                <c:pt idx="12">
                  <c:v>-7.4208335459147179E-2</c:v>
                </c:pt>
                <c:pt idx="14">
                  <c:v>-1.3427191750064793</c:v>
                </c:pt>
                <c:pt idx="15">
                  <c:v>-1.4665453435758202</c:v>
                </c:pt>
                <c:pt idx="16">
                  <c:v>0.86841314663173019</c:v>
                </c:pt>
                <c:pt idx="17">
                  <c:v>0.36974248258088149</c:v>
                </c:pt>
                <c:pt idx="19">
                  <c:v>-0.40438349971709808</c:v>
                </c:pt>
                <c:pt idx="20">
                  <c:v>-1.470036706632738</c:v>
                </c:pt>
                <c:pt idx="21">
                  <c:v>-0.81186972882582031</c:v>
                </c:pt>
                <c:pt idx="22">
                  <c:v>0.36323580209869366</c:v>
                </c:pt>
                <c:pt idx="23">
                  <c:v>-0.77038467791937792</c:v>
                </c:pt>
                <c:pt idx="25">
                  <c:v>-2.19891146253679</c:v>
                </c:pt>
                <c:pt idx="26">
                  <c:v>0.21684295074217985</c:v>
                </c:pt>
                <c:pt idx="27">
                  <c:v>-0.14686217388737433</c:v>
                </c:pt>
                <c:pt idx="29">
                  <c:v>0.33134695444125839</c:v>
                </c:pt>
                <c:pt idx="30">
                  <c:v>-0.62791357154231564</c:v>
                </c:pt>
                <c:pt idx="31">
                  <c:v>-0.88794265128266936</c:v>
                </c:pt>
                <c:pt idx="32">
                  <c:v>4.3532266248937246</c:v>
                </c:pt>
                <c:pt idx="33">
                  <c:v>-2.8333474501585076E-2</c:v>
                </c:pt>
                <c:pt idx="34">
                  <c:v>0.84171465758553499</c:v>
                </c:pt>
                <c:pt idx="36">
                  <c:v>0.92465787879367767</c:v>
                </c:pt>
                <c:pt idx="37">
                  <c:v>0.21257562285241782</c:v>
                </c:pt>
                <c:pt idx="38">
                  <c:v>0.5043542194720585</c:v>
                </c:pt>
                <c:pt idx="39">
                  <c:v>2.2081401033916315</c:v>
                </c:pt>
                <c:pt idx="40">
                  <c:v>1.0271875401559605</c:v>
                </c:pt>
                <c:pt idx="42">
                  <c:v>0.65593114713247136</c:v>
                </c:pt>
                <c:pt idx="43">
                  <c:v>-0.28158181700380647</c:v>
                </c:pt>
                <c:pt idx="44">
                  <c:v>2.4914867608072377E-2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1.076850422885034</c:v>
                </c:pt>
                <c:pt idx="2">
                  <c:v>-1.5260049661884656</c:v>
                </c:pt>
                <c:pt idx="3">
                  <c:v>-4.1650081337484712</c:v>
                </c:pt>
                <c:pt idx="4">
                  <c:v>-2.0359545867754902</c:v>
                </c:pt>
                <c:pt idx="6">
                  <c:v>-1.4484259221789086</c:v>
                </c:pt>
                <c:pt idx="7">
                  <c:v>-1.7747978928000507</c:v>
                </c:pt>
                <c:pt idx="8">
                  <c:v>-1.6220314865037389</c:v>
                </c:pt>
                <c:pt idx="10">
                  <c:v>2.9982569180980079</c:v>
                </c:pt>
                <c:pt idx="11">
                  <c:v>-0.35582543438104075</c:v>
                </c:pt>
                <c:pt idx="12">
                  <c:v>0.33552890859731566</c:v>
                </c:pt>
                <c:pt idx="14">
                  <c:v>1.5030951239081602</c:v>
                </c:pt>
                <c:pt idx="15">
                  <c:v>2.6716635774654218</c:v>
                </c:pt>
                <c:pt idx="16">
                  <c:v>-0.81905767413700259</c:v>
                </c:pt>
                <c:pt idx="17">
                  <c:v>-4.9495033942803524E-2</c:v>
                </c:pt>
                <c:pt idx="19">
                  <c:v>-3.2803333164642789</c:v>
                </c:pt>
                <c:pt idx="20">
                  <c:v>-2.7176961903007557</c:v>
                </c:pt>
                <c:pt idx="21">
                  <c:v>-1.3227884762957998</c:v>
                </c:pt>
                <c:pt idx="22">
                  <c:v>-4.1154537691583393</c:v>
                </c:pt>
                <c:pt idx="23">
                  <c:v>-2.5124873574617901</c:v>
                </c:pt>
                <c:pt idx="25">
                  <c:v>-1.9795690818683931</c:v>
                </c:pt>
                <c:pt idx="26">
                  <c:v>1.0504505583390333</c:v>
                </c:pt>
                <c:pt idx="27">
                  <c:v>0.48466801932809389</c:v>
                </c:pt>
                <c:pt idx="29">
                  <c:v>3.6628878261510733</c:v>
                </c:pt>
                <c:pt idx="30">
                  <c:v>5.9778273642625335</c:v>
                </c:pt>
                <c:pt idx="31">
                  <c:v>1.4105571294592112</c:v>
                </c:pt>
                <c:pt idx="32">
                  <c:v>2.4953538877428016</c:v>
                </c:pt>
                <c:pt idx="33">
                  <c:v>6.3795866381515909</c:v>
                </c:pt>
                <c:pt idx="34">
                  <c:v>3.9133035524118176</c:v>
                </c:pt>
                <c:pt idx="36">
                  <c:v>7.3047442833189313</c:v>
                </c:pt>
                <c:pt idx="37">
                  <c:v>1.6929758562839847</c:v>
                </c:pt>
                <c:pt idx="38">
                  <c:v>2.5617044618945428</c:v>
                </c:pt>
                <c:pt idx="39">
                  <c:v>5.7289974623804696</c:v>
                </c:pt>
                <c:pt idx="40">
                  <c:v>4.4428000334738815</c:v>
                </c:pt>
                <c:pt idx="42">
                  <c:v>2.4396519788453919</c:v>
                </c:pt>
                <c:pt idx="43">
                  <c:v>5.5498011935730007</c:v>
                </c:pt>
                <c:pt idx="44">
                  <c:v>4.5163509674320146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4.6901316426183399</c:v>
                </c:pt>
                <c:pt idx="1">
                  <c:v>1.0233041053637137</c:v>
                </c:pt>
                <c:pt idx="2">
                  <c:v>3.4009095287931199</c:v>
                </c:pt>
                <c:pt idx="3">
                  <c:v>1.5138592263425128</c:v>
                </c:pt>
                <c:pt idx="4">
                  <c:v>1.019622806682758</c:v>
                </c:pt>
                <c:pt idx="5">
                  <c:v>5.1440077603430758</c:v>
                </c:pt>
                <c:pt idx="6">
                  <c:v>1.5441441226432788</c:v>
                </c:pt>
                <c:pt idx="7">
                  <c:v>0.61596927895967113</c:v>
                </c:pt>
                <c:pt idx="8">
                  <c:v>0.24899373132195546</c:v>
                </c:pt>
                <c:pt idx="9">
                  <c:v>1.0890210319059457</c:v>
                </c:pt>
                <c:pt idx="10">
                  <c:v>2.6092765640350901</c:v>
                </c:pt>
                <c:pt idx="11">
                  <c:v>1.4528026955067794</c:v>
                </c:pt>
                <c:pt idx="12">
                  <c:v>-0.62840683528857966</c:v>
                </c:pt>
                <c:pt idx="13">
                  <c:v>-0.85242036271073873</c:v>
                </c:pt>
                <c:pt idx="14">
                  <c:v>-0.75490826591351379</c:v>
                </c:pt>
                <c:pt idx="15">
                  <c:v>-1.3714978661035104</c:v>
                </c:pt>
                <c:pt idx="16">
                  <c:v>-1.0431944526038581</c:v>
                </c:pt>
                <c:pt idx="17">
                  <c:v>-0.87656943716599045</c:v>
                </c:pt>
                <c:pt idx="18">
                  <c:v>0.78478214602644503</c:v>
                </c:pt>
                <c:pt idx="19">
                  <c:v>2.3477055587819484E-2</c:v>
                </c:pt>
                <c:pt idx="20">
                  <c:v>-0.32946150383492068</c:v>
                </c:pt>
                <c:pt idx="21">
                  <c:v>0.72095260716728848</c:v>
                </c:pt>
                <c:pt idx="22">
                  <c:v>-1.064597910571397</c:v>
                </c:pt>
                <c:pt idx="23">
                  <c:v>-0.76445179078973524</c:v>
                </c:pt>
                <c:pt idx="24">
                  <c:v>-1.276418643580949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-0.82072832658464634</c:v>
                </c:pt>
                <c:pt idx="1">
                  <c:v>0.92866094890691286</c:v>
                </c:pt>
                <c:pt idx="2">
                  <c:v>5.4228804792334007</c:v>
                </c:pt>
                <c:pt idx="3">
                  <c:v>0.99882170318996621</c:v>
                </c:pt>
                <c:pt idx="4">
                  <c:v>0.40987158865464046</c:v>
                </c:pt>
                <c:pt idx="5">
                  <c:v>2.563442827097294</c:v>
                </c:pt>
                <c:pt idx="6">
                  <c:v>-2.4624673959237953E-2</c:v>
                </c:pt>
                <c:pt idx="7">
                  <c:v>4.754274497770921</c:v>
                </c:pt>
                <c:pt idx="8">
                  <c:v>-0.46097359291685436</c:v>
                </c:pt>
                <c:pt idx="9">
                  <c:v>-0.38967973624217711</c:v>
                </c:pt>
                <c:pt idx="10">
                  <c:v>0.8063240638201119</c:v>
                </c:pt>
                <c:pt idx="11">
                  <c:v>0.94247310157408748</c:v>
                </c:pt>
                <c:pt idx="12">
                  <c:v>-1.6950531016879813</c:v>
                </c:pt>
                <c:pt idx="13">
                  <c:v>0.20375158014146644</c:v>
                </c:pt>
                <c:pt idx="14">
                  <c:v>-1.2620374202509588</c:v>
                </c:pt>
                <c:pt idx="15">
                  <c:v>-1.8496196636293627</c:v>
                </c:pt>
                <c:pt idx="16">
                  <c:v>-0.33897795440175837</c:v>
                </c:pt>
                <c:pt idx="17">
                  <c:v>2.8917725389938482</c:v>
                </c:pt>
                <c:pt idx="18">
                  <c:v>-1.2630030081507622</c:v>
                </c:pt>
                <c:pt idx="19">
                  <c:v>-5.9944488815112607E-2</c:v>
                </c:pt>
                <c:pt idx="20">
                  <c:v>-1.5445985189371321</c:v>
                </c:pt>
                <c:pt idx="21">
                  <c:v>1.2835803880583416</c:v>
                </c:pt>
                <c:pt idx="22">
                  <c:v>-1.1854883281157544</c:v>
                </c:pt>
                <c:pt idx="23">
                  <c:v>-0.7073520287315489</c:v>
                </c:pt>
                <c:pt idx="24">
                  <c:v>5.0367097431608165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5.7134357479820537</c:v>
                </c:pt>
                <c:pt idx="1">
                  <c:v>11.078399322161459</c:v>
                </c:pt>
                <c:pt idx="2">
                  <c:v>6.1074047288659372</c:v>
                </c:pt>
                <c:pt idx="3">
                  <c:v>0.82439586021819622</c:v>
                </c:pt>
                <c:pt idx="4">
                  <c:v>-4.0220209473316189</c:v>
                </c:pt>
                <c:pt idx="5">
                  <c:v>-6.8310235551724219E-2</c:v>
                </c:pt>
                <c:pt idx="6">
                  <c:v>0.39149110333236692</c:v>
                </c:pt>
                <c:pt idx="7">
                  <c:v>-1.8290497013611322</c:v>
                </c:pt>
                <c:pt idx="8">
                  <c:v>-3.2267458783156044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0.10793262232226652</c:v>
                </c:pt>
                <c:pt idx="1">
                  <c:v>9.3950165981753031</c:v>
                </c:pt>
                <c:pt idx="2">
                  <c:v>4.6853205584727675</c:v>
                </c:pt>
                <c:pt idx="3">
                  <c:v>-0.7525800001138947</c:v>
                </c:pt>
                <c:pt idx="4">
                  <c:v>-3.2468834581406121</c:v>
                </c:pt>
                <c:pt idx="5">
                  <c:v>1.5688250420279743</c:v>
                </c:pt>
                <c:pt idx="6">
                  <c:v>-0.26101813087878867</c:v>
                </c:pt>
                <c:pt idx="7">
                  <c:v>-1.8928403568473016</c:v>
                </c:pt>
                <c:pt idx="8">
                  <c:v>-1.0147728750177833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13.032760333144086</c:v>
                </c:pt>
                <c:pt idx="1">
                  <c:v>14.037432118733699</c:v>
                </c:pt>
                <c:pt idx="2">
                  <c:v>14.45384970906715</c:v>
                </c:pt>
                <c:pt idx="3">
                  <c:v>14.635221641520749</c:v>
                </c:pt>
                <c:pt idx="4">
                  <c:v>14.423226421448083</c:v>
                </c:pt>
                <c:pt idx="5">
                  <c:v>15.127130876141599</c:v>
                </c:pt>
                <c:pt idx="6">
                  <c:v>16.785244840973906</c:v>
                </c:pt>
                <c:pt idx="7">
                  <c:v>17.649630210842471</c:v>
                </c:pt>
                <c:pt idx="8">
                  <c:v>18.016348549492161</c:v>
                </c:pt>
                <c:pt idx="9">
                  <c:v>18.154299550274814</c:v>
                </c:pt>
                <c:pt idx="10">
                  <c:v>19.817262518759939</c:v>
                </c:pt>
                <c:pt idx="11">
                  <c:v>17.109745263501022</c:v>
                </c:pt>
                <c:pt idx="12">
                  <c:v>17.205420337587505</c:v>
                </c:pt>
                <c:pt idx="13">
                  <c:v>17.337886495618736</c:v>
                </c:pt>
                <c:pt idx="14">
                  <c:v>17.496438855509584</c:v>
                </c:pt>
                <c:pt idx="15">
                  <c:v>17.634241645234532</c:v>
                </c:pt>
                <c:pt idx="16">
                  <c:v>17.760766404812983</c:v>
                </c:pt>
                <c:pt idx="17">
                  <c:v>17.880917599241542</c:v>
                </c:pt>
                <c:pt idx="18">
                  <c:v>18.008963110188251</c:v>
                </c:pt>
                <c:pt idx="19">
                  <c:v>18.138466520252106</c:v>
                </c:pt>
                <c:pt idx="20">
                  <c:v>18.281445757708951</c:v>
                </c:pt>
                <c:pt idx="21">
                  <c:v>18.421224271468251</c:v>
                </c:pt>
                <c:pt idx="22">
                  <c:v>18.560557677407594</c:v>
                </c:pt>
                <c:pt idx="23">
                  <c:v>18.703942516478964</c:v>
                </c:pt>
                <c:pt idx="24">
                  <c:v>18.84678558914252</c:v>
                </c:pt>
                <c:pt idx="25">
                  <c:v>18.996534192175293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6.8872380465352245</c:v>
                </c:pt>
                <c:pt idx="1">
                  <c:v>7.3755888768992923</c:v>
                </c:pt>
                <c:pt idx="2">
                  <c:v>7.4602875734967657</c:v>
                </c:pt>
                <c:pt idx="3">
                  <c:v>7.3874617069283035</c:v>
                </c:pt>
                <c:pt idx="4">
                  <c:v>8.1328973164723006</c:v>
                </c:pt>
                <c:pt idx="5">
                  <c:v>7.989477127832517</c:v>
                </c:pt>
                <c:pt idx="6">
                  <c:v>8.102078801729192</c:v>
                </c:pt>
                <c:pt idx="7">
                  <c:v>8.7307618803854155</c:v>
                </c:pt>
                <c:pt idx="8">
                  <c:v>8.5451561180088742</c:v>
                </c:pt>
                <c:pt idx="9">
                  <c:v>8.8468342146920378</c:v>
                </c:pt>
                <c:pt idx="10">
                  <c:v>9.0127812331962307</c:v>
                </c:pt>
                <c:pt idx="11">
                  <c:v>8.6522993145926375</c:v>
                </c:pt>
                <c:pt idx="12">
                  <c:v>8.6830254443594601</c:v>
                </c:pt>
                <c:pt idx="13">
                  <c:v>8.7582435435529753</c:v>
                </c:pt>
                <c:pt idx="14">
                  <c:v>8.8575972637316962</c:v>
                </c:pt>
                <c:pt idx="15">
                  <c:v>8.9504560016833139</c:v>
                </c:pt>
                <c:pt idx="16">
                  <c:v>9.0366993787028953</c:v>
                </c:pt>
                <c:pt idx="17">
                  <c:v>9.1257859994582162</c:v>
                </c:pt>
                <c:pt idx="18">
                  <c:v>9.2181113947784663</c:v>
                </c:pt>
                <c:pt idx="19">
                  <c:v>9.3135545632916585</c:v>
                </c:pt>
                <c:pt idx="20">
                  <c:v>9.4144595262824495</c:v>
                </c:pt>
                <c:pt idx="21">
                  <c:v>9.5152317069492831</c:v>
                </c:pt>
                <c:pt idx="22">
                  <c:v>9.6136516021647402</c:v>
                </c:pt>
                <c:pt idx="23">
                  <c:v>9.7117864977712358</c:v>
                </c:pt>
                <c:pt idx="24">
                  <c:v>9.8103967442557103</c:v>
                </c:pt>
                <c:pt idx="25">
                  <c:v>9.9414421821031436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10.285897782838797</c:v>
                </c:pt>
                <c:pt idx="1">
                  <c:v>9.5993409475677876</c:v>
                </c:pt>
                <c:pt idx="2">
                  <c:v>10.374427538005719</c:v>
                </c:pt>
                <c:pt idx="3">
                  <c:v>9.9858970469505</c:v>
                </c:pt>
                <c:pt idx="4">
                  <c:v>10.736548358625527</c:v>
                </c:pt>
                <c:pt idx="5">
                  <c:v>10.587935610095816</c:v>
                </c:pt>
                <c:pt idx="6">
                  <c:v>11.535624585503184</c:v>
                </c:pt>
                <c:pt idx="7">
                  <c:v>11.759563382113193</c:v>
                </c:pt>
                <c:pt idx="8">
                  <c:v>12.776205099935419</c:v>
                </c:pt>
                <c:pt idx="9">
                  <c:v>12.763699746730371</c:v>
                </c:pt>
                <c:pt idx="10">
                  <c:v>13.988845138888935</c:v>
                </c:pt>
                <c:pt idx="11">
                  <c:v>16.168320238411948</c:v>
                </c:pt>
                <c:pt idx="12">
                  <c:v>16.35637149625585</c:v>
                </c:pt>
                <c:pt idx="13">
                  <c:v>16.586389963074271</c:v>
                </c:pt>
                <c:pt idx="14">
                  <c:v>16.856840669825118</c:v>
                </c:pt>
                <c:pt idx="15">
                  <c:v>17.088382943912588</c:v>
                </c:pt>
                <c:pt idx="16">
                  <c:v>17.306485058964675</c:v>
                </c:pt>
                <c:pt idx="17">
                  <c:v>17.526967335354833</c:v>
                </c:pt>
                <c:pt idx="18">
                  <c:v>17.757454402449603</c:v>
                </c:pt>
                <c:pt idx="19">
                  <c:v>17.977839649723784</c:v>
                </c:pt>
                <c:pt idx="20">
                  <c:v>18.213882036345868</c:v>
                </c:pt>
                <c:pt idx="21">
                  <c:v>18.44590298729932</c:v>
                </c:pt>
                <c:pt idx="22">
                  <c:v>18.686346473261672</c:v>
                </c:pt>
                <c:pt idx="23">
                  <c:v>18.919749793951645</c:v>
                </c:pt>
                <c:pt idx="24">
                  <c:v>19.167627181500322</c:v>
                </c:pt>
                <c:pt idx="25">
                  <c:v>19.411725618122336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9.8697149602253305</c:v>
                </c:pt>
                <c:pt idx="1">
                  <c:v>10.583935219967982</c:v>
                </c:pt>
                <c:pt idx="2">
                  <c:v>10.943081298869183</c:v>
                </c:pt>
                <c:pt idx="3">
                  <c:v>11.105749542790752</c:v>
                </c:pt>
                <c:pt idx="4">
                  <c:v>10.794623866288216</c:v>
                </c:pt>
                <c:pt idx="5">
                  <c:v>11.228924892296787</c:v>
                </c:pt>
                <c:pt idx="6">
                  <c:v>11.578418904379435</c:v>
                </c:pt>
                <c:pt idx="7">
                  <c:v>11.930489266068689</c:v>
                </c:pt>
                <c:pt idx="8">
                  <c:v>11.789940373973289</c:v>
                </c:pt>
                <c:pt idx="9">
                  <c:v>12.544947447733495</c:v>
                </c:pt>
                <c:pt idx="10">
                  <c:v>12.7427841186393</c:v>
                </c:pt>
                <c:pt idx="11">
                  <c:v>12.10044508093368</c:v>
                </c:pt>
                <c:pt idx="12">
                  <c:v>12.191260283313342</c:v>
                </c:pt>
                <c:pt idx="13">
                  <c:v>12.319576302945411</c:v>
                </c:pt>
                <c:pt idx="14">
                  <c:v>12.45006789983384</c:v>
                </c:pt>
                <c:pt idx="15">
                  <c:v>12.569763486808203</c:v>
                </c:pt>
                <c:pt idx="16">
                  <c:v>12.682234351180313</c:v>
                </c:pt>
                <c:pt idx="17">
                  <c:v>12.792387046460123</c:v>
                </c:pt>
                <c:pt idx="18">
                  <c:v>12.914540556040377</c:v>
                </c:pt>
                <c:pt idx="19">
                  <c:v>13.028778633496685</c:v>
                </c:pt>
                <c:pt idx="20">
                  <c:v>13.153776064936409</c:v>
                </c:pt>
                <c:pt idx="21">
                  <c:v>13.273398777594892</c:v>
                </c:pt>
                <c:pt idx="22">
                  <c:v>13.392335355475822</c:v>
                </c:pt>
                <c:pt idx="23">
                  <c:v>13.513689863189585</c:v>
                </c:pt>
                <c:pt idx="24">
                  <c:v>13.629938668397738</c:v>
                </c:pt>
                <c:pt idx="25">
                  <c:v>13.741605821829266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12.987061847829981</c:v>
                </c:pt>
                <c:pt idx="1">
                  <c:v>11.57246454075978</c:v>
                </c:pt>
                <c:pt idx="2">
                  <c:v>11.379200291680558</c:v>
                </c:pt>
                <c:pt idx="3">
                  <c:v>12.152253714429831</c:v>
                </c:pt>
                <c:pt idx="4">
                  <c:v>11.321405226151196</c:v>
                </c:pt>
                <c:pt idx="5">
                  <c:v>11.644328958830412</c:v>
                </c:pt>
                <c:pt idx="6">
                  <c:v>11.561626445095339</c:v>
                </c:pt>
                <c:pt idx="7">
                  <c:v>11.648396020452232</c:v>
                </c:pt>
                <c:pt idx="8">
                  <c:v>12.004382319478413</c:v>
                </c:pt>
                <c:pt idx="9">
                  <c:v>12.067668125892764</c:v>
                </c:pt>
                <c:pt idx="10">
                  <c:v>12.66395176551317</c:v>
                </c:pt>
                <c:pt idx="11">
                  <c:v>12.008811711287622</c:v>
                </c:pt>
                <c:pt idx="12">
                  <c:v>12.035399041560717</c:v>
                </c:pt>
                <c:pt idx="13">
                  <c:v>12.114159091332017</c:v>
                </c:pt>
                <c:pt idx="14">
                  <c:v>12.206147101912572</c:v>
                </c:pt>
                <c:pt idx="15">
                  <c:v>12.286475167872887</c:v>
                </c:pt>
                <c:pt idx="16">
                  <c:v>12.355874000092847</c:v>
                </c:pt>
                <c:pt idx="17">
                  <c:v>12.42703205855501</c:v>
                </c:pt>
                <c:pt idx="18">
                  <c:v>12.504830233028164</c:v>
                </c:pt>
                <c:pt idx="19">
                  <c:v>12.590417930005801</c:v>
                </c:pt>
                <c:pt idx="20">
                  <c:v>12.672838175292426</c:v>
                </c:pt>
                <c:pt idx="21">
                  <c:v>12.752802165101496</c:v>
                </c:pt>
                <c:pt idx="22">
                  <c:v>12.832833486692355</c:v>
                </c:pt>
                <c:pt idx="23">
                  <c:v>12.915968745026984</c:v>
                </c:pt>
                <c:pt idx="24">
                  <c:v>12.995355342241202</c:v>
                </c:pt>
                <c:pt idx="25">
                  <c:v>13.073823354167811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13.377356306458683</c:v>
                </c:pt>
                <c:pt idx="1">
                  <c:v>12.43832711751368</c:v>
                </c:pt>
                <c:pt idx="2">
                  <c:v>12.541595697448528</c:v>
                </c:pt>
                <c:pt idx="3">
                  <c:v>13.064969882220835</c:v>
                </c:pt>
                <c:pt idx="4">
                  <c:v>12.892929029253384</c:v>
                </c:pt>
                <c:pt idx="5">
                  <c:v>12.171170599885869</c:v>
                </c:pt>
                <c:pt idx="6">
                  <c:v>13.99399339519166</c:v>
                </c:pt>
                <c:pt idx="7">
                  <c:v>14.416436499860492</c:v>
                </c:pt>
                <c:pt idx="8">
                  <c:v>15.535391910163691</c:v>
                </c:pt>
                <c:pt idx="9">
                  <c:v>15.136679475627572</c:v>
                </c:pt>
                <c:pt idx="10">
                  <c:v>17.315178360228945</c:v>
                </c:pt>
                <c:pt idx="11">
                  <c:v>17.100480673020538</c:v>
                </c:pt>
                <c:pt idx="12">
                  <c:v>17.20425397666558</c:v>
                </c:pt>
                <c:pt idx="13">
                  <c:v>17.383863946402062</c:v>
                </c:pt>
                <c:pt idx="14">
                  <c:v>17.595189727665108</c:v>
                </c:pt>
                <c:pt idx="15">
                  <c:v>17.793326771749115</c:v>
                </c:pt>
                <c:pt idx="16">
                  <c:v>17.985116159016069</c:v>
                </c:pt>
                <c:pt idx="17">
                  <c:v>18.177316970241979</c:v>
                </c:pt>
                <c:pt idx="18">
                  <c:v>18.381497863661107</c:v>
                </c:pt>
                <c:pt idx="19">
                  <c:v>18.585554178091243</c:v>
                </c:pt>
                <c:pt idx="20">
                  <c:v>18.805410841008669</c:v>
                </c:pt>
                <c:pt idx="21">
                  <c:v>19.018281970701207</c:v>
                </c:pt>
                <c:pt idx="22">
                  <c:v>19.228746656961551</c:v>
                </c:pt>
                <c:pt idx="23">
                  <c:v>19.43983182914527</c:v>
                </c:pt>
                <c:pt idx="24">
                  <c:v>19.656734243354382</c:v>
                </c:pt>
                <c:pt idx="25">
                  <c:v>19.878621187326239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4.5913655996376974</c:v>
                </c:pt>
                <c:pt idx="1">
                  <c:v>4.4006763034165068</c:v>
                </c:pt>
                <c:pt idx="2">
                  <c:v>4.7016055123929545</c:v>
                </c:pt>
                <c:pt idx="3">
                  <c:v>4.7016134459062142</c:v>
                </c:pt>
                <c:pt idx="4">
                  <c:v>4.4417841372109459</c:v>
                </c:pt>
                <c:pt idx="5">
                  <c:v>4.2613681390672982</c:v>
                </c:pt>
                <c:pt idx="6">
                  <c:v>4.5929938439909215</c:v>
                </c:pt>
                <c:pt idx="7">
                  <c:v>5.3102669741334561</c:v>
                </c:pt>
                <c:pt idx="8">
                  <c:v>5.4716391950922381</c:v>
                </c:pt>
                <c:pt idx="9">
                  <c:v>5.1608059960645969</c:v>
                </c:pt>
                <c:pt idx="10">
                  <c:v>5.805512261710577</c:v>
                </c:pt>
                <c:pt idx="11">
                  <c:v>5.2324545069637365</c:v>
                </c:pt>
                <c:pt idx="12">
                  <c:v>5.264038771277451</c:v>
                </c:pt>
                <c:pt idx="13">
                  <c:v>5.3013828410441501</c:v>
                </c:pt>
                <c:pt idx="14">
                  <c:v>5.3468465617835905</c:v>
                </c:pt>
                <c:pt idx="15">
                  <c:v>5.383897012133013</c:v>
                </c:pt>
                <c:pt idx="16">
                  <c:v>5.4230871045054956</c:v>
                </c:pt>
                <c:pt idx="17">
                  <c:v>5.4575047310825333</c:v>
                </c:pt>
                <c:pt idx="18">
                  <c:v>5.4960262754919338</c:v>
                </c:pt>
                <c:pt idx="19">
                  <c:v>5.5318691616035123</c:v>
                </c:pt>
                <c:pt idx="20">
                  <c:v>5.5747212635907095</c:v>
                </c:pt>
                <c:pt idx="21">
                  <c:v>5.6145503488223722</c:v>
                </c:pt>
                <c:pt idx="22">
                  <c:v>5.6595921119424375</c:v>
                </c:pt>
                <c:pt idx="23">
                  <c:v>5.6982233360066257</c:v>
                </c:pt>
                <c:pt idx="24">
                  <c:v>5.7426146431696106</c:v>
                </c:pt>
                <c:pt idx="25">
                  <c:v>5.780887587751339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3.8503681499693569</c:v>
                </c:pt>
                <c:pt idx="1">
                  <c:v>4.7492537344230286</c:v>
                </c:pt>
                <c:pt idx="2">
                  <c:v>4.7619488840531634</c:v>
                </c:pt>
                <c:pt idx="3">
                  <c:v>4.5882891849396517</c:v>
                </c:pt>
                <c:pt idx="4">
                  <c:v>4.5734326777444547</c:v>
                </c:pt>
                <c:pt idx="5">
                  <c:v>4.6966127208402453</c:v>
                </c:pt>
                <c:pt idx="6">
                  <c:v>4.7999470868550302</c:v>
                </c:pt>
                <c:pt idx="7">
                  <c:v>4.7463691015707186</c:v>
                </c:pt>
                <c:pt idx="8">
                  <c:v>5.1233190680212495</c:v>
                </c:pt>
                <c:pt idx="9">
                  <c:v>5.1399168732835632</c:v>
                </c:pt>
                <c:pt idx="10">
                  <c:v>5.3125819997999164</c:v>
                </c:pt>
                <c:pt idx="11">
                  <c:v>7.7489967498630845</c:v>
                </c:pt>
                <c:pt idx="12">
                  <c:v>7.8849265903020331</c:v>
                </c:pt>
                <c:pt idx="13">
                  <c:v>8.0470623252834699</c:v>
                </c:pt>
                <c:pt idx="14">
                  <c:v>8.2111354684665656</c:v>
                </c:pt>
                <c:pt idx="15">
                  <c:v>8.3690153482006142</c:v>
                </c:pt>
                <c:pt idx="16">
                  <c:v>8.5226766258331725</c:v>
                </c:pt>
                <c:pt idx="17">
                  <c:v>8.6835922315730052</c:v>
                </c:pt>
                <c:pt idx="18">
                  <c:v>8.8466969186011521</c:v>
                </c:pt>
                <c:pt idx="19">
                  <c:v>9.015298832228412</c:v>
                </c:pt>
                <c:pt idx="20">
                  <c:v>9.1897019518983676</c:v>
                </c:pt>
                <c:pt idx="21">
                  <c:v>9.365663980847927</c:v>
                </c:pt>
                <c:pt idx="22">
                  <c:v>9.537511068337464</c:v>
                </c:pt>
                <c:pt idx="23">
                  <c:v>9.7106649520733779</c:v>
                </c:pt>
                <c:pt idx="24">
                  <c:v>9.8856142198756647</c:v>
                </c:pt>
                <c:pt idx="25">
                  <c:v>10.066856497570837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3.8741319565482919</c:v>
                </c:pt>
                <c:pt idx="1">
                  <c:v>4.1188909143000911</c:v>
                </c:pt>
                <c:pt idx="2">
                  <c:v>4.1963423327048464</c:v>
                </c:pt>
                <c:pt idx="3">
                  <c:v>3.711160423541493</c:v>
                </c:pt>
                <c:pt idx="4">
                  <c:v>3.8365783135880123</c:v>
                </c:pt>
                <c:pt idx="5">
                  <c:v>3.4322284589077192</c:v>
                </c:pt>
                <c:pt idx="6">
                  <c:v>3.6836043103244402</c:v>
                </c:pt>
                <c:pt idx="7">
                  <c:v>3.4940783345555255</c:v>
                </c:pt>
                <c:pt idx="8">
                  <c:v>3.5766634784257114</c:v>
                </c:pt>
                <c:pt idx="9">
                  <c:v>3.3614752037126929</c:v>
                </c:pt>
                <c:pt idx="10">
                  <c:v>3.6812221902296747</c:v>
                </c:pt>
                <c:pt idx="11">
                  <c:v>2.9923459126349647</c:v>
                </c:pt>
                <c:pt idx="12">
                  <c:v>2.9989871173733351</c:v>
                </c:pt>
                <c:pt idx="13">
                  <c:v>3.0123386912845702</c:v>
                </c:pt>
                <c:pt idx="14">
                  <c:v>3.0290249136800855</c:v>
                </c:pt>
                <c:pt idx="15">
                  <c:v>3.046618152052726</c:v>
                </c:pt>
                <c:pt idx="16">
                  <c:v>3.0635758374142887</c:v>
                </c:pt>
                <c:pt idx="17">
                  <c:v>3.0785278192522716</c:v>
                </c:pt>
                <c:pt idx="18">
                  <c:v>3.0941924793790014</c:v>
                </c:pt>
                <c:pt idx="19">
                  <c:v>3.10952029307628</c:v>
                </c:pt>
                <c:pt idx="20">
                  <c:v>3.1252479800137891</c:v>
                </c:pt>
                <c:pt idx="21">
                  <c:v>3.1423720131767343</c:v>
                </c:pt>
                <c:pt idx="22">
                  <c:v>3.1621454417087049</c:v>
                </c:pt>
                <c:pt idx="23">
                  <c:v>3.1815592775580694</c:v>
                </c:pt>
                <c:pt idx="24">
                  <c:v>3.2010794571547003</c:v>
                </c:pt>
                <c:pt idx="25">
                  <c:v>3.2202485973128203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3.0259058826978684</c:v>
                </c:pt>
                <c:pt idx="1">
                  <c:v>2.7658686883804013</c:v>
                </c:pt>
                <c:pt idx="2">
                  <c:v>2.9947972236351559</c:v>
                </c:pt>
                <c:pt idx="3">
                  <c:v>3.0137848467295836</c:v>
                </c:pt>
                <c:pt idx="4">
                  <c:v>3.2345453311899171</c:v>
                </c:pt>
                <c:pt idx="5">
                  <c:v>3.2331805828591427</c:v>
                </c:pt>
                <c:pt idx="6">
                  <c:v>3.7593811152398429</c:v>
                </c:pt>
                <c:pt idx="7">
                  <c:v>3.9519473211664629</c:v>
                </c:pt>
                <c:pt idx="8">
                  <c:v>4.2231086350891518</c:v>
                </c:pt>
                <c:pt idx="9">
                  <c:v>3.9773017735470857</c:v>
                </c:pt>
                <c:pt idx="10">
                  <c:v>4.3222016147650884</c:v>
                </c:pt>
                <c:pt idx="11">
                  <c:v>3.6725020278469773</c:v>
                </c:pt>
                <c:pt idx="12">
                  <c:v>3.6108611428351165</c:v>
                </c:pt>
                <c:pt idx="13">
                  <c:v>3.6166789726942947</c:v>
                </c:pt>
                <c:pt idx="14">
                  <c:v>3.6507837430655803</c:v>
                </c:pt>
                <c:pt idx="15">
                  <c:v>3.6812083322139442</c:v>
                </c:pt>
                <c:pt idx="16">
                  <c:v>3.7059984205079068</c:v>
                </c:pt>
                <c:pt idx="17">
                  <c:v>3.7305840358811984</c:v>
                </c:pt>
                <c:pt idx="18">
                  <c:v>3.7582765806054117</c:v>
                </c:pt>
                <c:pt idx="19">
                  <c:v>3.7879718196976717</c:v>
                </c:pt>
                <c:pt idx="20">
                  <c:v>3.8200350100686511</c:v>
                </c:pt>
                <c:pt idx="21">
                  <c:v>3.8470326196485605</c:v>
                </c:pt>
                <c:pt idx="22">
                  <c:v>3.8688354782845189</c:v>
                </c:pt>
                <c:pt idx="23">
                  <c:v>3.888338540873602</c:v>
                </c:pt>
                <c:pt idx="24">
                  <c:v>3.9055607622153574</c:v>
                </c:pt>
                <c:pt idx="25">
                  <c:v>3.9325218785229112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13.768101255625943</c:v>
                </c:pt>
                <c:pt idx="1">
                  <c:v>12.500342379177695</c:v>
                </c:pt>
                <c:pt idx="2">
                  <c:v>12.924473675358888</c:v>
                </c:pt>
                <c:pt idx="3">
                  <c:v>12.997092770245526</c:v>
                </c:pt>
                <c:pt idx="4">
                  <c:v>13.636713161750789</c:v>
                </c:pt>
                <c:pt idx="5">
                  <c:v>13.240915347675866</c:v>
                </c:pt>
                <c:pt idx="6">
                  <c:v>14.112758369930562</c:v>
                </c:pt>
                <c:pt idx="7">
                  <c:v>14.606999460383173</c:v>
                </c:pt>
                <c:pt idx="8">
                  <c:v>14.724996913186017</c:v>
                </c:pt>
                <c:pt idx="9">
                  <c:v>14.512914492322841</c:v>
                </c:pt>
                <c:pt idx="10">
                  <c:v>15.850191911710956</c:v>
                </c:pt>
                <c:pt idx="11">
                  <c:v>15.389945489987285</c:v>
                </c:pt>
                <c:pt idx="12">
                  <c:v>15.44690410059202</c:v>
                </c:pt>
                <c:pt idx="13">
                  <c:v>15.5462170239056</c:v>
                </c:pt>
                <c:pt idx="14">
                  <c:v>15.663291507496409</c:v>
                </c:pt>
                <c:pt idx="15">
                  <c:v>15.755241753962494</c:v>
                </c:pt>
                <c:pt idx="16">
                  <c:v>15.838924935347878</c:v>
                </c:pt>
                <c:pt idx="17">
                  <c:v>15.914894920817767</c:v>
                </c:pt>
                <c:pt idx="18">
                  <c:v>16.004652889872894</c:v>
                </c:pt>
                <c:pt idx="19">
                  <c:v>16.088396442879542</c:v>
                </c:pt>
                <c:pt idx="20">
                  <c:v>16.186643238225123</c:v>
                </c:pt>
                <c:pt idx="21">
                  <c:v>16.275803029804319</c:v>
                </c:pt>
                <c:pt idx="22">
                  <c:v>16.365938123719612</c:v>
                </c:pt>
                <c:pt idx="23">
                  <c:v>16.45832972571954</c:v>
                </c:pt>
                <c:pt idx="24">
                  <c:v>16.561185528683502</c:v>
                </c:pt>
                <c:pt idx="25">
                  <c:v>16.656515975531068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26.690548890894558</c:v>
                </c:pt>
                <c:pt idx="1">
                  <c:v>26.655192065437095</c:v>
                </c:pt>
                <c:pt idx="2">
                  <c:v>26.978074650320771</c:v>
                </c:pt>
                <c:pt idx="3">
                  <c:v>26.437627755838726</c:v>
                </c:pt>
                <c:pt idx="4">
                  <c:v>27.78654861227135</c:v>
                </c:pt>
                <c:pt idx="5">
                  <c:v>27.08551424485665</c:v>
                </c:pt>
                <c:pt idx="6">
                  <c:v>27.225030129036618</c:v>
                </c:pt>
                <c:pt idx="7">
                  <c:v>28.222336864808163</c:v>
                </c:pt>
                <c:pt idx="8">
                  <c:v>27.578927804139322</c:v>
                </c:pt>
                <c:pt idx="9">
                  <c:v>26.203637512835947</c:v>
                </c:pt>
                <c:pt idx="10">
                  <c:v>28.53831694036343</c:v>
                </c:pt>
                <c:pt idx="11">
                  <c:v>29.21941657218688</c:v>
                </c:pt>
                <c:pt idx="12">
                  <c:v>29.276276998651113</c:v>
                </c:pt>
                <c:pt idx="13">
                  <c:v>29.351218921765728</c:v>
                </c:pt>
                <c:pt idx="14">
                  <c:v>29.457687146238882</c:v>
                </c:pt>
                <c:pt idx="15">
                  <c:v>29.529774258010516</c:v>
                </c:pt>
                <c:pt idx="16">
                  <c:v>29.566539749492996</c:v>
                </c:pt>
                <c:pt idx="17">
                  <c:v>29.593435310005596</c:v>
                </c:pt>
                <c:pt idx="18">
                  <c:v>29.608857674729947</c:v>
                </c:pt>
                <c:pt idx="19">
                  <c:v>29.627211337564088</c:v>
                </c:pt>
                <c:pt idx="20">
                  <c:v>29.630258718864582</c:v>
                </c:pt>
                <c:pt idx="21">
                  <c:v>29.622197604531323</c:v>
                </c:pt>
                <c:pt idx="22">
                  <c:v>29.615635940709804</c:v>
                </c:pt>
                <c:pt idx="23">
                  <c:v>29.590079032181833</c:v>
                </c:pt>
                <c:pt idx="24">
                  <c:v>29.535840812093856</c:v>
                </c:pt>
                <c:pt idx="25">
                  <c:v>29.480790041937517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7.7022864332446304</c:v>
                </c:pt>
                <c:pt idx="1">
                  <c:v>6.8992130540859966</c:v>
                </c:pt>
                <c:pt idx="2">
                  <c:v>6.6680562395072247</c:v>
                </c:pt>
                <c:pt idx="3">
                  <c:v>7.1598803644615288</c:v>
                </c:pt>
                <c:pt idx="4">
                  <c:v>7.2306802228914639</c:v>
                </c:pt>
                <c:pt idx="5">
                  <c:v>6.6053132149734308</c:v>
                </c:pt>
                <c:pt idx="6">
                  <c:v>6.4825153452820912</c:v>
                </c:pt>
                <c:pt idx="7">
                  <c:v>6.6629804388411067</c:v>
                </c:pt>
                <c:pt idx="8">
                  <c:v>6.7809791612086103</c:v>
                </c:pt>
                <c:pt idx="9">
                  <c:v>5.9450802408075996</c:v>
                </c:pt>
                <c:pt idx="10">
                  <c:v>5.9769063796848512</c:v>
                </c:pt>
                <c:pt idx="11">
                  <c:v>5.9223357931601388</c:v>
                </c:pt>
                <c:pt idx="12">
                  <c:v>5.8588325540608315</c:v>
                </c:pt>
                <c:pt idx="13">
                  <c:v>5.8007912976437082</c:v>
                </c:pt>
                <c:pt idx="14">
                  <c:v>5.7569128592719272</c:v>
                </c:pt>
                <c:pt idx="15">
                  <c:v>5.6831803163301284</c:v>
                </c:pt>
                <c:pt idx="16">
                  <c:v>5.5889324307832586</c:v>
                </c:pt>
                <c:pt idx="17">
                  <c:v>5.4590530540790985</c:v>
                </c:pt>
                <c:pt idx="18">
                  <c:v>5.2957173494930228</c:v>
                </c:pt>
                <c:pt idx="19">
                  <c:v>5.1192977619726605</c:v>
                </c:pt>
                <c:pt idx="20">
                  <c:v>4.9421473640342102</c:v>
                </c:pt>
                <c:pt idx="21">
                  <c:v>4.8166226762261175</c:v>
                </c:pt>
                <c:pt idx="22">
                  <c:v>4.6871219630874261</c:v>
                </c:pt>
                <c:pt idx="23">
                  <c:v>4.5719378735281468</c:v>
                </c:pt>
                <c:pt idx="24">
                  <c:v>4.47831403662477</c:v>
                </c:pt>
                <c:pt idx="25">
                  <c:v>4.2818532779968699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4.0043959491350893</c:v>
                </c:pt>
                <c:pt idx="1">
                  <c:v>4.6842024877042832</c:v>
                </c:pt>
                <c:pt idx="2">
                  <c:v>4.811719258047745</c:v>
                </c:pt>
                <c:pt idx="3">
                  <c:v>4.425732516939811</c:v>
                </c:pt>
                <c:pt idx="4">
                  <c:v>4.6261660526835335</c:v>
                </c:pt>
                <c:pt idx="5">
                  <c:v>4.4978205215690226</c:v>
                </c:pt>
                <c:pt idx="6">
                  <c:v>4.0820006616769131</c:v>
                </c:pt>
                <c:pt idx="7">
                  <c:v>3.4135598412410406</c:v>
                </c:pt>
                <c:pt idx="8">
                  <c:v>4.3937972092508808</c:v>
                </c:pt>
                <c:pt idx="9">
                  <c:v>4.4308893045332765</c:v>
                </c:pt>
                <c:pt idx="10">
                  <c:v>3.6454001588582838</c:v>
                </c:pt>
                <c:pt idx="11">
                  <c:v>3.4567377017997067</c:v>
                </c:pt>
                <c:pt idx="12">
                  <c:v>3.4704533663135151</c:v>
                </c:pt>
                <c:pt idx="13">
                  <c:v>3.5028132636186795</c:v>
                </c:pt>
                <c:pt idx="14">
                  <c:v>3.5445263024125344</c:v>
                </c:pt>
                <c:pt idx="15">
                  <c:v>3.5735635078369268</c:v>
                </c:pt>
                <c:pt idx="16">
                  <c:v>3.5996912668992436</c:v>
                </c:pt>
                <c:pt idx="17">
                  <c:v>3.6258403751255046</c:v>
                </c:pt>
                <c:pt idx="18">
                  <c:v>3.6531993878265707</c:v>
                </c:pt>
                <c:pt idx="19">
                  <c:v>3.6826155954070581</c:v>
                </c:pt>
                <c:pt idx="20">
                  <c:v>3.7123012433646321</c:v>
                </c:pt>
                <c:pt idx="21">
                  <c:v>3.7402360557531371</c:v>
                </c:pt>
                <c:pt idx="22">
                  <c:v>3.768805230346254</c:v>
                </c:pt>
                <c:pt idx="23">
                  <c:v>3.7966857877216817</c:v>
                </c:pt>
                <c:pt idx="24">
                  <c:v>3.8237416477796633</c:v>
                </c:pt>
                <c:pt idx="25">
                  <c:v>3.8491517389997503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10.461725601599166</c:v>
                </c:pt>
                <c:pt idx="1">
                  <c:v>11.200163824180578</c:v>
                </c:pt>
                <c:pt idx="2">
                  <c:v>10.457812522679424</c:v>
                </c:pt>
                <c:pt idx="3">
                  <c:v>11.046614558617607</c:v>
                </c:pt>
                <c:pt idx="4">
                  <c:v>12.487753374381148</c:v>
                </c:pt>
                <c:pt idx="5">
                  <c:v>11.719876373159341</c:v>
                </c:pt>
                <c:pt idx="6">
                  <c:v>11.877706439023694</c:v>
                </c:pt>
                <c:pt idx="7">
                  <c:v>12.354161337103864</c:v>
                </c:pt>
                <c:pt idx="8">
                  <c:v>11.773387956727255</c:v>
                </c:pt>
                <c:pt idx="9">
                  <c:v>11.871823681148015</c:v>
                </c:pt>
                <c:pt idx="10">
                  <c:v>10.964968107245827</c:v>
                </c:pt>
                <c:pt idx="11">
                  <c:v>10.950241544424987</c:v>
                </c:pt>
                <c:pt idx="12">
                  <c:v>10.848135425466925</c:v>
                </c:pt>
                <c:pt idx="13">
                  <c:v>10.741701126337402</c:v>
                </c:pt>
                <c:pt idx="14">
                  <c:v>10.667154422552493</c:v>
                </c:pt>
                <c:pt idx="15">
                  <c:v>10.5894451950077</c:v>
                </c:pt>
                <c:pt idx="16">
                  <c:v>10.498311639945484</c:v>
                </c:pt>
                <c:pt idx="17">
                  <c:v>10.399315369976446</c:v>
                </c:pt>
                <c:pt idx="18">
                  <c:v>10.302224214209401</c:v>
                </c:pt>
                <c:pt idx="19">
                  <c:v>10.211646713111323</c:v>
                </c:pt>
                <c:pt idx="20">
                  <c:v>10.128488911935683</c:v>
                </c:pt>
                <c:pt idx="21">
                  <c:v>10.042958725043666</c:v>
                </c:pt>
                <c:pt idx="22">
                  <c:v>9.9568528875858373</c:v>
                </c:pt>
                <c:pt idx="23">
                  <c:v>9.8736063003309571</c:v>
                </c:pt>
                <c:pt idx="24">
                  <c:v>9.78791580536247</c:v>
                </c:pt>
                <c:pt idx="25">
                  <c:v>9.7029306869948684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11.048070440624569</c:v>
                </c:pt>
                <c:pt idx="1">
                  <c:v>10.87883883883422</c:v>
                </c:pt>
                <c:pt idx="2">
                  <c:v>9.6920513093494467</c:v>
                </c:pt>
                <c:pt idx="3">
                  <c:v>9.2121930465953152</c:v>
                </c:pt>
                <c:pt idx="4">
                  <c:v>10.505550112878625</c:v>
                </c:pt>
                <c:pt idx="5">
                  <c:v>10.656801644880462</c:v>
                </c:pt>
                <c:pt idx="6">
                  <c:v>9.4524916370727201</c:v>
                </c:pt>
                <c:pt idx="7">
                  <c:v>10.674748387704277</c:v>
                </c:pt>
                <c:pt idx="8">
                  <c:v>9.4635247203290298</c:v>
                </c:pt>
                <c:pt idx="9">
                  <c:v>10.48758786202473</c:v>
                </c:pt>
                <c:pt idx="10">
                  <c:v>9.2853037787769512</c:v>
                </c:pt>
                <c:pt idx="11">
                  <c:v>9.3204340481253691</c:v>
                </c:pt>
                <c:pt idx="12">
                  <c:v>9.1734150623363515</c:v>
                </c:pt>
                <c:pt idx="13">
                  <c:v>8.9793642433169651</c:v>
                </c:pt>
                <c:pt idx="14">
                  <c:v>8.8331822060690683</c:v>
                </c:pt>
                <c:pt idx="15">
                  <c:v>8.7152881685336094</c:v>
                </c:pt>
                <c:pt idx="16">
                  <c:v>8.588777494451513</c:v>
                </c:pt>
                <c:pt idx="17">
                  <c:v>8.4640030501407075</c:v>
                </c:pt>
                <c:pt idx="18">
                  <c:v>8.3402662480304794</c:v>
                </c:pt>
                <c:pt idx="19">
                  <c:v>8.2131441211610809</c:v>
                </c:pt>
                <c:pt idx="20">
                  <c:v>8.0836614821505268</c:v>
                </c:pt>
                <c:pt idx="21">
                  <c:v>7.954285411363748</c:v>
                </c:pt>
                <c:pt idx="22">
                  <c:v>7.8252248924487668</c:v>
                </c:pt>
                <c:pt idx="23">
                  <c:v>7.6954910366406644</c:v>
                </c:pt>
                <c:pt idx="24">
                  <c:v>7.5638715167208037</c:v>
                </c:pt>
                <c:pt idx="25">
                  <c:v>7.4356841151475885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6.339272352207268</c:v>
                </c:pt>
                <c:pt idx="1">
                  <c:v>6.0195905106096728</c:v>
                </c:pt>
                <c:pt idx="2">
                  <c:v>6.2779142492401379</c:v>
                </c:pt>
                <c:pt idx="3">
                  <c:v>6.0975783982745497</c:v>
                </c:pt>
                <c:pt idx="4">
                  <c:v>6.5207438792793111</c:v>
                </c:pt>
                <c:pt idx="5">
                  <c:v>6.7914841652563442</c:v>
                </c:pt>
                <c:pt idx="6">
                  <c:v>6.5150363368326261</c:v>
                </c:pt>
                <c:pt idx="7">
                  <c:v>7.0584551386776777</c:v>
                </c:pt>
                <c:pt idx="8">
                  <c:v>6.725322092932112</c:v>
                </c:pt>
                <c:pt idx="9">
                  <c:v>5.8559567322297648</c:v>
                </c:pt>
                <c:pt idx="10">
                  <c:v>5.7482897126524861</c:v>
                </c:pt>
                <c:pt idx="11">
                  <c:v>5.9686162161199672</c:v>
                </c:pt>
                <c:pt idx="12">
                  <c:v>5.8987631183352933</c:v>
                </c:pt>
                <c:pt idx="13">
                  <c:v>5.843477580826586</c:v>
                </c:pt>
                <c:pt idx="14">
                  <c:v>5.8055073572679694</c:v>
                </c:pt>
                <c:pt idx="15">
                  <c:v>5.7628589814227862</c:v>
                </c:pt>
                <c:pt idx="16">
                  <c:v>5.7381981893185845</c:v>
                </c:pt>
                <c:pt idx="17">
                  <c:v>5.6967684622106187</c:v>
                </c:pt>
                <c:pt idx="18">
                  <c:v>5.6547764816935828</c:v>
                </c:pt>
                <c:pt idx="19">
                  <c:v>5.6124395623032681</c:v>
                </c:pt>
                <c:pt idx="20">
                  <c:v>5.5720847490987362</c:v>
                </c:pt>
                <c:pt idx="21">
                  <c:v>5.5336361080489924</c:v>
                </c:pt>
                <c:pt idx="22">
                  <c:v>5.499094161619106</c:v>
                </c:pt>
                <c:pt idx="23">
                  <c:v>5.4636968327491013</c:v>
                </c:pt>
                <c:pt idx="24">
                  <c:v>5.4262984622941461</c:v>
                </c:pt>
                <c:pt idx="25">
                  <c:v>5.4093117582507277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21.352583643263696</c:v>
                </c:pt>
                <c:pt idx="1">
                  <c:v>19.876283401370937</c:v>
                </c:pt>
                <c:pt idx="2">
                  <c:v>20.095086965958572</c:v>
                </c:pt>
                <c:pt idx="3">
                  <c:v>20.470631587447027</c:v>
                </c:pt>
                <c:pt idx="4">
                  <c:v>20.932809153124364</c:v>
                </c:pt>
                <c:pt idx="5">
                  <c:v>21.757851123422395</c:v>
                </c:pt>
                <c:pt idx="6">
                  <c:v>22.154726416014793</c:v>
                </c:pt>
                <c:pt idx="7">
                  <c:v>21.952908136234164</c:v>
                </c:pt>
                <c:pt idx="8">
                  <c:v>20.966332296503946</c:v>
                </c:pt>
                <c:pt idx="9">
                  <c:v>21.433339264211909</c:v>
                </c:pt>
                <c:pt idx="10">
                  <c:v>20.881281686256404</c:v>
                </c:pt>
                <c:pt idx="11">
                  <c:v>20.90857682940506</c:v>
                </c:pt>
                <c:pt idx="12">
                  <c:v>21.061292504683301</c:v>
                </c:pt>
                <c:pt idx="13">
                  <c:v>21.279297877604169</c:v>
                </c:pt>
                <c:pt idx="14">
                  <c:v>21.499976128286285</c:v>
                </c:pt>
                <c:pt idx="15">
                  <c:v>21.694118233620603</c:v>
                </c:pt>
                <c:pt idx="16">
                  <c:v>21.876632014069582</c:v>
                </c:pt>
                <c:pt idx="17">
                  <c:v>22.059427431329826</c:v>
                </c:pt>
                <c:pt idx="18">
                  <c:v>22.252327741403008</c:v>
                </c:pt>
                <c:pt idx="19">
                  <c:v>22.451018294910451</c:v>
                </c:pt>
                <c:pt idx="20">
                  <c:v>22.665649091834208</c:v>
                </c:pt>
                <c:pt idx="21">
                  <c:v>22.867027719207453</c:v>
                </c:pt>
                <c:pt idx="22">
                  <c:v>23.077538334542059</c:v>
                </c:pt>
                <c:pt idx="23">
                  <c:v>23.307502942566831</c:v>
                </c:pt>
                <c:pt idx="24">
                  <c:v>23.532171733043356</c:v>
                </c:pt>
                <c:pt idx="25">
                  <c:v>23.773054225250252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5.4656889937500921</c:v>
                </c:pt>
                <c:pt idx="1">
                  <c:v>5.7315615682219887</c:v>
                </c:pt>
                <c:pt idx="2">
                  <c:v>5.6847634579282769</c:v>
                </c:pt>
                <c:pt idx="3">
                  <c:v>4.8671055598172934</c:v>
                </c:pt>
                <c:pt idx="4">
                  <c:v>5.351562353931854</c:v>
                </c:pt>
                <c:pt idx="5">
                  <c:v>5.5692188120519122</c:v>
                </c:pt>
                <c:pt idx="6">
                  <c:v>5.8929887642946133</c:v>
                </c:pt>
                <c:pt idx="7">
                  <c:v>5.6860574586376238</c:v>
                </c:pt>
                <c:pt idx="8">
                  <c:v>6.0130680943850985</c:v>
                </c:pt>
                <c:pt idx="9">
                  <c:v>6.6048926446344796</c:v>
                </c:pt>
                <c:pt idx="10">
                  <c:v>6.3540009580783572</c:v>
                </c:pt>
                <c:pt idx="11">
                  <c:v>5.652686249830877</c:v>
                </c:pt>
                <c:pt idx="12">
                  <c:v>5.5232654040650369</c:v>
                </c:pt>
                <c:pt idx="13">
                  <c:v>5.4796139377889839</c:v>
                </c:pt>
                <c:pt idx="14">
                  <c:v>5.4536370405405004</c:v>
                </c:pt>
                <c:pt idx="15">
                  <c:v>5.4228810246241155</c:v>
                </c:pt>
                <c:pt idx="16">
                  <c:v>5.387968994460639</c:v>
                </c:pt>
                <c:pt idx="17">
                  <c:v>5.3537852668782593</c:v>
                </c:pt>
                <c:pt idx="18">
                  <c:v>5.3150849891288798</c:v>
                </c:pt>
                <c:pt idx="19">
                  <c:v>5.2768077707089569</c:v>
                </c:pt>
                <c:pt idx="20">
                  <c:v>5.2401472492284329</c:v>
                </c:pt>
                <c:pt idx="21">
                  <c:v>5.1996379484231641</c:v>
                </c:pt>
                <c:pt idx="22">
                  <c:v>5.1659928554070147</c:v>
                </c:pt>
                <c:pt idx="23">
                  <c:v>5.1368489782900646</c:v>
                </c:pt>
                <c:pt idx="24">
                  <c:v>5.1113544767298666</c:v>
                </c:pt>
                <c:pt idx="25">
                  <c:v>5.090997949927595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0.51474371915132122</c:v>
                </c:pt>
                <c:pt idx="1">
                  <c:v>0.33853004235835166</c:v>
                </c:pt>
                <c:pt idx="2">
                  <c:v>0.33882043384177429</c:v>
                </c:pt>
                <c:pt idx="3">
                  <c:v>0.31534649955460831</c:v>
                </c:pt>
                <c:pt idx="4">
                  <c:v>0.36729593624256557</c:v>
                </c:pt>
                <c:pt idx="5">
                  <c:v>0.30313209904742583</c:v>
                </c:pt>
                <c:pt idx="6">
                  <c:v>0.26673241768811706</c:v>
                </c:pt>
                <c:pt idx="7">
                  <c:v>0.286738012955637</c:v>
                </c:pt>
                <c:pt idx="8">
                  <c:v>0.29360651394152237</c:v>
                </c:pt>
                <c:pt idx="9">
                  <c:v>0.25932627255514901</c:v>
                </c:pt>
                <c:pt idx="10">
                  <c:v>0.32660915463524531</c:v>
                </c:pt>
                <c:pt idx="11">
                  <c:v>0.23975091026776491</c:v>
                </c:pt>
                <c:pt idx="12">
                  <c:v>0.24117790850099416</c:v>
                </c:pt>
                <c:pt idx="13">
                  <c:v>0.24298386256513349</c:v>
                </c:pt>
                <c:pt idx="14">
                  <c:v>0.24495254579148024</c:v>
                </c:pt>
                <c:pt idx="15">
                  <c:v>0.24693069851085758</c:v>
                </c:pt>
                <c:pt idx="16">
                  <c:v>0.24882469876814808</c:v>
                </c:pt>
                <c:pt idx="17">
                  <c:v>0.25063662224052186</c:v>
                </c:pt>
                <c:pt idx="18">
                  <c:v>0.25261797885393472</c:v>
                </c:pt>
                <c:pt idx="19">
                  <c:v>0.25458386813941059</c:v>
                </c:pt>
                <c:pt idx="20">
                  <c:v>0.25654996734952357</c:v>
                </c:pt>
                <c:pt idx="21">
                  <c:v>0.25847648612273955</c:v>
                </c:pt>
                <c:pt idx="22">
                  <c:v>0.26047679597672768</c:v>
                </c:pt>
                <c:pt idx="23">
                  <c:v>0.26252533855940774</c:v>
                </c:pt>
                <c:pt idx="24">
                  <c:v>0.26458035077765052</c:v>
                </c:pt>
                <c:pt idx="25">
                  <c:v>0.26666466582013271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20.028092997194353</c:v>
                </c:pt>
                <c:pt idx="1">
                  <c:v>21.032900697618604</c:v>
                </c:pt>
                <c:pt idx="2">
                  <c:v>19.779601626803203</c:v>
                </c:pt>
                <c:pt idx="3">
                  <c:v>19.358737688845405</c:v>
                </c:pt>
                <c:pt idx="4">
                  <c:v>20.256774568377807</c:v>
                </c:pt>
                <c:pt idx="5">
                  <c:v>18.650408037149216</c:v>
                </c:pt>
                <c:pt idx="6">
                  <c:v>20.924217445058183</c:v>
                </c:pt>
                <c:pt idx="7">
                  <c:v>20.623377707809134</c:v>
                </c:pt>
                <c:pt idx="8">
                  <c:v>18.853684414215969</c:v>
                </c:pt>
                <c:pt idx="9">
                  <c:v>18.887416246572549</c:v>
                </c:pt>
                <c:pt idx="10">
                  <c:v>18.320946533314295</c:v>
                </c:pt>
                <c:pt idx="11">
                  <c:v>17.769821674242262</c:v>
                </c:pt>
                <c:pt idx="12">
                  <c:v>17.671828919433352</c:v>
                </c:pt>
                <c:pt idx="13">
                  <c:v>17.636847531926836</c:v>
                </c:pt>
                <c:pt idx="14">
                  <c:v>17.616681112190541</c:v>
                </c:pt>
                <c:pt idx="15">
                  <c:v>17.559242489591515</c:v>
                </c:pt>
                <c:pt idx="16">
                  <c:v>17.491097515405148</c:v>
                </c:pt>
                <c:pt idx="17">
                  <c:v>17.412672633299479</c:v>
                </c:pt>
                <c:pt idx="18">
                  <c:v>17.328445276207006</c:v>
                </c:pt>
                <c:pt idx="19">
                  <c:v>17.241137382282499</c:v>
                </c:pt>
                <c:pt idx="20">
                  <c:v>17.153750565117825</c:v>
                </c:pt>
                <c:pt idx="21">
                  <c:v>17.087051152319692</c:v>
                </c:pt>
                <c:pt idx="22">
                  <c:v>17.001102729502779</c:v>
                </c:pt>
                <c:pt idx="23">
                  <c:v>16.916185786905189</c:v>
                </c:pt>
                <c:pt idx="24">
                  <c:v>16.838507919805934</c:v>
                </c:pt>
                <c:pt idx="25">
                  <c:v>16.776348014377163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4.38307675586102</c:v>
                </c:pt>
                <c:pt idx="1">
                  <c:v>4.2790095466827323</c:v>
                </c:pt>
                <c:pt idx="2">
                  <c:v>4.1591594010100241</c:v>
                </c:pt>
                <c:pt idx="3">
                  <c:v>4.2829535534639911</c:v>
                </c:pt>
                <c:pt idx="4">
                  <c:v>4.2183484227672254</c:v>
                </c:pt>
                <c:pt idx="5">
                  <c:v>4.5292800138036107</c:v>
                </c:pt>
                <c:pt idx="6">
                  <c:v>4.6618103331677538</c:v>
                </c:pt>
                <c:pt idx="7">
                  <c:v>5.1362771642532801</c:v>
                </c:pt>
                <c:pt idx="8">
                  <c:v>5.1076348347847045</c:v>
                </c:pt>
                <c:pt idx="9">
                  <c:v>4.8653799074815467</c:v>
                </c:pt>
                <c:pt idx="10">
                  <c:v>5.2502326209708992</c:v>
                </c:pt>
                <c:pt idx="11">
                  <c:v>5.5320148459157155</c:v>
                </c:pt>
                <c:pt idx="12">
                  <c:v>5.6019661630775506</c:v>
                </c:pt>
                <c:pt idx="13">
                  <c:v>5.6778801375273451</c:v>
                </c:pt>
                <c:pt idx="14">
                  <c:v>5.7604619507748511</c:v>
                </c:pt>
                <c:pt idx="15">
                  <c:v>5.8325525263714333</c:v>
                </c:pt>
                <c:pt idx="16">
                  <c:v>5.8998778078903671</c:v>
                </c:pt>
                <c:pt idx="17">
                  <c:v>5.9674607855092896</c:v>
                </c:pt>
                <c:pt idx="18">
                  <c:v>6.0356833158554242</c:v>
                </c:pt>
                <c:pt idx="19">
                  <c:v>6.1032869302107509</c:v>
                </c:pt>
                <c:pt idx="20">
                  <c:v>6.1759577504996983</c:v>
                </c:pt>
                <c:pt idx="21">
                  <c:v>6.2461863003370848</c:v>
                </c:pt>
                <c:pt idx="22">
                  <c:v>6.3187046697545126</c:v>
                </c:pt>
                <c:pt idx="23">
                  <c:v>6.391499205772643</c:v>
                </c:pt>
                <c:pt idx="24">
                  <c:v>6.4627314510969391</c:v>
                </c:pt>
                <c:pt idx="25">
                  <c:v>6.5338130090292408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11.194405896139372</c:v>
                </c:pt>
                <c:pt idx="1">
                  <c:v>10.867807883203501</c:v>
                </c:pt>
                <c:pt idx="2">
                  <c:v>10.643265997074925</c:v>
                </c:pt>
                <c:pt idx="3">
                  <c:v>11.508291524618489</c:v>
                </c:pt>
                <c:pt idx="4">
                  <c:v>12.134679602910756</c:v>
                </c:pt>
                <c:pt idx="5">
                  <c:v>12.43029917434724</c:v>
                </c:pt>
                <c:pt idx="6">
                  <c:v>12.489976215921423</c:v>
                </c:pt>
                <c:pt idx="7">
                  <c:v>13.288112806309707</c:v>
                </c:pt>
                <c:pt idx="8">
                  <c:v>13.27807304119845</c:v>
                </c:pt>
                <c:pt idx="9">
                  <c:v>12.132029997828026</c:v>
                </c:pt>
                <c:pt idx="10">
                  <c:v>11.365701263775843</c:v>
                </c:pt>
                <c:pt idx="11">
                  <c:v>11.897022504870069</c:v>
                </c:pt>
                <c:pt idx="12">
                  <c:v>11.797318851426278</c:v>
                </c:pt>
                <c:pt idx="13">
                  <c:v>11.695158812101683</c:v>
                </c:pt>
                <c:pt idx="14">
                  <c:v>11.597438454094911</c:v>
                </c:pt>
                <c:pt idx="15">
                  <c:v>11.486591077634223</c:v>
                </c:pt>
                <c:pt idx="16">
                  <c:v>11.371417440748559</c:v>
                </c:pt>
                <c:pt idx="17">
                  <c:v>11.249455258743589</c:v>
                </c:pt>
                <c:pt idx="18">
                  <c:v>11.106837171448966</c:v>
                </c:pt>
                <c:pt idx="19">
                  <c:v>10.973577995477875</c:v>
                </c:pt>
                <c:pt idx="20">
                  <c:v>10.847371365880436</c:v>
                </c:pt>
                <c:pt idx="21">
                  <c:v>10.729612133507098</c:v>
                </c:pt>
                <c:pt idx="22">
                  <c:v>10.608616220062878</c:v>
                </c:pt>
                <c:pt idx="23">
                  <c:v>10.47859763891628</c:v>
                </c:pt>
                <c:pt idx="24">
                  <c:v>10.330291476044435</c:v>
                </c:pt>
                <c:pt idx="25">
                  <c:v>10.180212935660089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11.301862587772524</c:v>
                </c:pt>
                <c:pt idx="1">
                  <c:v>10.997219585474108</c:v>
                </c:pt>
                <c:pt idx="2">
                  <c:v>9.6766961882631648</c:v>
                </c:pt>
                <c:pt idx="3">
                  <c:v>10.077441637956946</c:v>
                </c:pt>
                <c:pt idx="4">
                  <c:v>10.808088939160941</c:v>
                </c:pt>
                <c:pt idx="5">
                  <c:v>10.865863207799659</c:v>
                </c:pt>
                <c:pt idx="6">
                  <c:v>12.227787907339108</c:v>
                </c:pt>
                <c:pt idx="7">
                  <c:v>12.031908908751976</c:v>
                </c:pt>
                <c:pt idx="8">
                  <c:v>12.753009737955697</c:v>
                </c:pt>
                <c:pt idx="9">
                  <c:v>10.598184617334416</c:v>
                </c:pt>
                <c:pt idx="10">
                  <c:v>10.101411417009924</c:v>
                </c:pt>
                <c:pt idx="11">
                  <c:v>10.123409515564811</c:v>
                </c:pt>
                <c:pt idx="12">
                  <c:v>10.051513070456883</c:v>
                </c:pt>
                <c:pt idx="13">
                  <c:v>10.026768026668647</c:v>
                </c:pt>
                <c:pt idx="14">
                  <c:v>10.010710409962504</c:v>
                </c:pt>
                <c:pt idx="15">
                  <c:v>9.9768143464294106</c:v>
                </c:pt>
                <c:pt idx="16">
                  <c:v>9.9318988031414435</c:v>
                </c:pt>
                <c:pt idx="17">
                  <c:v>9.8772113039524285</c:v>
                </c:pt>
                <c:pt idx="18">
                  <c:v>9.8178005555517238</c:v>
                </c:pt>
                <c:pt idx="19">
                  <c:v>9.7631176450242219</c:v>
                </c:pt>
                <c:pt idx="20">
                  <c:v>9.7100339545729248</c:v>
                </c:pt>
                <c:pt idx="21">
                  <c:v>9.6443635219448005</c:v>
                </c:pt>
                <c:pt idx="22">
                  <c:v>9.5780354693639875</c:v>
                </c:pt>
                <c:pt idx="23">
                  <c:v>9.5162720520072259</c:v>
                </c:pt>
                <c:pt idx="24">
                  <c:v>9.4526483244031247</c:v>
                </c:pt>
                <c:pt idx="25">
                  <c:v>9.3940593882783752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6.0574246046254681</c:v>
                </c:pt>
                <c:pt idx="1">
                  <c:v>5.9926818821444323</c:v>
                </c:pt>
                <c:pt idx="2">
                  <c:v>5.6902779846633695</c:v>
                </c:pt>
                <c:pt idx="3">
                  <c:v>5.8053700221858024</c:v>
                </c:pt>
                <c:pt idx="4">
                  <c:v>6.4256222983086726</c:v>
                </c:pt>
                <c:pt idx="5">
                  <c:v>6.6615203830112923</c:v>
                </c:pt>
                <c:pt idx="6">
                  <c:v>7.1380849624945277</c:v>
                </c:pt>
                <c:pt idx="7">
                  <c:v>6.6034990631399317</c:v>
                </c:pt>
                <c:pt idx="8">
                  <c:v>6.574836127845578</c:v>
                </c:pt>
                <c:pt idx="9">
                  <c:v>5.8542495121803908</c:v>
                </c:pt>
                <c:pt idx="10">
                  <c:v>5.3851017394303433</c:v>
                </c:pt>
                <c:pt idx="11">
                  <c:v>9.0995468983570511</c:v>
                </c:pt>
                <c:pt idx="12">
                  <c:v>9.1711757380882339</c:v>
                </c:pt>
                <c:pt idx="13">
                  <c:v>9.2652806170390125</c:v>
                </c:pt>
                <c:pt idx="14">
                  <c:v>9.3817670950893515</c:v>
                </c:pt>
                <c:pt idx="15">
                  <c:v>9.4966661723138621</c:v>
                </c:pt>
                <c:pt idx="16">
                  <c:v>9.6084000041347402</c:v>
                </c:pt>
                <c:pt idx="17">
                  <c:v>9.7055813615387585</c:v>
                </c:pt>
                <c:pt idx="18">
                  <c:v>9.793017474385028</c:v>
                </c:pt>
                <c:pt idx="19">
                  <c:v>9.8789223629148548</c:v>
                </c:pt>
                <c:pt idx="20">
                  <c:v>9.9650246272540759</c:v>
                </c:pt>
                <c:pt idx="21">
                  <c:v>10.047540546281773</c:v>
                </c:pt>
                <c:pt idx="22">
                  <c:v>10.137193948229759</c:v>
                </c:pt>
                <c:pt idx="23">
                  <c:v>10.230123816854315</c:v>
                </c:pt>
                <c:pt idx="24">
                  <c:v>10.324215292225789</c:v>
                </c:pt>
                <c:pt idx="25">
                  <c:v>10.42181148259116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27.848919013025444</c:v>
                </c:pt>
                <c:pt idx="1">
                  <c:v>26.097683770933767</c:v>
                </c:pt>
                <c:pt idx="2">
                  <c:v>23.728089978599055</c:v>
                </c:pt>
                <c:pt idx="3">
                  <c:v>24.946001079179528</c:v>
                </c:pt>
                <c:pt idx="4">
                  <c:v>26.261692631067433</c:v>
                </c:pt>
                <c:pt idx="5">
                  <c:v>26.353343670238782</c:v>
                </c:pt>
                <c:pt idx="6">
                  <c:v>26.955223289883495</c:v>
                </c:pt>
                <c:pt idx="7">
                  <c:v>28.294940282000841</c:v>
                </c:pt>
                <c:pt idx="8">
                  <c:v>27.538664333715737</c:v>
                </c:pt>
                <c:pt idx="9">
                  <c:v>26.540663303740459</c:v>
                </c:pt>
                <c:pt idx="10">
                  <c:v>24.403016435504124</c:v>
                </c:pt>
                <c:pt idx="11">
                  <c:v>21.955041726685835</c:v>
                </c:pt>
                <c:pt idx="12">
                  <c:v>21.637136612981887</c:v>
                </c:pt>
                <c:pt idx="13">
                  <c:v>21.358003566131561</c:v>
                </c:pt>
                <c:pt idx="14">
                  <c:v>21.138041256486478</c:v>
                </c:pt>
                <c:pt idx="15">
                  <c:v>20.898466387938885</c:v>
                </c:pt>
                <c:pt idx="16">
                  <c:v>20.634993674111577</c:v>
                </c:pt>
                <c:pt idx="17">
                  <c:v>20.376842967051097</c:v>
                </c:pt>
                <c:pt idx="18">
                  <c:v>20.12590143708654</c:v>
                </c:pt>
                <c:pt idx="19">
                  <c:v>19.874524634464994</c:v>
                </c:pt>
                <c:pt idx="20">
                  <c:v>19.621411113443155</c:v>
                </c:pt>
                <c:pt idx="21">
                  <c:v>19.355903739474744</c:v>
                </c:pt>
                <c:pt idx="22">
                  <c:v>19.098110425406677</c:v>
                </c:pt>
                <c:pt idx="23">
                  <c:v>18.846862299180977</c:v>
                </c:pt>
                <c:pt idx="24">
                  <c:v>18.593624315006636</c:v>
                </c:pt>
                <c:pt idx="25">
                  <c:v>18.351533817325524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19.91999837967931</c:v>
                </c:pt>
                <c:pt idx="1">
                  <c:v>21.413020995632991</c:v>
                </c:pt>
                <c:pt idx="2">
                  <c:v>21.914137282563914</c:v>
                </c:pt>
                <c:pt idx="3">
                  <c:v>22.022683348449053</c:v>
                </c:pt>
                <c:pt idx="4">
                  <c:v>22.556123737920384</c:v>
                </c:pt>
                <c:pt idx="5">
                  <c:v>23.116608003974115</c:v>
                </c:pt>
                <c:pt idx="6">
                  <c:v>24.887323642703098</c:v>
                </c:pt>
                <c:pt idx="7">
                  <c:v>26.380392091227886</c:v>
                </c:pt>
                <c:pt idx="8">
                  <c:v>26.561504667501033</c:v>
                </c:pt>
                <c:pt idx="9">
                  <c:v>27.001133764966852</c:v>
                </c:pt>
                <c:pt idx="10">
                  <c:v>28.830043751956168</c:v>
                </c:pt>
                <c:pt idx="11">
                  <c:v>25.762044578093658</c:v>
                </c:pt>
                <c:pt idx="12">
                  <c:v>25.888445781946963</c:v>
                </c:pt>
                <c:pt idx="13">
                  <c:v>26.096130039171712</c:v>
                </c:pt>
                <c:pt idx="14">
                  <c:v>26.354036119241279</c:v>
                </c:pt>
                <c:pt idx="15">
                  <c:v>26.584697646917846</c:v>
                </c:pt>
                <c:pt idx="16">
                  <c:v>26.797465783515879</c:v>
                </c:pt>
                <c:pt idx="17">
                  <c:v>27.006703598699758</c:v>
                </c:pt>
                <c:pt idx="18">
                  <c:v>27.227074504966716</c:v>
                </c:pt>
                <c:pt idx="19">
                  <c:v>27.452021083543762</c:v>
                </c:pt>
                <c:pt idx="20">
                  <c:v>27.695905283991401</c:v>
                </c:pt>
                <c:pt idx="21">
                  <c:v>27.936455978417534</c:v>
                </c:pt>
                <c:pt idx="22">
                  <c:v>28.174209279572334</c:v>
                </c:pt>
                <c:pt idx="23">
                  <c:v>28.4157290142502</c:v>
                </c:pt>
                <c:pt idx="24">
                  <c:v>28.657182333398232</c:v>
                </c:pt>
                <c:pt idx="25">
                  <c:v>28.937976374278435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46.520030897352783</c:v>
                </c:pt>
                <c:pt idx="1">
                  <c:v>44.194067825809228</c:v>
                </c:pt>
                <c:pt idx="2">
                  <c:v>45.238304826003983</c:v>
                </c:pt>
                <c:pt idx="3">
                  <c:v>46.308870186391921</c:v>
                </c:pt>
                <c:pt idx="4">
                  <c:v>45.745506480318326</c:v>
                </c:pt>
                <c:pt idx="5">
                  <c:v>45.632360061108884</c:v>
                </c:pt>
                <c:pt idx="6">
                  <c:v>48.66966333016962</c:v>
                </c:pt>
                <c:pt idx="7">
                  <c:v>49.75488516849461</c:v>
                </c:pt>
                <c:pt idx="8">
                  <c:v>52.105919703550811</c:v>
                </c:pt>
                <c:pt idx="9">
                  <c:v>52.512994795984206</c:v>
                </c:pt>
                <c:pt idx="10">
                  <c:v>56.710759383270343</c:v>
                </c:pt>
                <c:pt idx="11">
                  <c:v>57.378057703653781</c:v>
                </c:pt>
                <c:pt idx="12">
                  <c:v>57.787284797795493</c:v>
                </c:pt>
                <c:pt idx="13">
                  <c:v>58.403989303753761</c:v>
                </c:pt>
                <c:pt idx="14">
                  <c:v>59.108245399236637</c:v>
                </c:pt>
                <c:pt idx="15">
                  <c:v>59.737948370342792</c:v>
                </c:pt>
                <c:pt idx="16">
                  <c:v>60.329709569253907</c:v>
                </c:pt>
                <c:pt idx="17">
                  <c:v>60.923703410611935</c:v>
                </c:pt>
                <c:pt idx="18">
                  <c:v>61.558323055179258</c:v>
                </c:pt>
                <c:pt idx="19">
                  <c:v>62.182590391317511</c:v>
                </c:pt>
                <c:pt idx="20">
                  <c:v>62.845907117583366</c:v>
                </c:pt>
                <c:pt idx="21">
                  <c:v>63.490385900696921</c:v>
                </c:pt>
                <c:pt idx="22">
                  <c:v>64.1402619723914</c:v>
                </c:pt>
                <c:pt idx="23">
                  <c:v>64.789240231313471</c:v>
                </c:pt>
                <c:pt idx="24">
                  <c:v>65.449655435493653</c:v>
                </c:pt>
                <c:pt idx="25">
                  <c:v>66.105775981445646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29.109872844479156</c:v>
                </c:pt>
                <c:pt idx="1">
                  <c:v>28.535032019697724</c:v>
                </c:pt>
                <c:pt idx="2">
                  <c:v>29.579167628145008</c:v>
                </c:pt>
                <c:pt idx="3">
                  <c:v>29.011940671362471</c:v>
                </c:pt>
                <c:pt idx="4">
                  <c:v>29.723053621484119</c:v>
                </c:pt>
                <c:pt idx="5">
                  <c:v>28.864305249350274</c:v>
                </c:pt>
                <c:pt idx="6">
                  <c:v>30.948684726340801</c:v>
                </c:pt>
                <c:pt idx="7">
                  <c:v>32.109661191809337</c:v>
                </c:pt>
                <c:pt idx="8">
                  <c:v>33.119727289814364</c:v>
                </c:pt>
                <c:pt idx="9">
                  <c:v>32.152414338930782</c:v>
                </c:pt>
                <c:pt idx="10">
                  <c:v>34.971709978216211</c:v>
                </c:pt>
                <c:pt idx="11">
                  <c:v>35.036244687296048</c:v>
                </c:pt>
                <c:pt idx="12">
                  <c:v>35.205717722379958</c:v>
                </c:pt>
                <c:pt idx="13">
                  <c:v>35.523679854212084</c:v>
                </c:pt>
                <c:pt idx="14">
                  <c:v>35.901082194492233</c:v>
                </c:pt>
                <c:pt idx="15">
                  <c:v>36.23598059856279</c:v>
                </c:pt>
                <c:pt idx="16">
                  <c:v>36.554262923608739</c:v>
                </c:pt>
                <c:pt idx="17">
                  <c:v>36.865103738606777</c:v>
                </c:pt>
                <c:pt idx="18">
                  <c:v>37.199845143950391</c:v>
                </c:pt>
                <c:pt idx="19">
                  <c:v>37.533056549485416</c:v>
                </c:pt>
                <c:pt idx="20">
                  <c:v>37.896349443796638</c:v>
                </c:pt>
                <c:pt idx="21">
                  <c:v>38.24542199229991</c:v>
                </c:pt>
                <c:pt idx="22">
                  <c:v>38.594022223992738</c:v>
                </c:pt>
                <c:pt idx="23">
                  <c:v>38.937115832231214</c:v>
                </c:pt>
                <c:pt idx="24">
                  <c:v>39.296054611098839</c:v>
                </c:pt>
                <c:pt idx="25">
                  <c:v>39.657030536688978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34.392835324139185</c:v>
                </c:pt>
                <c:pt idx="1">
                  <c:v>33.554405119523089</c:v>
                </c:pt>
                <c:pt idx="2">
                  <c:v>33.646130889827994</c:v>
                </c:pt>
                <c:pt idx="3">
                  <c:v>33.597508120300255</c:v>
                </c:pt>
                <c:pt idx="4">
                  <c:v>35.017228835162811</c:v>
                </c:pt>
                <c:pt idx="5">
                  <c:v>33.690827459830082</c:v>
                </c:pt>
                <c:pt idx="6">
                  <c:v>33.707545474318707</c:v>
                </c:pt>
                <c:pt idx="7">
                  <c:v>34.885317303649273</c:v>
                </c:pt>
                <c:pt idx="8">
                  <c:v>34.359906965347932</c:v>
                </c:pt>
                <c:pt idx="9">
                  <c:v>32.148717753643545</c:v>
                </c:pt>
                <c:pt idx="10">
                  <c:v>34.515223320048278</c:v>
                </c:pt>
                <c:pt idx="11">
                  <c:v>35.141752365347017</c:v>
                </c:pt>
                <c:pt idx="12">
                  <c:v>35.135109552711945</c:v>
                </c:pt>
                <c:pt idx="13">
                  <c:v>35.152010219409433</c:v>
                </c:pt>
                <c:pt idx="14">
                  <c:v>35.21460000551081</c:v>
                </c:pt>
                <c:pt idx="15">
                  <c:v>35.212954574340642</c:v>
                </c:pt>
                <c:pt idx="16">
                  <c:v>35.155472180276256</c:v>
                </c:pt>
                <c:pt idx="17">
                  <c:v>35.052488364084695</c:v>
                </c:pt>
                <c:pt idx="18">
                  <c:v>34.904575024222972</c:v>
                </c:pt>
                <c:pt idx="19">
                  <c:v>34.746509099536752</c:v>
                </c:pt>
                <c:pt idx="20">
                  <c:v>34.572406082898794</c:v>
                </c:pt>
                <c:pt idx="21">
                  <c:v>34.43882028075744</c:v>
                </c:pt>
                <c:pt idx="22">
                  <c:v>34.302757903797229</c:v>
                </c:pt>
                <c:pt idx="23">
                  <c:v>34.162016905709983</c:v>
                </c:pt>
                <c:pt idx="24">
                  <c:v>34.014154848718626</c:v>
                </c:pt>
                <c:pt idx="25">
                  <c:v>33.762643319934384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31.853464343566092</c:v>
                </c:pt>
                <c:pt idx="1">
                  <c:v>32.782795661328755</c:v>
                </c:pt>
                <c:pt idx="2">
                  <c:v>31.239497339316753</c:v>
                </c:pt>
                <c:pt idx="3">
                  <c:v>30.782118520427282</c:v>
                </c:pt>
                <c:pt idx="4">
                  <c:v>34.140213419222611</c:v>
                </c:pt>
                <c:pt idx="5">
                  <c:v>33.665982704865165</c:v>
                </c:pt>
                <c:pt idx="6">
                  <c:v>31.927235074605953</c:v>
                </c:pt>
                <c:pt idx="7">
                  <c:v>33.500924704726863</c:v>
                </c:pt>
                <c:pt idx="8">
                  <c:v>32.356031979239276</c:v>
                </c:pt>
                <c:pt idx="9">
                  <c:v>32.646257579935785</c:v>
                </c:pt>
                <c:pt idx="10">
                  <c:v>29.643961757533546</c:v>
                </c:pt>
                <c:pt idx="11">
                  <c:v>29.696029510470034</c:v>
                </c:pt>
                <c:pt idx="12">
                  <c:v>29.390766972452084</c:v>
                </c:pt>
                <c:pt idx="13">
                  <c:v>29.067356214099632</c:v>
                </c:pt>
                <c:pt idx="14">
                  <c:v>28.850370288302067</c:v>
                </c:pt>
                <c:pt idx="15">
                  <c:v>28.64115585280102</c:v>
                </c:pt>
                <c:pt idx="16">
                  <c:v>28.424978590614824</c:v>
                </c:pt>
                <c:pt idx="17">
                  <c:v>28.18592725745328</c:v>
                </c:pt>
                <c:pt idx="18">
                  <c:v>27.950466331760033</c:v>
                </c:pt>
                <c:pt idx="19">
                  <c:v>27.719845991982734</c:v>
                </c:pt>
                <c:pt idx="20">
                  <c:v>27.496536386549579</c:v>
                </c:pt>
                <c:pt idx="21">
                  <c:v>27.271116300209542</c:v>
                </c:pt>
                <c:pt idx="22">
                  <c:v>27.049977171999963</c:v>
                </c:pt>
                <c:pt idx="23">
                  <c:v>26.829479957442402</c:v>
                </c:pt>
                <c:pt idx="24">
                  <c:v>26.601827432157084</c:v>
                </c:pt>
                <c:pt idx="25">
                  <c:v>26.397078299392934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27.33301635616511</c:v>
                </c:pt>
                <c:pt idx="1">
                  <c:v>25.946375011951275</c:v>
                </c:pt>
                <c:pt idx="2">
                  <c:v>26.118670857728624</c:v>
                </c:pt>
                <c:pt idx="3">
                  <c:v>25.653083646818928</c:v>
                </c:pt>
                <c:pt idx="4">
                  <c:v>26.651667443298784</c:v>
                </c:pt>
                <c:pt idx="5">
                  <c:v>27.63020203452173</c:v>
                </c:pt>
                <c:pt idx="6">
                  <c:v>28.314447597997525</c:v>
                </c:pt>
                <c:pt idx="7">
                  <c:v>27.925703607827426</c:v>
                </c:pt>
                <c:pt idx="8">
                  <c:v>27.273006904830567</c:v>
                </c:pt>
                <c:pt idx="9">
                  <c:v>28.297558181401538</c:v>
                </c:pt>
                <c:pt idx="10">
                  <c:v>27.561891798970006</c:v>
                </c:pt>
                <c:pt idx="11">
                  <c:v>26.801013989503701</c:v>
                </c:pt>
                <c:pt idx="12">
                  <c:v>26.825735817249331</c:v>
                </c:pt>
                <c:pt idx="13">
                  <c:v>27.001895677958284</c:v>
                </c:pt>
                <c:pt idx="14">
                  <c:v>27.198565714618265</c:v>
                </c:pt>
                <c:pt idx="15">
                  <c:v>27.363929956755577</c:v>
                </c:pt>
                <c:pt idx="16">
                  <c:v>27.513425707298367</c:v>
                </c:pt>
                <c:pt idx="17">
                  <c:v>27.663849320448605</c:v>
                </c:pt>
                <c:pt idx="18">
                  <c:v>27.820030709385822</c:v>
                </c:pt>
                <c:pt idx="19">
                  <c:v>27.982409933758817</c:v>
                </c:pt>
                <c:pt idx="20">
                  <c:v>28.162346308412165</c:v>
                </c:pt>
                <c:pt idx="21">
                  <c:v>28.325142153753355</c:v>
                </c:pt>
                <c:pt idx="22">
                  <c:v>28.504007985925803</c:v>
                </c:pt>
                <c:pt idx="23">
                  <c:v>28.706877259416302</c:v>
                </c:pt>
                <c:pt idx="24">
                  <c:v>28.90810656055087</c:v>
                </c:pt>
                <c:pt idx="25">
                  <c:v>29.13071684099798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24.411169753055372</c:v>
                </c:pt>
                <c:pt idx="1">
                  <c:v>25.311910244301338</c:v>
                </c:pt>
                <c:pt idx="2">
                  <c:v>23.938761027813229</c:v>
                </c:pt>
                <c:pt idx="3">
                  <c:v>23.641691242309395</c:v>
                </c:pt>
                <c:pt idx="4">
                  <c:v>24.475122991145032</c:v>
                </c:pt>
                <c:pt idx="5">
                  <c:v>23.179688050952826</c:v>
                </c:pt>
                <c:pt idx="6">
                  <c:v>25.586027778225937</c:v>
                </c:pt>
                <c:pt idx="7">
                  <c:v>25.759654872062413</c:v>
                </c:pt>
                <c:pt idx="8">
                  <c:v>23.961319249000674</c:v>
                </c:pt>
                <c:pt idx="9">
                  <c:v>23.752796154054096</c:v>
                </c:pt>
                <c:pt idx="10">
                  <c:v>23.571179154285193</c:v>
                </c:pt>
                <c:pt idx="11">
                  <c:v>23.301836520157977</c:v>
                </c:pt>
                <c:pt idx="12">
                  <c:v>23.273795082510901</c:v>
                </c:pt>
                <c:pt idx="13">
                  <c:v>23.314727669454182</c:v>
                </c:pt>
                <c:pt idx="14">
                  <c:v>23.377143062965391</c:v>
                </c:pt>
                <c:pt idx="15">
                  <c:v>23.391795015962948</c:v>
                </c:pt>
                <c:pt idx="16">
                  <c:v>23.390975323295514</c:v>
                </c:pt>
                <c:pt idx="17">
                  <c:v>23.380133418808768</c:v>
                </c:pt>
                <c:pt idx="18">
                  <c:v>23.364128592062428</c:v>
                </c:pt>
                <c:pt idx="19">
                  <c:v>23.344424312493249</c:v>
                </c:pt>
                <c:pt idx="20">
                  <c:v>23.329708315617523</c:v>
                </c:pt>
                <c:pt idx="21">
                  <c:v>23.333237452656775</c:v>
                </c:pt>
                <c:pt idx="22">
                  <c:v>23.319807399257293</c:v>
                </c:pt>
                <c:pt idx="23">
                  <c:v>23.307684992677832</c:v>
                </c:pt>
                <c:pt idx="24">
                  <c:v>23.301239370902874</c:v>
                </c:pt>
                <c:pt idx="25">
                  <c:v>23.310161023406405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22.496268483911898</c:v>
                </c:pt>
                <c:pt idx="1">
                  <c:v>21.86502746867761</c:v>
                </c:pt>
                <c:pt idx="2">
                  <c:v>20.319962185338092</c:v>
                </c:pt>
                <c:pt idx="3">
                  <c:v>21.585733162575437</c:v>
                </c:pt>
                <c:pt idx="4">
                  <c:v>22.942768542071697</c:v>
                </c:pt>
                <c:pt idx="5">
                  <c:v>23.2961623821469</c:v>
                </c:pt>
                <c:pt idx="6">
                  <c:v>24.71776412326053</c:v>
                </c:pt>
                <c:pt idx="7">
                  <c:v>25.320021715061685</c:v>
                </c:pt>
                <c:pt idx="8">
                  <c:v>26.031082779154147</c:v>
                </c:pt>
                <c:pt idx="9">
                  <c:v>22.730214615162442</c:v>
                </c:pt>
                <c:pt idx="10">
                  <c:v>21.467112680785768</c:v>
                </c:pt>
                <c:pt idx="11">
                  <c:v>22.020432020434882</c:v>
                </c:pt>
                <c:pt idx="12">
                  <c:v>21.848831921883161</c:v>
                </c:pt>
                <c:pt idx="13">
                  <c:v>21.721926838770329</c:v>
                </c:pt>
                <c:pt idx="14">
                  <c:v>21.608148864057416</c:v>
                </c:pt>
                <c:pt idx="15">
                  <c:v>21.463405424063634</c:v>
                </c:pt>
                <c:pt idx="16">
                  <c:v>21.303316243890002</c:v>
                </c:pt>
                <c:pt idx="17">
                  <c:v>21.126666562696016</c:v>
                </c:pt>
                <c:pt idx="18">
                  <c:v>20.92463772700069</c:v>
                </c:pt>
                <c:pt idx="19">
                  <c:v>20.736695640502099</c:v>
                </c:pt>
                <c:pt idx="20">
                  <c:v>20.557405320453363</c:v>
                </c:pt>
                <c:pt idx="21">
                  <c:v>20.3739756554519</c:v>
                </c:pt>
                <c:pt idx="22">
                  <c:v>20.186651689426867</c:v>
                </c:pt>
                <c:pt idx="23">
                  <c:v>19.994869690923508</c:v>
                </c:pt>
                <c:pt idx="24">
                  <c:v>19.782939800447558</c:v>
                </c:pt>
                <c:pt idx="25">
                  <c:v>19.574272323938466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33.906343617650911</c:v>
                </c:pt>
                <c:pt idx="1">
                  <c:v>32.090365653078202</c:v>
                </c:pt>
                <c:pt idx="2">
                  <c:v>29.418367963262426</c:v>
                </c:pt>
                <c:pt idx="3">
                  <c:v>30.751371101365329</c:v>
                </c:pt>
                <c:pt idx="4">
                  <c:v>32.687314929376107</c:v>
                </c:pt>
                <c:pt idx="5">
                  <c:v>33.014864053250072</c:v>
                </c:pt>
                <c:pt idx="6">
                  <c:v>34.093308252378023</c:v>
                </c:pt>
                <c:pt idx="7">
                  <c:v>34.898439345140773</c:v>
                </c:pt>
                <c:pt idx="8">
                  <c:v>34.113500461561316</c:v>
                </c:pt>
                <c:pt idx="9">
                  <c:v>32.394912815920847</c:v>
                </c:pt>
                <c:pt idx="10">
                  <c:v>29.788118174934468</c:v>
                </c:pt>
                <c:pt idx="11">
                  <c:v>31.054588625042886</c:v>
                </c:pt>
                <c:pt idx="12">
                  <c:v>30.808312351070121</c:v>
                </c:pt>
                <c:pt idx="13">
                  <c:v>30.623284183170576</c:v>
                </c:pt>
                <c:pt idx="14">
                  <c:v>30.519808351575829</c:v>
                </c:pt>
                <c:pt idx="15">
                  <c:v>30.395132560252748</c:v>
                </c:pt>
                <c:pt idx="16">
                  <c:v>30.243393678246317</c:v>
                </c:pt>
                <c:pt idx="17">
                  <c:v>30.082424328589855</c:v>
                </c:pt>
                <c:pt idx="18">
                  <c:v>29.918918911471568</c:v>
                </c:pt>
                <c:pt idx="19">
                  <c:v>29.753446997379847</c:v>
                </c:pt>
                <c:pt idx="20">
                  <c:v>29.586435740697233</c:v>
                </c:pt>
                <c:pt idx="21">
                  <c:v>29.403444285756517</c:v>
                </c:pt>
                <c:pt idx="22">
                  <c:v>29.235304373636438</c:v>
                </c:pt>
                <c:pt idx="23">
                  <c:v>29.076986116035293</c:v>
                </c:pt>
                <c:pt idx="24">
                  <c:v>28.917839607232423</c:v>
                </c:pt>
                <c:pt idx="25">
                  <c:v>28.773345299916684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19.91999837967931</c:v>
                </c:pt>
                <c:pt idx="1">
                  <c:v>21.413020995632991</c:v>
                </c:pt>
                <c:pt idx="2">
                  <c:v>21.914137282563914</c:v>
                </c:pt>
                <c:pt idx="3">
                  <c:v>22.022683348449053</c:v>
                </c:pt>
                <c:pt idx="4">
                  <c:v>22.556123737920384</c:v>
                </c:pt>
                <c:pt idx="5">
                  <c:v>23.116608003974115</c:v>
                </c:pt>
                <c:pt idx="6">
                  <c:v>24.887323642703098</c:v>
                </c:pt>
                <c:pt idx="7">
                  <c:v>26.380392091227886</c:v>
                </c:pt>
                <c:pt idx="8">
                  <c:v>26.561504667501033</c:v>
                </c:pt>
                <c:pt idx="9">
                  <c:v>27.001133764966852</c:v>
                </c:pt>
                <c:pt idx="10">
                  <c:v>28.830043751956168</c:v>
                </c:pt>
                <c:pt idx="11">
                  <c:v>25.762044578093658</c:v>
                </c:pt>
                <c:pt idx="12">
                  <c:v>25.888445781946963</c:v>
                </c:pt>
                <c:pt idx="13">
                  <c:v>26.096130039171712</c:v>
                </c:pt>
                <c:pt idx="14">
                  <c:v>26.354036119241279</c:v>
                </c:pt>
                <c:pt idx="15">
                  <c:v>26.584697646917846</c:v>
                </c:pt>
                <c:pt idx="16">
                  <c:v>26.797465783515879</c:v>
                </c:pt>
                <c:pt idx="17">
                  <c:v>27.006703598699758</c:v>
                </c:pt>
                <c:pt idx="18">
                  <c:v>27.227074504966716</c:v>
                </c:pt>
                <c:pt idx="19">
                  <c:v>27.452021083543762</c:v>
                </c:pt>
                <c:pt idx="20">
                  <c:v>27.695905283991401</c:v>
                </c:pt>
                <c:pt idx="21">
                  <c:v>27.936455978417534</c:v>
                </c:pt>
                <c:pt idx="22">
                  <c:v>28.174209279572334</c:v>
                </c:pt>
                <c:pt idx="23">
                  <c:v>28.4157290142502</c:v>
                </c:pt>
                <c:pt idx="24">
                  <c:v>28.657182333398232</c:v>
                </c:pt>
                <c:pt idx="25">
                  <c:v>28.937976374278435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46.520030897352783</c:v>
                </c:pt>
                <c:pt idx="1">
                  <c:v>44.194067825809228</c:v>
                </c:pt>
                <c:pt idx="2">
                  <c:v>45.238304826003983</c:v>
                </c:pt>
                <c:pt idx="3">
                  <c:v>46.308870186391921</c:v>
                </c:pt>
                <c:pt idx="4">
                  <c:v>45.745506480318326</c:v>
                </c:pt>
                <c:pt idx="5">
                  <c:v>45.632360061108884</c:v>
                </c:pt>
                <c:pt idx="6">
                  <c:v>48.66966333016962</c:v>
                </c:pt>
                <c:pt idx="7">
                  <c:v>49.75488516849461</c:v>
                </c:pt>
                <c:pt idx="8">
                  <c:v>52.105919703550811</c:v>
                </c:pt>
                <c:pt idx="9">
                  <c:v>52.512994795984206</c:v>
                </c:pt>
                <c:pt idx="10">
                  <c:v>56.710759383270343</c:v>
                </c:pt>
                <c:pt idx="11">
                  <c:v>57.378057703653781</c:v>
                </c:pt>
                <c:pt idx="12">
                  <c:v>57.787284797795493</c:v>
                </c:pt>
                <c:pt idx="13">
                  <c:v>58.403989303753761</c:v>
                </c:pt>
                <c:pt idx="14">
                  <c:v>59.108245399236637</c:v>
                </c:pt>
                <c:pt idx="15">
                  <c:v>59.737948370342792</c:v>
                </c:pt>
                <c:pt idx="16">
                  <c:v>60.329709569253907</c:v>
                </c:pt>
                <c:pt idx="17">
                  <c:v>60.923703410611935</c:v>
                </c:pt>
                <c:pt idx="18">
                  <c:v>61.558323055179258</c:v>
                </c:pt>
                <c:pt idx="19">
                  <c:v>62.182590391317511</c:v>
                </c:pt>
                <c:pt idx="20">
                  <c:v>62.845907117583366</c:v>
                </c:pt>
                <c:pt idx="21">
                  <c:v>63.490385900696921</c:v>
                </c:pt>
                <c:pt idx="22">
                  <c:v>64.1402619723914</c:v>
                </c:pt>
                <c:pt idx="23">
                  <c:v>64.789240231313471</c:v>
                </c:pt>
                <c:pt idx="24">
                  <c:v>65.449655435493653</c:v>
                </c:pt>
                <c:pt idx="25">
                  <c:v>66.105775981445646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29.109872844479156</c:v>
                </c:pt>
                <c:pt idx="1">
                  <c:v>28.535032019697724</c:v>
                </c:pt>
                <c:pt idx="2">
                  <c:v>29.579167628145008</c:v>
                </c:pt>
                <c:pt idx="3">
                  <c:v>29.011940671362471</c:v>
                </c:pt>
                <c:pt idx="4">
                  <c:v>29.723053621484119</c:v>
                </c:pt>
                <c:pt idx="5">
                  <c:v>28.864305249350274</c:v>
                </c:pt>
                <c:pt idx="6">
                  <c:v>30.948684726340801</c:v>
                </c:pt>
                <c:pt idx="7">
                  <c:v>32.109661191809337</c:v>
                </c:pt>
                <c:pt idx="8">
                  <c:v>33.119727289814364</c:v>
                </c:pt>
                <c:pt idx="9">
                  <c:v>32.152414338930782</c:v>
                </c:pt>
                <c:pt idx="10">
                  <c:v>34.971709978216211</c:v>
                </c:pt>
                <c:pt idx="11">
                  <c:v>35.036244687296048</c:v>
                </c:pt>
                <c:pt idx="12">
                  <c:v>35.205717722379958</c:v>
                </c:pt>
                <c:pt idx="13">
                  <c:v>35.523679854212084</c:v>
                </c:pt>
                <c:pt idx="14">
                  <c:v>35.901082194492233</c:v>
                </c:pt>
                <c:pt idx="15">
                  <c:v>36.23598059856279</c:v>
                </c:pt>
                <c:pt idx="16">
                  <c:v>36.554262923608739</c:v>
                </c:pt>
                <c:pt idx="17">
                  <c:v>36.865103738606777</c:v>
                </c:pt>
                <c:pt idx="18">
                  <c:v>37.199845143950391</c:v>
                </c:pt>
                <c:pt idx="19">
                  <c:v>37.533056549485416</c:v>
                </c:pt>
                <c:pt idx="20">
                  <c:v>37.896349443796638</c:v>
                </c:pt>
                <c:pt idx="21">
                  <c:v>38.24542199229991</c:v>
                </c:pt>
                <c:pt idx="22">
                  <c:v>38.594022223992738</c:v>
                </c:pt>
                <c:pt idx="23">
                  <c:v>38.937115832231214</c:v>
                </c:pt>
                <c:pt idx="24">
                  <c:v>39.296054611098839</c:v>
                </c:pt>
                <c:pt idx="25">
                  <c:v>39.657030536688978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34.392835324139185</c:v>
                </c:pt>
                <c:pt idx="1">
                  <c:v>33.554405119523089</c:v>
                </c:pt>
                <c:pt idx="2">
                  <c:v>33.646130889827994</c:v>
                </c:pt>
                <c:pt idx="3">
                  <c:v>33.597508120300255</c:v>
                </c:pt>
                <c:pt idx="4">
                  <c:v>35.017228835162811</c:v>
                </c:pt>
                <c:pt idx="5">
                  <c:v>33.690827459830082</c:v>
                </c:pt>
                <c:pt idx="6">
                  <c:v>33.707545474318707</c:v>
                </c:pt>
                <c:pt idx="7">
                  <c:v>34.885317303649273</c:v>
                </c:pt>
                <c:pt idx="8">
                  <c:v>34.359906965347932</c:v>
                </c:pt>
                <c:pt idx="9">
                  <c:v>32.148717753643545</c:v>
                </c:pt>
                <c:pt idx="10">
                  <c:v>34.515223320048278</c:v>
                </c:pt>
                <c:pt idx="11">
                  <c:v>35.141752365347017</c:v>
                </c:pt>
                <c:pt idx="12">
                  <c:v>35.135109552711945</c:v>
                </c:pt>
                <c:pt idx="13">
                  <c:v>35.152010219409433</c:v>
                </c:pt>
                <c:pt idx="14">
                  <c:v>35.21460000551081</c:v>
                </c:pt>
                <c:pt idx="15">
                  <c:v>35.212954574340642</c:v>
                </c:pt>
                <c:pt idx="16">
                  <c:v>35.155472180276256</c:v>
                </c:pt>
                <c:pt idx="17">
                  <c:v>35.052488364084695</c:v>
                </c:pt>
                <c:pt idx="18">
                  <c:v>34.904575024222972</c:v>
                </c:pt>
                <c:pt idx="19">
                  <c:v>34.746509099536752</c:v>
                </c:pt>
                <c:pt idx="20">
                  <c:v>34.572406082898794</c:v>
                </c:pt>
                <c:pt idx="21">
                  <c:v>34.43882028075744</c:v>
                </c:pt>
                <c:pt idx="22">
                  <c:v>34.302757903797229</c:v>
                </c:pt>
                <c:pt idx="23">
                  <c:v>34.162016905709983</c:v>
                </c:pt>
                <c:pt idx="24">
                  <c:v>34.014154848718626</c:v>
                </c:pt>
                <c:pt idx="25">
                  <c:v>33.762643319934384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31.853464343566092</c:v>
                </c:pt>
                <c:pt idx="1">
                  <c:v>32.782795661328755</c:v>
                </c:pt>
                <c:pt idx="2">
                  <c:v>31.239497339316753</c:v>
                </c:pt>
                <c:pt idx="3">
                  <c:v>30.782118520427282</c:v>
                </c:pt>
                <c:pt idx="4">
                  <c:v>34.140213419222611</c:v>
                </c:pt>
                <c:pt idx="5">
                  <c:v>33.665982704865165</c:v>
                </c:pt>
                <c:pt idx="6">
                  <c:v>31.927235074605953</c:v>
                </c:pt>
                <c:pt idx="7">
                  <c:v>33.500924704726863</c:v>
                </c:pt>
                <c:pt idx="8">
                  <c:v>32.356031979239276</c:v>
                </c:pt>
                <c:pt idx="9">
                  <c:v>32.646257579935785</c:v>
                </c:pt>
                <c:pt idx="10">
                  <c:v>29.643961757533546</c:v>
                </c:pt>
                <c:pt idx="11">
                  <c:v>29.696029510470034</c:v>
                </c:pt>
                <c:pt idx="12">
                  <c:v>29.390766972452084</c:v>
                </c:pt>
                <c:pt idx="13">
                  <c:v>29.067356214099632</c:v>
                </c:pt>
                <c:pt idx="14">
                  <c:v>28.850370288302067</c:v>
                </c:pt>
                <c:pt idx="15">
                  <c:v>28.64115585280102</c:v>
                </c:pt>
                <c:pt idx="16">
                  <c:v>28.424978590614824</c:v>
                </c:pt>
                <c:pt idx="17">
                  <c:v>28.18592725745328</c:v>
                </c:pt>
                <c:pt idx="18">
                  <c:v>27.950466331760033</c:v>
                </c:pt>
                <c:pt idx="19">
                  <c:v>27.719845991982734</c:v>
                </c:pt>
                <c:pt idx="20">
                  <c:v>27.496536386549579</c:v>
                </c:pt>
                <c:pt idx="21">
                  <c:v>27.271116300209542</c:v>
                </c:pt>
                <c:pt idx="22">
                  <c:v>27.049977171999963</c:v>
                </c:pt>
                <c:pt idx="23">
                  <c:v>26.829479957442402</c:v>
                </c:pt>
                <c:pt idx="24">
                  <c:v>26.601827432157084</c:v>
                </c:pt>
                <c:pt idx="25">
                  <c:v>26.397078299392934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27.33301635616511</c:v>
                </c:pt>
                <c:pt idx="1">
                  <c:v>25.946375011951275</c:v>
                </c:pt>
                <c:pt idx="2">
                  <c:v>26.118670857728624</c:v>
                </c:pt>
                <c:pt idx="3">
                  <c:v>25.653083646818928</c:v>
                </c:pt>
                <c:pt idx="4">
                  <c:v>26.651667443298784</c:v>
                </c:pt>
                <c:pt idx="5">
                  <c:v>27.63020203452173</c:v>
                </c:pt>
                <c:pt idx="6">
                  <c:v>28.314447597997525</c:v>
                </c:pt>
                <c:pt idx="7">
                  <c:v>27.925703607827426</c:v>
                </c:pt>
                <c:pt idx="8">
                  <c:v>27.273006904830567</c:v>
                </c:pt>
                <c:pt idx="9">
                  <c:v>28.297558181401538</c:v>
                </c:pt>
                <c:pt idx="10">
                  <c:v>27.561891798970006</c:v>
                </c:pt>
                <c:pt idx="11">
                  <c:v>26.801013989503701</c:v>
                </c:pt>
                <c:pt idx="12">
                  <c:v>26.825735817249331</c:v>
                </c:pt>
                <c:pt idx="13">
                  <c:v>27.001895677958284</c:v>
                </c:pt>
                <c:pt idx="14">
                  <c:v>27.198565714618265</c:v>
                </c:pt>
                <c:pt idx="15">
                  <c:v>27.363929956755577</c:v>
                </c:pt>
                <c:pt idx="16">
                  <c:v>27.513425707298367</c:v>
                </c:pt>
                <c:pt idx="17">
                  <c:v>27.663849320448605</c:v>
                </c:pt>
                <c:pt idx="18">
                  <c:v>27.820030709385822</c:v>
                </c:pt>
                <c:pt idx="19">
                  <c:v>27.982409933758817</c:v>
                </c:pt>
                <c:pt idx="20">
                  <c:v>28.162346308412165</c:v>
                </c:pt>
                <c:pt idx="21">
                  <c:v>28.325142153753355</c:v>
                </c:pt>
                <c:pt idx="22">
                  <c:v>28.504007985925803</c:v>
                </c:pt>
                <c:pt idx="23">
                  <c:v>28.706877259416302</c:v>
                </c:pt>
                <c:pt idx="24">
                  <c:v>28.90810656055087</c:v>
                </c:pt>
                <c:pt idx="25">
                  <c:v>29.13071684099798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24.411169753055372</c:v>
                </c:pt>
                <c:pt idx="1">
                  <c:v>25.311910244301338</c:v>
                </c:pt>
                <c:pt idx="2">
                  <c:v>23.938761027813229</c:v>
                </c:pt>
                <c:pt idx="3">
                  <c:v>23.641691242309395</c:v>
                </c:pt>
                <c:pt idx="4">
                  <c:v>24.475122991145032</c:v>
                </c:pt>
                <c:pt idx="5">
                  <c:v>23.179688050952826</c:v>
                </c:pt>
                <c:pt idx="6">
                  <c:v>25.586027778225937</c:v>
                </c:pt>
                <c:pt idx="7">
                  <c:v>25.759654872062413</c:v>
                </c:pt>
                <c:pt idx="8">
                  <c:v>23.961319249000674</c:v>
                </c:pt>
                <c:pt idx="9">
                  <c:v>23.752796154054096</c:v>
                </c:pt>
                <c:pt idx="10">
                  <c:v>23.571179154285193</c:v>
                </c:pt>
                <c:pt idx="11">
                  <c:v>23.301836520157977</c:v>
                </c:pt>
                <c:pt idx="12">
                  <c:v>23.273795082510901</c:v>
                </c:pt>
                <c:pt idx="13">
                  <c:v>23.314727669454182</c:v>
                </c:pt>
                <c:pt idx="14">
                  <c:v>23.377143062965391</c:v>
                </c:pt>
                <c:pt idx="15">
                  <c:v>23.391795015962948</c:v>
                </c:pt>
                <c:pt idx="16">
                  <c:v>23.390975323295514</c:v>
                </c:pt>
                <c:pt idx="17">
                  <c:v>23.380133418808768</c:v>
                </c:pt>
                <c:pt idx="18">
                  <c:v>23.364128592062428</c:v>
                </c:pt>
                <c:pt idx="19">
                  <c:v>23.344424312493249</c:v>
                </c:pt>
                <c:pt idx="20">
                  <c:v>23.329708315617523</c:v>
                </c:pt>
                <c:pt idx="21">
                  <c:v>23.333237452656775</c:v>
                </c:pt>
                <c:pt idx="22">
                  <c:v>23.319807399257293</c:v>
                </c:pt>
                <c:pt idx="23">
                  <c:v>23.307684992677832</c:v>
                </c:pt>
                <c:pt idx="24">
                  <c:v>23.301239370902874</c:v>
                </c:pt>
                <c:pt idx="25">
                  <c:v>23.310161023406405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22.496268483911898</c:v>
                </c:pt>
                <c:pt idx="1">
                  <c:v>21.86502746867761</c:v>
                </c:pt>
                <c:pt idx="2">
                  <c:v>20.319962185338092</c:v>
                </c:pt>
                <c:pt idx="3">
                  <c:v>21.585733162575437</c:v>
                </c:pt>
                <c:pt idx="4">
                  <c:v>22.942768542071697</c:v>
                </c:pt>
                <c:pt idx="5">
                  <c:v>23.2961623821469</c:v>
                </c:pt>
                <c:pt idx="6">
                  <c:v>24.71776412326053</c:v>
                </c:pt>
                <c:pt idx="7">
                  <c:v>25.320021715061685</c:v>
                </c:pt>
                <c:pt idx="8">
                  <c:v>26.031082779154147</c:v>
                </c:pt>
                <c:pt idx="9">
                  <c:v>22.730214615162442</c:v>
                </c:pt>
                <c:pt idx="10">
                  <c:v>21.467112680785768</c:v>
                </c:pt>
                <c:pt idx="11">
                  <c:v>22.020432020434882</c:v>
                </c:pt>
                <c:pt idx="12">
                  <c:v>21.848831921883161</c:v>
                </c:pt>
                <c:pt idx="13">
                  <c:v>21.721926838770329</c:v>
                </c:pt>
                <c:pt idx="14">
                  <c:v>21.608148864057416</c:v>
                </c:pt>
                <c:pt idx="15">
                  <c:v>21.463405424063634</c:v>
                </c:pt>
                <c:pt idx="16">
                  <c:v>21.303316243890002</c:v>
                </c:pt>
                <c:pt idx="17">
                  <c:v>21.126666562696016</c:v>
                </c:pt>
                <c:pt idx="18">
                  <c:v>20.92463772700069</c:v>
                </c:pt>
                <c:pt idx="19">
                  <c:v>20.736695640502099</c:v>
                </c:pt>
                <c:pt idx="20">
                  <c:v>20.557405320453363</c:v>
                </c:pt>
                <c:pt idx="21">
                  <c:v>20.3739756554519</c:v>
                </c:pt>
                <c:pt idx="22">
                  <c:v>20.186651689426867</c:v>
                </c:pt>
                <c:pt idx="23">
                  <c:v>19.994869690923508</c:v>
                </c:pt>
                <c:pt idx="24">
                  <c:v>19.782939800447558</c:v>
                </c:pt>
                <c:pt idx="25">
                  <c:v>19.574272323938466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33.906343617650911</c:v>
                </c:pt>
                <c:pt idx="1">
                  <c:v>32.090365653078202</c:v>
                </c:pt>
                <c:pt idx="2">
                  <c:v>29.418367963262426</c:v>
                </c:pt>
                <c:pt idx="3">
                  <c:v>30.751371101365329</c:v>
                </c:pt>
                <c:pt idx="4">
                  <c:v>32.687314929376107</c:v>
                </c:pt>
                <c:pt idx="5">
                  <c:v>33.014864053250072</c:v>
                </c:pt>
                <c:pt idx="6">
                  <c:v>34.093308252378023</c:v>
                </c:pt>
                <c:pt idx="7">
                  <c:v>34.898439345140773</c:v>
                </c:pt>
                <c:pt idx="8">
                  <c:v>34.113500461561316</c:v>
                </c:pt>
                <c:pt idx="9">
                  <c:v>32.394912815920847</c:v>
                </c:pt>
                <c:pt idx="10">
                  <c:v>29.788118174934468</c:v>
                </c:pt>
                <c:pt idx="11">
                  <c:v>31.054588625042886</c:v>
                </c:pt>
                <c:pt idx="12">
                  <c:v>30.808312351070121</c:v>
                </c:pt>
                <c:pt idx="13">
                  <c:v>30.623284183170576</c:v>
                </c:pt>
                <c:pt idx="14">
                  <c:v>30.519808351575829</c:v>
                </c:pt>
                <c:pt idx="15">
                  <c:v>30.395132560252748</c:v>
                </c:pt>
                <c:pt idx="16">
                  <c:v>30.243393678246317</c:v>
                </c:pt>
                <c:pt idx="17">
                  <c:v>30.082424328589855</c:v>
                </c:pt>
                <c:pt idx="18">
                  <c:v>29.918918911471568</c:v>
                </c:pt>
                <c:pt idx="19">
                  <c:v>29.753446997379847</c:v>
                </c:pt>
                <c:pt idx="20">
                  <c:v>29.586435740697233</c:v>
                </c:pt>
                <c:pt idx="21">
                  <c:v>29.403444285756517</c:v>
                </c:pt>
                <c:pt idx="22">
                  <c:v>29.235304373636438</c:v>
                </c:pt>
                <c:pt idx="23">
                  <c:v>29.076986116035293</c:v>
                </c:pt>
                <c:pt idx="24">
                  <c:v>28.917839607232423</c:v>
                </c:pt>
                <c:pt idx="25">
                  <c:v>28.773345299916684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28.937976374278435</c:v>
                </c:pt>
                <c:pt idx="1">
                  <c:v>66.105775981445646</c:v>
                </c:pt>
                <c:pt idx="2">
                  <c:v>39.657030536688978</c:v>
                </c:pt>
                <c:pt idx="3">
                  <c:v>33.762643319934384</c:v>
                </c:pt>
                <c:pt idx="4">
                  <c:v>26.397078299392934</c:v>
                </c:pt>
                <c:pt idx="5">
                  <c:v>29.13071684099798</c:v>
                </c:pt>
                <c:pt idx="6">
                  <c:v>23.310161023406405</c:v>
                </c:pt>
                <c:pt idx="7">
                  <c:v>19.574272323938466</c:v>
                </c:pt>
                <c:pt idx="8">
                  <c:v>28.773345299916684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28.830043751956168</c:v>
                </c:pt>
                <c:pt idx="1">
                  <c:v>56.710759383270343</c:v>
                </c:pt>
                <c:pt idx="2">
                  <c:v>34.971709978216211</c:v>
                </c:pt>
                <c:pt idx="3">
                  <c:v>34.515223320048278</c:v>
                </c:pt>
                <c:pt idx="4">
                  <c:v>29.643961757533546</c:v>
                </c:pt>
                <c:pt idx="5">
                  <c:v>27.561891798970006</c:v>
                </c:pt>
                <c:pt idx="6">
                  <c:v>23.571179154285193</c:v>
                </c:pt>
                <c:pt idx="7">
                  <c:v>21.467112680785768</c:v>
                </c:pt>
                <c:pt idx="8">
                  <c:v>29.788118174934468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9.7879500266459356</c:v>
                </c:pt>
                <c:pt idx="1">
                  <c:v>22.359546618268844</c:v>
                </c:pt>
                <c:pt idx="2">
                  <c:v>13.413551385828798</c:v>
                </c:pt>
                <c:pt idx="3">
                  <c:v>11.419840188850424</c:v>
                </c:pt>
                <c:pt idx="4">
                  <c:v>8.9285193927234463</c:v>
                </c:pt>
                <c:pt idx="5">
                  <c:v>9.8531423549540111</c:v>
                </c:pt>
                <c:pt idx="6">
                  <c:v>7.8844038110754342</c:v>
                </c:pt>
                <c:pt idx="7">
                  <c:v>6.6207808326557744</c:v>
                </c:pt>
                <c:pt idx="8">
                  <c:v>9.7322653889973214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10.043211785674133</c:v>
                </c:pt>
                <c:pt idx="1">
                  <c:v>19.755716360088602</c:v>
                </c:pt>
                <c:pt idx="2">
                  <c:v>12.182717891108553</c:v>
                </c:pt>
                <c:pt idx="3">
                  <c:v>12.023696551260461</c:v>
                </c:pt>
                <c:pt idx="4">
                  <c:v>10.326747633781629</c:v>
                </c:pt>
                <c:pt idx="5">
                  <c:v>9.6014393502995912</c:v>
                </c:pt>
                <c:pt idx="6">
                  <c:v>8.211237774083882</c:v>
                </c:pt>
                <c:pt idx="7">
                  <c:v>7.4782668016392977</c:v>
                </c:pt>
                <c:pt idx="8">
                  <c:v>10.376965852063844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8.4959105607955117</c:v>
                </c:pt>
                <c:pt idx="1">
                  <c:v>16.770992080263177</c:v>
                </c:pt>
                <c:pt idx="2">
                  <c:v>10.608327820233036</c:v>
                </c:pt>
                <c:pt idx="3">
                  <c:v>12.382191053665899</c:v>
                </c:pt>
                <c:pt idx="4">
                  <c:v>12.373060007447936</c:v>
                </c:pt>
                <c:pt idx="5">
                  <c:v>10.154765146411211</c:v>
                </c:pt>
                <c:pt idx="6">
                  <c:v>8.5190939983141032</c:v>
                </c:pt>
                <c:pt idx="7">
                  <c:v>8.561901122105068</c:v>
                </c:pt>
                <c:pt idx="8">
                  <c:v>12.133758210764071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7.3793350372779898E-2</c:v>
                </c:pt>
                <c:pt idx="1">
                  <c:v>8.0593094269073601E-2</c:v>
                </c:pt>
                <c:pt idx="2">
                  <c:v>8.3829561967323399E-2</c:v>
                </c:pt>
                <c:pt idx="3">
                  <c:v>8.3623562675662289E-2</c:v>
                </c:pt>
                <c:pt idx="4">
                  <c:v>8.2339950638355239E-2</c:v>
                </c:pt>
                <c:pt idx="5">
                  <c:v>8.495910560795511E-2</c:v>
                </c:pt>
                <c:pt idx="6">
                  <c:v>8.7987087390943255E-2</c:v>
                </c:pt>
                <c:pt idx="7">
                  <c:v>9.0799360115744618E-2</c:v>
                </c:pt>
                <c:pt idx="8">
                  <c:v>9.1628678798618135E-2</c:v>
                </c:pt>
                <c:pt idx="9">
                  <c:v>9.5196091359614016E-2</c:v>
                </c:pt>
                <c:pt idx="10">
                  <c:v>0.10043211785674133</c:v>
                </c:pt>
                <c:pt idx="11">
                  <c:v>9.0016648187558224E-2</c:v>
                </c:pt>
                <c:pt idx="12">
                  <c:v>9.0467164919231499E-2</c:v>
                </c:pt>
                <c:pt idx="13">
                  <c:v>9.0957390213386696E-2</c:v>
                </c:pt>
                <c:pt idx="14">
                  <c:v>9.1465148332157797E-2</c:v>
                </c:pt>
                <c:pt idx="15">
                  <c:v>9.1979979887407914E-2</c:v>
                </c:pt>
                <c:pt idx="16">
                  <c:v>9.2496594158756759E-2</c:v>
                </c:pt>
                <c:pt idx="17">
                  <c:v>9.3034492067160385E-2</c:v>
                </c:pt>
                <c:pt idx="18">
                  <c:v>9.3606290499356162E-2</c:v>
                </c:pt>
                <c:pt idx="19">
                  <c:v>9.4190862558521826E-2</c:v>
                </c:pt>
                <c:pt idx="20">
                  <c:v>9.4802563415831972E-2</c:v>
                </c:pt>
                <c:pt idx="21">
                  <c:v>9.5405528274961057E-2</c:v>
                </c:pt>
                <c:pt idx="22">
                  <c:v>9.5991609329836525E-2</c:v>
                </c:pt>
                <c:pt idx="23">
                  <c:v>9.6579868854089396E-2</c:v>
                </c:pt>
                <c:pt idx="24">
                  <c:v>9.7166376766605597E-2</c:v>
                </c:pt>
                <c:pt idx="25">
                  <c:v>9.7879500266459349E-2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0.17233279209815708</c:v>
                </c:pt>
                <c:pt idx="1">
                  <c:v>0.16633508532708499</c:v>
                </c:pt>
                <c:pt idx="2">
                  <c:v>0.17305300358438172</c:v>
                </c:pt>
                <c:pt idx="3">
                  <c:v>0.17584200104950312</c:v>
                </c:pt>
                <c:pt idx="4">
                  <c:v>0.16699158017046989</c:v>
                </c:pt>
                <c:pt idx="5">
                  <c:v>0.16770992080263178</c:v>
                </c:pt>
                <c:pt idx="6">
                  <c:v>0.17206759482050538</c:v>
                </c:pt>
                <c:pt idx="7">
                  <c:v>0.17125263795582138</c:v>
                </c:pt>
                <c:pt idx="8">
                  <c:v>0.17974872432076083</c:v>
                </c:pt>
                <c:pt idx="9">
                  <c:v>0.18514155345030509</c:v>
                </c:pt>
                <c:pt idx="10">
                  <c:v>0.19755716360088602</c:v>
                </c:pt>
                <c:pt idx="11">
                  <c:v>0.20048798605011248</c:v>
                </c:pt>
                <c:pt idx="12">
                  <c:v>0.20193764693600696</c:v>
                </c:pt>
                <c:pt idx="13">
                  <c:v>0.20356560291299822</c:v>
                </c:pt>
                <c:pt idx="14">
                  <c:v>0.20514293934459435</c:v>
                </c:pt>
                <c:pt idx="15">
                  <c:v>0.20668639390210186</c:v>
                </c:pt>
                <c:pt idx="16">
                  <c:v>0.2082395666375135</c:v>
                </c:pt>
                <c:pt idx="17">
                  <c:v>0.20987403297637167</c:v>
                </c:pt>
                <c:pt idx="18">
                  <c:v>0.21163662917604989</c:v>
                </c:pt>
                <c:pt idx="19">
                  <c:v>0.21335521371111257</c:v>
                </c:pt>
                <c:pt idx="20">
                  <c:v>0.21512035926783582</c:v>
                </c:pt>
                <c:pt idx="21">
                  <c:v>0.21682542022927875</c:v>
                </c:pt>
                <c:pt idx="22">
                  <c:v>0.21853060394604348</c:v>
                </c:pt>
                <c:pt idx="23">
                  <c:v>0.22020678482534642</c:v>
                </c:pt>
                <c:pt idx="24">
                  <c:v>0.2219166492121617</c:v>
                </c:pt>
                <c:pt idx="25">
                  <c:v>0.22359546618268844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0.10783710948044282</c:v>
                </c:pt>
                <c:pt idx="1">
                  <c:v>0.10739850887941234</c:v>
                </c:pt>
                <c:pt idx="2">
                  <c:v>0.11315109664838782</c:v>
                </c:pt>
                <c:pt idx="3">
                  <c:v>0.11016286256711456</c:v>
                </c:pt>
                <c:pt idx="4">
                  <c:v>0.1085024535443443</c:v>
                </c:pt>
                <c:pt idx="5">
                  <c:v>0.10608327820233036</c:v>
                </c:pt>
                <c:pt idx="6">
                  <c:v>0.10941653135328998</c:v>
                </c:pt>
                <c:pt idx="7">
                  <c:v>0.11051908097753906</c:v>
                </c:pt>
                <c:pt idx="8">
                  <c:v>0.11425244509770993</c:v>
                </c:pt>
                <c:pt idx="9">
                  <c:v>0.11335761673875683</c:v>
                </c:pt>
                <c:pt idx="10">
                  <c:v>0.12182717891108552</c:v>
                </c:pt>
                <c:pt idx="11">
                  <c:v>0.12242216654307617</c:v>
                </c:pt>
                <c:pt idx="12">
                  <c:v>0.12302636852427265</c:v>
                </c:pt>
                <c:pt idx="13">
                  <c:v>0.12381687267287807</c:v>
                </c:pt>
                <c:pt idx="14">
                  <c:v>0.12459942732668446</c:v>
                </c:pt>
                <c:pt idx="15">
                  <c:v>0.12537230292866339</c:v>
                </c:pt>
                <c:pt idx="16">
                  <c:v>0.1261740512976938</c:v>
                </c:pt>
                <c:pt idx="17">
                  <c:v>0.12699536575391532</c:v>
                </c:pt>
                <c:pt idx="18">
                  <c:v>0.12789253250254551</c:v>
                </c:pt>
                <c:pt idx="19">
                  <c:v>0.1287799889157539</c:v>
                </c:pt>
                <c:pt idx="20">
                  <c:v>0.12971849212131262</c:v>
                </c:pt>
                <c:pt idx="21">
                  <c:v>0.13061158122895425</c:v>
                </c:pt>
                <c:pt idx="22">
                  <c:v>0.13149268066517231</c:v>
                </c:pt>
                <c:pt idx="23">
                  <c:v>0.13234013946105358</c:v>
                </c:pt>
                <c:pt idx="24">
                  <c:v>0.13323903248272917</c:v>
                </c:pt>
                <c:pt idx="25">
                  <c:v>0.13413551385828798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0.12740776876651444</c:v>
                </c:pt>
                <c:pt idx="1">
                  <c:v>0.1262901360574914</c:v>
                </c:pt>
                <c:pt idx="2">
                  <c:v>0.128708713376259</c:v>
                </c:pt>
                <c:pt idx="3">
                  <c:v>0.12757497719921868</c:v>
                </c:pt>
                <c:pt idx="4">
                  <c:v>0.127828563421648</c:v>
                </c:pt>
                <c:pt idx="5">
                  <c:v>0.12382191053665899</c:v>
                </c:pt>
                <c:pt idx="6">
                  <c:v>0.1191702567926643</c:v>
                </c:pt>
                <c:pt idx="7">
                  <c:v>0.12007268419863094</c:v>
                </c:pt>
                <c:pt idx="8">
                  <c:v>0.11853066753143665</c:v>
                </c:pt>
                <c:pt idx="9">
                  <c:v>0.11334458393525362</c:v>
                </c:pt>
                <c:pt idx="10">
                  <c:v>0.1202369655126046</c:v>
                </c:pt>
                <c:pt idx="11">
                  <c:v>0.12279082701594392</c:v>
                </c:pt>
                <c:pt idx="12">
                  <c:v>0.12277962829954833</c:v>
                </c:pt>
                <c:pt idx="13">
                  <c:v>0.12252142771791857</c:v>
                </c:pt>
                <c:pt idx="14">
                  <c:v>0.12221690060635688</c:v>
                </c:pt>
                <c:pt idx="15">
                  <c:v>0.1218327511766743</c:v>
                </c:pt>
                <c:pt idx="16">
                  <c:v>0.12134585669361155</c:v>
                </c:pt>
                <c:pt idx="17">
                  <c:v>0.12075114753359514</c:v>
                </c:pt>
                <c:pt idx="18">
                  <c:v>0.12000142684730869</c:v>
                </c:pt>
                <c:pt idx="19">
                  <c:v>0.11921904230740923</c:v>
                </c:pt>
                <c:pt idx="20">
                  <c:v>0.11834069644967975</c:v>
                </c:pt>
                <c:pt idx="21">
                  <c:v>0.11761169149696213</c:v>
                </c:pt>
                <c:pt idx="22">
                  <c:v>0.11687202657448449</c:v>
                </c:pt>
                <c:pt idx="23">
                  <c:v>0.11611045104245109</c:v>
                </c:pt>
                <c:pt idx="24">
                  <c:v>0.11532997721051037</c:v>
                </c:pt>
                <c:pt idx="25">
                  <c:v>0.11419840188850423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0.11800070512503053</c:v>
                </c:pt>
                <c:pt idx="1">
                  <c:v>0.12338599685098489</c:v>
                </c:pt>
                <c:pt idx="2">
                  <c:v>0.11950246292004128</c:v>
                </c:pt>
                <c:pt idx="3">
                  <c:v>0.11688450388421434</c:v>
                </c:pt>
                <c:pt idx="4">
                  <c:v>0.12462706448962226</c:v>
                </c:pt>
                <c:pt idx="5">
                  <c:v>0.12373060007447936</c:v>
                </c:pt>
                <c:pt idx="6">
                  <c:v>0.11287611568808398</c:v>
                </c:pt>
                <c:pt idx="7">
                  <c:v>0.11530770717719667</c:v>
                </c:pt>
                <c:pt idx="8">
                  <c:v>0.11161794102165455</c:v>
                </c:pt>
                <c:pt idx="9">
                  <c:v>0.11509872682314286</c:v>
                </c:pt>
                <c:pt idx="10">
                  <c:v>0.1032674763378163</c:v>
                </c:pt>
                <c:pt idx="11">
                  <c:v>0.10376261219904832</c:v>
                </c:pt>
                <c:pt idx="12">
                  <c:v>0.10270602512004336</c:v>
                </c:pt>
                <c:pt idx="13">
                  <c:v>0.10131352264373096</c:v>
                </c:pt>
                <c:pt idx="14">
                  <c:v>0.10012900437404411</c:v>
                </c:pt>
                <c:pt idx="15">
                  <c:v>9.9095087492867523E-2</c:v>
                </c:pt>
                <c:pt idx="16">
                  <c:v>9.8114266845515538E-2</c:v>
                </c:pt>
                <c:pt idx="17">
                  <c:v>9.7096760300851598E-2</c:v>
                </c:pt>
                <c:pt idx="18">
                  <c:v>9.6093301194218841E-2</c:v>
                </c:pt>
                <c:pt idx="19">
                  <c:v>9.5109798875223334E-2</c:v>
                </c:pt>
                <c:pt idx="20">
                  <c:v>9.4120127425779757E-2</c:v>
                </c:pt>
                <c:pt idx="21">
                  <c:v>9.3133332992539924E-2</c:v>
                </c:pt>
                <c:pt idx="22">
                  <c:v>9.2161267608608849E-2</c:v>
                </c:pt>
                <c:pt idx="23">
                  <c:v>9.1188498257910353E-2</c:v>
                </c:pt>
                <c:pt idx="24">
                  <c:v>9.0197394736214742E-2</c:v>
                </c:pt>
                <c:pt idx="25">
                  <c:v>8.9285193927234455E-2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0.10125476991870554</c:v>
                </c:pt>
                <c:pt idx="1">
                  <c:v>9.7655470832695088E-2</c:v>
                </c:pt>
                <c:pt idx="2">
                  <c:v>9.9913435283358609E-2</c:v>
                </c:pt>
                <c:pt idx="3">
                  <c:v>9.7408758697647341E-2</c:v>
                </c:pt>
                <c:pt idx="4">
                  <c:v>9.7290518850177587E-2</c:v>
                </c:pt>
                <c:pt idx="5">
                  <c:v>0.10154765146411211</c:v>
                </c:pt>
                <c:pt idx="6">
                  <c:v>0.10010340247902615</c:v>
                </c:pt>
                <c:pt idx="7">
                  <c:v>9.6118208160212715E-2</c:v>
                </c:pt>
                <c:pt idx="8">
                  <c:v>9.4083133498563398E-2</c:v>
                </c:pt>
                <c:pt idx="9">
                  <c:v>9.9766808214025421E-2</c:v>
                </c:pt>
                <c:pt idx="10">
                  <c:v>9.6014393502995912E-2</c:v>
                </c:pt>
                <c:pt idx="11">
                  <c:v>9.3646971227370812E-2</c:v>
                </c:pt>
                <c:pt idx="12">
                  <c:v>9.3742524626610382E-2</c:v>
                </c:pt>
                <c:pt idx="13">
                  <c:v>9.4114413056441262E-2</c:v>
                </c:pt>
                <c:pt idx="14">
                  <c:v>9.4396199362161357E-2</c:v>
                </c:pt>
                <c:pt idx="15">
                  <c:v>9.4676033577332147E-2</c:v>
                </c:pt>
                <c:pt idx="16">
                  <c:v>9.4967867190282745E-2</c:v>
                </c:pt>
                <c:pt idx="17">
                  <c:v>9.5298271436366891E-2</c:v>
                </c:pt>
                <c:pt idx="18">
                  <c:v>9.5644865400751664E-2</c:v>
                </c:pt>
                <c:pt idx="19">
                  <c:v>9.6010684244551558E-2</c:v>
                </c:pt>
                <c:pt idx="20">
                  <c:v>9.6399182278583309E-2</c:v>
                </c:pt>
                <c:pt idx="21">
                  <c:v>9.6732926779615216E-2</c:v>
                </c:pt>
                <c:pt idx="22">
                  <c:v>9.7115257850496906E-2</c:v>
                </c:pt>
                <c:pt idx="23">
                  <c:v>9.7569428520890095E-2</c:v>
                </c:pt>
                <c:pt idx="24">
                  <c:v>9.8017172134821806E-2</c:v>
                </c:pt>
                <c:pt idx="25">
                  <c:v>9.8531423549540115E-2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9.043083077929559E-2</c:v>
                </c:pt>
                <c:pt idx="1">
                  <c:v>9.5267508908030388E-2</c:v>
                </c:pt>
                <c:pt idx="2">
                  <c:v>9.1574485690509758E-2</c:v>
                </c:pt>
                <c:pt idx="3">
                  <c:v>8.9771188100888091E-2</c:v>
                </c:pt>
                <c:pt idx="4">
                  <c:v>8.9345157101197878E-2</c:v>
                </c:pt>
                <c:pt idx="5">
                  <c:v>8.5190939983141034E-2</c:v>
                </c:pt>
                <c:pt idx="6">
                  <c:v>9.0457298439558215E-2</c:v>
                </c:pt>
                <c:pt idx="7">
                  <c:v>8.8662828478711306E-2</c:v>
                </c:pt>
                <c:pt idx="8">
                  <c:v>8.2658872399806349E-2</c:v>
                </c:pt>
                <c:pt idx="9">
                  <c:v>8.3743644708039106E-2</c:v>
                </c:pt>
                <c:pt idx="10">
                  <c:v>8.2112377740838821E-2</c:v>
                </c:pt>
                <c:pt idx="11">
                  <c:v>8.1420293090505608E-2</c:v>
                </c:pt>
                <c:pt idx="12">
                  <c:v>8.1330268945467993E-2</c:v>
                </c:pt>
                <c:pt idx="13">
                  <c:v>8.1262883774957495E-2</c:v>
                </c:pt>
                <c:pt idx="14">
                  <c:v>8.1133449470955674E-2</c:v>
                </c:pt>
                <c:pt idx="15">
                  <c:v>8.0932905977514041E-2</c:v>
                </c:pt>
                <c:pt idx="16">
                  <c:v>8.0738438811152863E-2</c:v>
                </c:pt>
                <c:pt idx="17">
                  <c:v>8.0541441465889943E-2</c:v>
                </c:pt>
                <c:pt idx="18">
                  <c:v>8.0325538017459591E-2</c:v>
                </c:pt>
                <c:pt idx="19">
                  <c:v>8.0097252411188272E-2</c:v>
                </c:pt>
                <c:pt idx="20">
                  <c:v>7.9857153228444708E-2</c:v>
                </c:pt>
                <c:pt idx="21">
                  <c:v>7.9685119947055114E-2</c:v>
                </c:pt>
                <c:pt idx="22">
                  <c:v>7.9452304031104162E-2</c:v>
                </c:pt>
                <c:pt idx="23">
                  <c:v>7.9218560915905845E-2</c:v>
                </c:pt>
                <c:pt idx="24">
                  <c:v>7.9006267172447839E-2</c:v>
                </c:pt>
                <c:pt idx="25">
                  <c:v>7.8844038110754341E-2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8.3337106292483643E-2</c:v>
                </c:pt>
                <c:pt idx="1">
                  <c:v>8.229433018061294E-2</c:v>
                </c:pt>
                <c:pt idx="2">
                  <c:v>7.7731261204829483E-2</c:v>
                </c:pt>
                <c:pt idx="3">
                  <c:v>8.1964394686166675E-2</c:v>
                </c:pt>
                <c:pt idx="4">
                  <c:v>8.3751377284985745E-2</c:v>
                </c:pt>
                <c:pt idx="5">
                  <c:v>8.5619011221050673E-2</c:v>
                </c:pt>
                <c:pt idx="6">
                  <c:v>8.7387623645088286E-2</c:v>
                </c:pt>
                <c:pt idx="7">
                  <c:v>8.7149643640393279E-2</c:v>
                </c:pt>
                <c:pt idx="8">
                  <c:v>8.9798893270896907E-2</c:v>
                </c:pt>
                <c:pt idx="9">
                  <c:v>8.0138397371155495E-2</c:v>
                </c:pt>
                <c:pt idx="10">
                  <c:v>7.4782668016392981E-2</c:v>
                </c:pt>
                <c:pt idx="11">
                  <c:v>7.6942863603576925E-2</c:v>
                </c:pt>
                <c:pt idx="12">
                  <c:v>7.6350735668648612E-2</c:v>
                </c:pt>
                <c:pt idx="13">
                  <c:v>7.5711217437027328E-2</c:v>
                </c:pt>
                <c:pt idx="14">
                  <c:v>7.4993922452408698E-2</c:v>
                </c:pt>
                <c:pt idx="15">
                  <c:v>7.4260900967949822E-2</c:v>
                </c:pt>
                <c:pt idx="16">
                  <c:v>7.3532482987957101E-2</c:v>
                </c:pt>
                <c:pt idx="17">
                  <c:v>7.2778548686975433E-2</c:v>
                </c:pt>
                <c:pt idx="18">
                  <c:v>7.1938603514311292E-2</c:v>
                </c:pt>
                <c:pt idx="19">
                  <c:v>7.1149852429746627E-2</c:v>
                </c:pt>
                <c:pt idx="20">
                  <c:v>7.0367612164088683E-2</c:v>
                </c:pt>
                <c:pt idx="21">
                  <c:v>6.9578972793516478E-2</c:v>
                </c:pt>
                <c:pt idx="22">
                  <c:v>6.8777411405611666E-2</c:v>
                </c:pt>
                <c:pt idx="23">
                  <c:v>6.7958907249417083E-2</c:v>
                </c:pt>
                <c:pt idx="24">
                  <c:v>6.7076956828414816E-2</c:v>
                </c:pt>
                <c:pt idx="25">
                  <c:v>6.6207808326557746E-2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0.12560556716659049</c:v>
                </c:pt>
                <c:pt idx="1">
                  <c:v>0.12077986869461436</c:v>
                </c:pt>
                <c:pt idx="2">
                  <c:v>0.11253597932490896</c:v>
                </c:pt>
                <c:pt idx="3">
                  <c:v>0.11676775113958464</c:v>
                </c:pt>
                <c:pt idx="4">
                  <c:v>0.11932333449919919</c:v>
                </c:pt>
                <c:pt idx="5">
                  <c:v>0.12133758210764072</c:v>
                </c:pt>
                <c:pt idx="6">
                  <c:v>0.12053408939084044</c:v>
                </c:pt>
                <c:pt idx="7">
                  <c:v>0.12011784929575006</c:v>
                </c:pt>
                <c:pt idx="8">
                  <c:v>0.11768064406055327</c:v>
                </c:pt>
                <c:pt idx="9">
                  <c:v>0.1142125773997075</c:v>
                </c:pt>
                <c:pt idx="10">
                  <c:v>0.10376965852063844</c:v>
                </c:pt>
                <c:pt idx="11">
                  <c:v>0.10850963208280766</c:v>
                </c:pt>
                <c:pt idx="12">
                  <c:v>0.10765963696017013</c:v>
                </c:pt>
                <c:pt idx="13">
                  <c:v>0.10673666957066127</c:v>
                </c:pt>
                <c:pt idx="14">
                  <c:v>0.1059230087306368</c:v>
                </c:pt>
                <c:pt idx="15">
                  <c:v>0.10516364408948904</c:v>
                </c:pt>
                <c:pt idx="16">
                  <c:v>0.10439087537751615</c:v>
                </c:pt>
                <c:pt idx="17">
                  <c:v>0.10362993977887362</c:v>
                </c:pt>
                <c:pt idx="18">
                  <c:v>0.10286081284799833</c:v>
                </c:pt>
                <c:pt idx="19">
                  <c:v>0.10208730454649265</c:v>
                </c:pt>
                <c:pt idx="20">
                  <c:v>0.1012738136484435</c:v>
                </c:pt>
                <c:pt idx="21">
                  <c:v>0.10041542625711715</c:v>
                </c:pt>
                <c:pt idx="22">
                  <c:v>9.9606838588641611E-2</c:v>
                </c:pt>
                <c:pt idx="23">
                  <c:v>9.8827360872936143E-2</c:v>
                </c:pt>
                <c:pt idx="24">
                  <c:v>9.8050173456094222E-2</c:v>
                </c:pt>
                <c:pt idx="25">
                  <c:v>9.7322653889973215E-2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3.8845257609927373</c:v>
                </c:pt>
                <c:pt idx="1">
                  <c:v>6.8806347348753221</c:v>
                </c:pt>
                <c:pt idx="2">
                  <c:v>3.2881090895805087</c:v>
                </c:pt>
                <c:pt idx="3">
                  <c:v>-1.5421097061865368</c:v>
                </c:pt>
                <c:pt idx="4">
                  <c:v>-1.0197251249293799</c:v>
                </c:pt>
                <c:pt idx="5">
                  <c:v>0.66735614687980771</c:v>
                </c:pt>
                <c:pt idx="6">
                  <c:v>0.57310810310126925</c:v>
                </c:pt>
                <c:pt idx="7">
                  <c:v>-0.5659477669844577</c:v>
                </c:pt>
                <c:pt idx="8">
                  <c:v>-0.61995123732922508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1.8289099869893164</c:v>
                </c:pt>
                <c:pt idx="1">
                  <c:v>4.1977645872861373</c:v>
                </c:pt>
                <c:pt idx="2">
                  <c:v>2.8192956392854285</c:v>
                </c:pt>
                <c:pt idx="3">
                  <c:v>2.366505566404733</c:v>
                </c:pt>
                <c:pt idx="4">
                  <c:v>-3.0022958224022389</c:v>
                </c:pt>
                <c:pt idx="5">
                  <c:v>-0.73566638243153193</c:v>
                </c:pt>
                <c:pt idx="6">
                  <c:v>-0.18161699976890233</c:v>
                </c:pt>
                <c:pt idx="7">
                  <c:v>-1.2631019343766745</c:v>
                </c:pt>
                <c:pt idx="8">
                  <c:v>-2.6067946409863794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-2.2453461050383225</c:v>
                </c:pt>
                <c:pt idx="1">
                  <c:v>3.0271889870724493</c:v>
                </c:pt>
                <c:pt idx="2">
                  <c:v>1.2642706203465792</c:v>
                </c:pt>
                <c:pt idx="3">
                  <c:v>0.69773125429236416</c:v>
                </c:pt>
                <c:pt idx="4">
                  <c:v>-1.0028059047325257</c:v>
                </c:pt>
                <c:pt idx="5">
                  <c:v>-0.19796184221442914</c:v>
                </c:pt>
                <c:pt idx="6">
                  <c:v>-0.17938413832224498</c:v>
                </c:pt>
                <c:pt idx="7">
                  <c:v>-3.7072567221336783E-3</c:v>
                </c:pt>
                <c:pt idx="8">
                  <c:v>0.60701438531827989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2.3532787273605891</c:v>
                </c:pt>
                <c:pt idx="1">
                  <c:v>6.3678276111028538</c:v>
                </c:pt>
                <c:pt idx="2">
                  <c:v>3.4210499381261883</c:v>
                </c:pt>
                <c:pt idx="3">
                  <c:v>-1.4503112544062589</c:v>
                </c:pt>
                <c:pt idx="4">
                  <c:v>-2.2440775534080863</c:v>
                </c:pt>
                <c:pt idx="5">
                  <c:v>1.7667868842424035</c:v>
                </c:pt>
                <c:pt idx="6">
                  <c:v>-8.1633992556543689E-2</c:v>
                </c:pt>
                <c:pt idx="7">
                  <c:v>-1.8891331001251679</c:v>
                </c:pt>
                <c:pt idx="8">
                  <c:v>-1.6217872603360632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0.10793262232226652</c:v>
                </c:pt>
                <c:pt idx="1">
                  <c:v>9.3950165981753031</c:v>
                </c:pt>
                <c:pt idx="2">
                  <c:v>4.6853205584727675</c:v>
                </c:pt>
                <c:pt idx="3">
                  <c:v>-0.7525800001138947</c:v>
                </c:pt>
                <c:pt idx="4">
                  <c:v>-3.2468834581406121</c:v>
                </c:pt>
                <c:pt idx="5">
                  <c:v>1.5688250420279743</c:v>
                </c:pt>
                <c:pt idx="6">
                  <c:v>-0.26101813087878867</c:v>
                </c:pt>
                <c:pt idx="7">
                  <c:v>-1.8928403568473016</c:v>
                </c:pt>
                <c:pt idx="8">
                  <c:v>-1.0147728750177833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0.93670185345052381</c:v>
                </c:pt>
                <c:pt idx="1">
                  <c:v>5.1853758943132817</c:v>
                </c:pt>
                <c:pt idx="2">
                  <c:v>5.3523474202356596</c:v>
                </c:pt>
                <c:pt idx="3">
                  <c:v>-3.2568022623645945</c:v>
                </c:pt>
                <c:pt idx="4">
                  <c:v>0.237780055383499</c:v>
                </c:pt>
                <c:pt idx="5">
                  <c:v>0.61981345050815762</c:v>
                </c:pt>
                <c:pt idx="6">
                  <c:v>-1.1572333091969984</c:v>
                </c:pt>
                <c:pt idx="7">
                  <c:v>0.36549750327161501</c:v>
                </c:pt>
                <c:pt idx="8">
                  <c:v>-1.0720525179503984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-0.82876923112822354</c:v>
                </c:pt>
                <c:pt idx="1">
                  <c:v>4.2096407038619894</c:v>
                </c:pt>
                <c:pt idx="2">
                  <c:v>-0.66702686176293113</c:v>
                </c:pt>
                <c:pt idx="3">
                  <c:v>2.5042222622507317</c:v>
                </c:pt>
                <c:pt idx="4">
                  <c:v>-3.4846635135240867</c:v>
                </c:pt>
                <c:pt idx="5">
                  <c:v>0.94901159151979275</c:v>
                </c:pt>
                <c:pt idx="6">
                  <c:v>0.89621517831823461</c:v>
                </c:pt>
                <c:pt idx="7">
                  <c:v>-2.2583378601188961</c:v>
                </c:pt>
                <c:pt idx="8">
                  <c:v>5.727964293256349E-2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0.43910127433120572</c:v>
                </c:pt>
                <c:pt idx="1">
                  <c:v>-0.21826237276500216</c:v>
                </c:pt>
                <c:pt idx="2">
                  <c:v>-8.0456882901027704E-3</c:v>
                </c:pt>
                <c:pt idx="3">
                  <c:v>-7.2388794865188122E-2</c:v>
                </c:pt>
                <c:pt idx="4">
                  <c:v>0.2903430188389855</c:v>
                </c:pt>
                <c:pt idx="5">
                  <c:v>5.9031008300536314E-2</c:v>
                </c:pt>
                <c:pt idx="6">
                  <c:v>-0.2808511465578919</c:v>
                </c:pt>
                <c:pt idx="7">
                  <c:v>0.47442710802127808</c:v>
                </c:pt>
                <c:pt idx="8">
                  <c:v>0.44527535883665781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0.51913236835971466</c:v>
                </c:pt>
                <c:pt idx="1">
                  <c:v>1.8837261209086904</c:v>
                </c:pt>
                <c:pt idx="2">
                  <c:v>1.8148787983504002</c:v>
                </c:pt>
                <c:pt idx="3">
                  <c:v>-1.1367691769113755</c:v>
                </c:pt>
                <c:pt idx="4">
                  <c:v>0.27917315055216685</c:v>
                </c:pt>
                <c:pt idx="5">
                  <c:v>-0.15672945723851939</c:v>
                </c:pt>
                <c:pt idx="6">
                  <c:v>0.14674964320966843</c:v>
                </c:pt>
                <c:pt idx="7">
                  <c:v>0.45673860919460729</c:v>
                </c:pt>
                <c:pt idx="8">
                  <c:v>-2.1464696904056613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-0.85030102036865429</c:v>
                </c:pt>
                <c:pt idx="1">
                  <c:v>7.7295528500316166</c:v>
                </c:pt>
                <c:pt idx="2">
                  <c:v>2.878487448412443</c:v>
                </c:pt>
                <c:pt idx="3">
                  <c:v>0.45657797166268566</c:v>
                </c:pt>
                <c:pt idx="4">
                  <c:v>-3.8163996275317658</c:v>
                </c:pt>
                <c:pt idx="5">
                  <c:v>1.6665234909659201</c:v>
                </c:pt>
                <c:pt idx="6">
                  <c:v>-0.12691662753055155</c:v>
                </c:pt>
                <c:pt idx="7">
                  <c:v>-2.8240060740631669</c:v>
                </c:pt>
                <c:pt idx="8">
                  <c:v>0.68642145655114284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0.14031648094458982</c:v>
                </c:pt>
                <c:pt idx="1">
                  <c:v>0.2646228322213422</c:v>
                </c:pt>
                <c:pt idx="2">
                  <c:v>5.0209546216338996E-2</c:v>
                </c:pt>
                <c:pt idx="3">
                  <c:v>-0.14619146707043451</c:v>
                </c:pt>
                <c:pt idx="4">
                  <c:v>0.18805600835809533</c:v>
                </c:pt>
                <c:pt idx="5">
                  <c:v>-8.3842953376990437E-2</c:v>
                </c:pt>
                <c:pt idx="6">
                  <c:v>-0.15482578860656976</c:v>
                </c:pt>
                <c:pt idx="7">
                  <c:v>5.5201417412937825E-3</c:v>
                </c:pt>
                <c:pt idx="8">
                  <c:v>0.18725068605263095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0.44684385072857014</c:v>
                </c:pt>
                <c:pt idx="1">
                  <c:v>1.2674369072522378</c:v>
                </c:pt>
                <c:pt idx="2">
                  <c:v>1.7050573199255865</c:v>
                </c:pt>
                <c:pt idx="3">
                  <c:v>-1.3085878199142034</c:v>
                </c:pt>
                <c:pt idx="4">
                  <c:v>6.4555632131818586E-2</c:v>
                </c:pt>
                <c:pt idx="5">
                  <c:v>-0.6034270482299533</c:v>
                </c:pt>
                <c:pt idx="6">
                  <c:v>-0.30167257020604232</c:v>
                </c:pt>
                <c:pt idx="7">
                  <c:v>0.34649321342508921</c:v>
                </c:pt>
                <c:pt idx="8">
                  <c:v>-1.4434207484669095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0.34954152177735587</c:v>
                </c:pt>
                <c:pt idx="1">
                  <c:v>3.6533161548397146</c:v>
                </c:pt>
                <c:pt idx="2">
                  <c:v>3.5970805540937327</c:v>
                </c:pt>
                <c:pt idx="3">
                  <c:v>-1.8020229753799519</c:v>
                </c:pt>
                <c:pt idx="4">
                  <c:v>-1.4831585106416911E-2</c:v>
                </c:pt>
                <c:pt idx="5">
                  <c:v>1.3070834521150854</c:v>
                </c:pt>
                <c:pt idx="6">
                  <c:v>-0.70073495038439626</c:v>
                </c:pt>
                <c:pt idx="7">
                  <c:v>1.3484148105230354E-2</c:v>
                </c:pt>
                <c:pt idx="8">
                  <c:v>0.18411754446386963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0.29878479338661723</c:v>
                </c:pt>
                <c:pt idx="1">
                  <c:v>-0.48288520498634346</c:v>
                </c:pt>
                <c:pt idx="2">
                  <c:v>-5.8255234506443543E-2</c:v>
                </c:pt>
                <c:pt idx="3">
                  <c:v>7.3802672205246111E-2</c:v>
                </c:pt>
                <c:pt idx="4">
                  <c:v>0.10228701048089839</c:v>
                </c:pt>
                <c:pt idx="5">
                  <c:v>0.14287396167752492</c:v>
                </c:pt>
                <c:pt idx="6">
                  <c:v>-0.1260253579513223</c:v>
                </c:pt>
                <c:pt idx="7">
                  <c:v>0.46890696627998407</c:v>
                </c:pt>
                <c:pt idx="8">
                  <c:v>0.25802467278402741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7.228851763114319E-2</c:v>
                </c:pt>
                <c:pt idx="1">
                  <c:v>0.61628921365645395</c:v>
                </c:pt>
                <c:pt idx="2">
                  <c:v>0.10982147842481749</c:v>
                </c:pt>
                <c:pt idx="3">
                  <c:v>0.17181864300282967</c:v>
                </c:pt>
                <c:pt idx="4">
                  <c:v>0.21461751842034871</c:v>
                </c:pt>
                <c:pt idx="5">
                  <c:v>0.44669759099143436</c:v>
                </c:pt>
                <c:pt idx="6">
                  <c:v>0.44842221341571253</c:v>
                </c:pt>
                <c:pt idx="7">
                  <c:v>0.11024539576951931</c:v>
                </c:pt>
                <c:pt idx="8">
                  <c:v>-0.70304894193874645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-1.1998425421459995</c:v>
                </c:pt>
                <c:pt idx="1">
                  <c:v>4.0762366951919198</c:v>
                </c:pt>
                <c:pt idx="2">
                  <c:v>-0.71859310568130041</c:v>
                </c:pt>
                <c:pt idx="3">
                  <c:v>2.2586009470426465</c:v>
                </c:pt>
                <c:pt idx="4">
                  <c:v>-3.8015680424253357</c:v>
                </c:pt>
                <c:pt idx="5">
                  <c:v>0.35944003885082898</c:v>
                </c:pt>
                <c:pt idx="6">
                  <c:v>0.57381832285383982</c:v>
                </c:pt>
                <c:pt idx="7">
                  <c:v>-2.8374902221683858</c:v>
                </c:pt>
                <c:pt idx="8">
                  <c:v>0.50230391208727809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20.064554582760088</c:v>
                </c:pt>
                <c:pt idx="1">
                  <c:v>19.356346032683994</c:v>
                </c:pt>
                <c:pt idx="2">
                  <c:v>20.532486544950096</c:v>
                </c:pt>
                <c:pt idx="3">
                  <c:v>16.984806110064561</c:v>
                </c:pt>
                <c:pt idx="4">
                  <c:v>16.417115755427083</c:v>
                </c:pt>
                <c:pt idx="5">
                  <c:v>16.691639602769708</c:v>
                </c:pt>
                <c:pt idx="6">
                  <c:v>18.426443005381291</c:v>
                </c:pt>
                <c:pt idx="7">
                  <c:v>17.514392407065056</c:v>
                </c:pt>
                <c:pt idx="8">
                  <c:v>16.577354388167112</c:v>
                </c:pt>
                <c:pt idx="9">
                  <c:v>16.186995995256169</c:v>
                </c:pt>
                <c:pt idx="10">
                  <c:v>12.807312988897845</c:v>
                </c:pt>
                <c:pt idx="11">
                  <c:v>12.310854209295545</c:v>
                </c:pt>
                <c:pt idx="12">
                  <c:v>12.204764907977982</c:v>
                </c:pt>
                <c:pt idx="13">
                  <c:v>11.396094944997939</c:v>
                </c:pt>
                <c:pt idx="14">
                  <c:v>10.609271134255962</c:v>
                </c:pt>
                <c:pt idx="15">
                  <c:v>10.103408980751981</c:v>
                </c:pt>
                <c:pt idx="16">
                  <c:v>9.6398757004493945</c:v>
                </c:pt>
                <c:pt idx="17">
                  <c:v>9.1859232191792142</c:v>
                </c:pt>
                <c:pt idx="18">
                  <c:v>8.7387981924953522</c:v>
                </c:pt>
                <c:pt idx="19">
                  <c:v>8.2984999251328357</c:v>
                </c:pt>
                <c:pt idx="20">
                  <c:v>7.8640576987634203</c:v>
                </c:pt>
                <c:pt idx="21">
                  <c:v>7.4336356513421284</c:v>
                </c:pt>
                <c:pt idx="22">
                  <c:v>7.0083193959091465</c:v>
                </c:pt>
                <c:pt idx="23">
                  <c:v>6.587951603490759</c:v>
                </c:pt>
                <c:pt idx="24">
                  <c:v>6.189099005132678</c:v>
                </c:pt>
                <c:pt idx="25">
                  <c:v>6.0553333602360135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46.823574489180999</c:v>
                </c:pt>
                <c:pt idx="1">
                  <c:v>44.408852252589426</c:v>
                </c:pt>
                <c:pt idx="2">
                  <c:v>40.835295043023301</c:v>
                </c:pt>
                <c:pt idx="3">
                  <c:v>43.042078157273849</c:v>
                </c:pt>
                <c:pt idx="4">
                  <c:v>42.230226662295259</c:v>
                </c:pt>
                <c:pt idx="5">
                  <c:v>42.978182231884645</c:v>
                </c:pt>
                <c:pt idx="6">
                  <c:v>40.877678697287493</c:v>
                </c:pt>
                <c:pt idx="7">
                  <c:v>44.469208535166629</c:v>
                </c:pt>
                <c:pt idx="8">
                  <c:v>43.749660863703134</c:v>
                </c:pt>
                <c:pt idx="9">
                  <c:v>40.09594104113809</c:v>
                </c:pt>
                <c:pt idx="10">
                  <c:v>36.693394763714061</c:v>
                </c:pt>
                <c:pt idx="11">
                  <c:v>35.720047685950028</c:v>
                </c:pt>
                <c:pt idx="12">
                  <c:v>36.101251545077901</c:v>
                </c:pt>
                <c:pt idx="13">
                  <c:v>35.034700005049324</c:v>
                </c:pt>
                <c:pt idx="14">
                  <c:v>34.02574386564109</c:v>
                </c:pt>
                <c:pt idx="15">
                  <c:v>32.949013727741239</c:v>
                </c:pt>
                <c:pt idx="16">
                  <c:v>31.845177203342253</c:v>
                </c:pt>
                <c:pt idx="17">
                  <c:v>30.728612285977924</c:v>
                </c:pt>
                <c:pt idx="18">
                  <c:v>29.605492499980446</c:v>
                </c:pt>
                <c:pt idx="19">
                  <c:v>28.482167655427823</c:v>
                </c:pt>
                <c:pt idx="20">
                  <c:v>27.372127031096518</c:v>
                </c:pt>
                <c:pt idx="21">
                  <c:v>26.261898615809706</c:v>
                </c:pt>
                <c:pt idx="22">
                  <c:v>25.16143584675326</c:v>
                </c:pt>
                <c:pt idx="23">
                  <c:v>24.070195290616947</c:v>
                </c:pt>
                <c:pt idx="24">
                  <c:v>22.982531280671623</c:v>
                </c:pt>
                <c:pt idx="25">
                  <c:v>21.874114058770289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61.270830412431032</c:v>
                </c:pt>
                <c:pt idx="1">
                  <c:v>65.100004467071173</c:v>
                </c:pt>
                <c:pt idx="2">
                  <c:v>61.103170536241215</c:v>
                </c:pt>
                <c:pt idx="3">
                  <c:v>58.795362392999571</c:v>
                </c:pt>
                <c:pt idx="4">
                  <c:v>62.876045917654466</c:v>
                </c:pt>
                <c:pt idx="5">
                  <c:v>58.19585806115208</c:v>
                </c:pt>
                <c:pt idx="6">
                  <c:v>62.63833360659001</c:v>
                </c:pt>
                <c:pt idx="7">
                  <c:v>63.238083584264146</c:v>
                </c:pt>
                <c:pt idx="8">
                  <c:v>60.653041848026945</c:v>
                </c:pt>
                <c:pt idx="9">
                  <c:v>56.921998292740007</c:v>
                </c:pt>
                <c:pt idx="10">
                  <c:v>61.582963270924431</c:v>
                </c:pt>
                <c:pt idx="11">
                  <c:v>55.485914674955964</c:v>
                </c:pt>
                <c:pt idx="12">
                  <c:v>56.093961311010226</c:v>
                </c:pt>
                <c:pt idx="13">
                  <c:v>55.176785792070262</c:v>
                </c:pt>
                <c:pt idx="14">
                  <c:v>54.337755613943187</c:v>
                </c:pt>
                <c:pt idx="15">
                  <c:v>53.366983799572438</c:v>
                </c:pt>
                <c:pt idx="16">
                  <c:v>52.340317451595674</c:v>
                </c:pt>
                <c:pt idx="17">
                  <c:v>51.285822227239926</c:v>
                </c:pt>
                <c:pt idx="18">
                  <c:v>50.227106369635649</c:v>
                </c:pt>
                <c:pt idx="19">
                  <c:v>49.165054159994433</c:v>
                </c:pt>
                <c:pt idx="20">
                  <c:v>48.114270624894587</c:v>
                </c:pt>
                <c:pt idx="21">
                  <c:v>47.056123535918552</c:v>
                </c:pt>
                <c:pt idx="22">
                  <c:v>45.992647628460951</c:v>
                </c:pt>
                <c:pt idx="23">
                  <c:v>44.929128911063003</c:v>
                </c:pt>
                <c:pt idx="24">
                  <c:v>43.851937537517301</c:v>
                </c:pt>
                <c:pt idx="25">
                  <c:v>42.732366833329728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57.123910136350382</c:v>
                </c:pt>
                <c:pt idx="1">
                  <c:v>56.090665923414434</c:v>
                </c:pt>
                <c:pt idx="2">
                  <c:v>55.712149703692987</c:v>
                </c:pt>
                <c:pt idx="3">
                  <c:v>56.290342496130862</c:v>
                </c:pt>
                <c:pt idx="4">
                  <c:v>61.516036259697529</c:v>
                </c:pt>
                <c:pt idx="5">
                  <c:v>60.080193507989584</c:v>
                </c:pt>
                <c:pt idx="6">
                  <c:v>62.116067913582327</c:v>
                </c:pt>
                <c:pt idx="7">
                  <c:v>61.115786863891863</c:v>
                </c:pt>
                <c:pt idx="8">
                  <c:v>59.788516115096328</c:v>
                </c:pt>
                <c:pt idx="9">
                  <c:v>63.576936293095457</c:v>
                </c:pt>
                <c:pt idx="10">
                  <c:v>68.818070843259861</c:v>
                </c:pt>
                <c:pt idx="11">
                  <c:v>63.985650482616393</c:v>
                </c:pt>
                <c:pt idx="12">
                  <c:v>64.957939962267233</c:v>
                </c:pt>
                <c:pt idx="13">
                  <c:v>65.551442305343201</c:v>
                </c:pt>
                <c:pt idx="14">
                  <c:v>66.260791509266326</c:v>
                </c:pt>
                <c:pt idx="15">
                  <c:v>66.827055939794988</c:v>
                </c:pt>
                <c:pt idx="16">
                  <c:v>67.331349170213571</c:v>
                </c:pt>
                <c:pt idx="17">
                  <c:v>67.801393625461884</c:v>
                </c:pt>
                <c:pt idx="18">
                  <c:v>68.271936589323118</c:v>
                </c:pt>
                <c:pt idx="19">
                  <c:v>68.740897914050251</c:v>
                </c:pt>
                <c:pt idx="20">
                  <c:v>69.237245374220933</c:v>
                </c:pt>
                <c:pt idx="21">
                  <c:v>69.729565514040743</c:v>
                </c:pt>
                <c:pt idx="22">
                  <c:v>70.222862162879139</c:v>
                </c:pt>
                <c:pt idx="23">
                  <c:v>70.7190946415067</c:v>
                </c:pt>
                <c:pt idx="24">
                  <c:v>71.210812838173752</c:v>
                </c:pt>
                <c:pt idx="25">
                  <c:v>71.639367694313478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12.66485829010662</c:v>
                </c:pt>
                <c:pt idx="1">
                  <c:v>11.853472093562161</c:v>
                </c:pt>
                <c:pt idx="2">
                  <c:v>12.229999659505879</c:v>
                </c:pt>
                <c:pt idx="3">
                  <c:v>12.53519170722211</c:v>
                </c:pt>
                <c:pt idx="4">
                  <c:v>13.340540930598495</c:v>
                </c:pt>
                <c:pt idx="5">
                  <c:v>13.017691707518431</c:v>
                </c:pt>
                <c:pt idx="6">
                  <c:v>14.094069581599609</c:v>
                </c:pt>
                <c:pt idx="7">
                  <c:v>14.585240093878618</c:v>
                </c:pt>
                <c:pt idx="8">
                  <c:v>14.788515055479118</c:v>
                </c:pt>
                <c:pt idx="9">
                  <c:v>14.241378917578142</c:v>
                </c:pt>
                <c:pt idx="10">
                  <c:v>14.460537771273222</c:v>
                </c:pt>
                <c:pt idx="11">
                  <c:v>15.703666417553302</c:v>
                </c:pt>
                <c:pt idx="12">
                  <c:v>15.25692612075941</c:v>
                </c:pt>
                <c:pt idx="13">
                  <c:v>15.504272290772203</c:v>
                </c:pt>
                <c:pt idx="14">
                  <c:v>15.784643564614322</c:v>
                </c:pt>
                <c:pt idx="15">
                  <c:v>16.026496310968426</c:v>
                </c:pt>
                <c:pt idx="16">
                  <c:v>16.267730128956554</c:v>
                </c:pt>
                <c:pt idx="17">
                  <c:v>16.511729044676901</c:v>
                </c:pt>
                <c:pt idx="18" formatCode="General">
                  <c:v>16.754459533776494</c:v>
                </c:pt>
                <c:pt idx="19" formatCode="General">
                  <c:v>16.998237599516823</c:v>
                </c:pt>
                <c:pt idx="20" formatCode="General">
                  <c:v>17.260166674158505</c:v>
                </c:pt>
                <c:pt idx="21" formatCode="General">
                  <c:v>17.529115863330372</c:v>
                </c:pt>
                <c:pt idx="22">
                  <c:v>17.802343319985749</c:v>
                </c:pt>
                <c:pt idx="23">
                  <c:v>18.081163215228084</c:v>
                </c:pt>
                <c:pt idx="24">
                  <c:v>18.373397196559541</c:v>
                </c:pt>
                <c:pt idx="25">
                  <c:v>18.637039453435023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15.247923209973424</c:v>
                </c:pt>
                <c:pt idx="1">
                  <c:v>14.097731103251165</c:v>
                </c:pt>
                <c:pt idx="2">
                  <c:v>14.395164208515236</c:v>
                </c:pt>
                <c:pt idx="3">
                  <c:v>14.766715715338314</c:v>
                </c:pt>
                <c:pt idx="4">
                  <c:v>14.525391037583917</c:v>
                </c:pt>
                <c:pt idx="5">
                  <c:v>14.722278083197306</c:v>
                </c:pt>
                <c:pt idx="6">
                  <c:v>14.658189836777495</c:v>
                </c:pt>
                <c:pt idx="7">
                  <c:v>15.138989417435218</c:v>
                </c:pt>
                <c:pt idx="8">
                  <c:v>14.875558947925445</c:v>
                </c:pt>
                <c:pt idx="9">
                  <c:v>14.615366227844916</c:v>
                </c:pt>
                <c:pt idx="10">
                  <c:v>14.352143499432648</c:v>
                </c:pt>
                <c:pt idx="11">
                  <c:v>15.139326769274071</c:v>
                </c:pt>
                <c:pt idx="12">
                  <c:v>14.74058217293635</c:v>
                </c:pt>
                <c:pt idx="13">
                  <c:v>14.843337306286896</c:v>
                </c:pt>
                <c:pt idx="14">
                  <c:v>14.977681484794772</c:v>
                </c:pt>
                <c:pt idx="15">
                  <c:v>15.083275714842259</c:v>
                </c:pt>
                <c:pt idx="16">
                  <c:v>15.183719757591632</c:v>
                </c:pt>
                <c:pt idx="17">
                  <c:v>15.29013061686801</c:v>
                </c:pt>
                <c:pt idx="18" formatCode="General">
                  <c:v>15.426720196499106</c:v>
                </c:pt>
                <c:pt idx="19" formatCode="General">
                  <c:v>15.572548631627763</c:v>
                </c:pt>
                <c:pt idx="20" formatCode="General">
                  <c:v>15.731743020423645</c:v>
                </c:pt>
                <c:pt idx="21" formatCode="General">
                  <c:v>15.903879804708053</c:v>
                </c:pt>
                <c:pt idx="22">
                  <c:v>16.084150532672261</c:v>
                </c:pt>
                <c:pt idx="23">
                  <c:v>16.271640682061637</c:v>
                </c:pt>
                <c:pt idx="24">
                  <c:v>16.461949907132581</c:v>
                </c:pt>
                <c:pt idx="25">
                  <c:v>16.640080849872152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37.294488737937201</c:v>
                </c:pt>
                <c:pt idx="1">
                  <c:v>35.664011923618709</c:v>
                </c:pt>
                <c:pt idx="2">
                  <c:v>38.728990961603081</c:v>
                </c:pt>
                <c:pt idx="3">
                  <c:v>40.762191047272765</c:v>
                </c:pt>
                <c:pt idx="4">
                  <c:v>42.451024790491566</c:v>
                </c:pt>
                <c:pt idx="5">
                  <c:v>42.874437108980942</c:v>
                </c:pt>
                <c:pt idx="6">
                  <c:v>45.882001993572366</c:v>
                </c:pt>
                <c:pt idx="7">
                  <c:v>48.262177671357712</c:v>
                </c:pt>
                <c:pt idx="8">
                  <c:v>48.986065051002328</c:v>
                </c:pt>
                <c:pt idx="9">
                  <c:v>48.522125627108295</c:v>
                </c:pt>
                <c:pt idx="10">
                  <c:v>49.964573215818938</c:v>
                </c:pt>
                <c:pt idx="11">
                  <c:v>52.808079643155402</c:v>
                </c:pt>
                <c:pt idx="12">
                  <c:v>52.65538395848327</c:v>
                </c:pt>
                <c:pt idx="13">
                  <c:v>53.729818550203376</c:v>
                </c:pt>
                <c:pt idx="14">
                  <c:v>54.892270583762922</c:v>
                </c:pt>
                <c:pt idx="15">
                  <c:v>55.942005174551838</c:v>
                </c:pt>
                <c:pt idx="16">
                  <c:v>56.933285680830934</c:v>
                </c:pt>
                <c:pt idx="17">
                  <c:v>57.893168097064503</c:v>
                </c:pt>
                <c:pt idx="18" formatCode="General">
                  <c:v>58.846152857777696</c:v>
                </c:pt>
                <c:pt idx="19" formatCode="General">
                  <c:v>59.799712188028124</c:v>
                </c:pt>
                <c:pt idx="20" formatCode="General">
                  <c:v>60.770555471545741</c:v>
                </c:pt>
                <c:pt idx="21" formatCode="General">
                  <c:v>61.727460007006471</c:v>
                </c:pt>
                <c:pt idx="22" formatCode="General">
                  <c:v>62.688011168085026</c:v>
                </c:pt>
                <c:pt idx="23" formatCode="General">
                  <c:v>63.652985249953169</c:v>
                </c:pt>
                <c:pt idx="24" formatCode="General">
                  <c:v>64.610354556026081</c:v>
                </c:pt>
                <c:pt idx="25" formatCode="General">
                  <c:v>65.531039616162616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17.03157097897251</c:v>
                </c:pt>
                <c:pt idx="1">
                  <c:v>16.647349249017253</c:v>
                </c:pt>
                <c:pt idx="2">
                  <c:v>15.52099299762404</c:v>
                </c:pt>
                <c:pt idx="3">
                  <c:v>17.547862236360661</c:v>
                </c:pt>
                <c:pt idx="4">
                  <c:v>17.909773108442643</c:v>
                </c:pt>
                <c:pt idx="5">
                  <c:v>20.399686570543775</c:v>
                </c:pt>
                <c:pt idx="6">
                  <c:v>21.129927462263272</c:v>
                </c:pt>
                <c:pt idx="7">
                  <c:v>22.871724779495302</c:v>
                </c:pt>
                <c:pt idx="8">
                  <c:v>26.542034620020118</c:v>
                </c:pt>
                <c:pt idx="9">
                  <c:v>25.685113725912469</c:v>
                </c:pt>
                <c:pt idx="10">
                  <c:v>24.732652542678156</c:v>
                </c:pt>
                <c:pt idx="11">
                  <c:v>30.5470648675375</c:v>
                </c:pt>
                <c:pt idx="12">
                  <c:v>29.776494671931438</c:v>
                </c:pt>
                <c:pt idx="13">
                  <c:v>31.100858951471832</c:v>
                </c:pt>
                <c:pt idx="14">
                  <c:v>32.478581323663725</c:v>
                </c:pt>
                <c:pt idx="15">
                  <c:v>33.779355353517701</c:v>
                </c:pt>
                <c:pt idx="16">
                  <c:v>35.042341001453124</c:v>
                </c:pt>
                <c:pt idx="17">
                  <c:v>36.285059170873282</c:v>
                </c:pt>
                <c:pt idx="18" formatCode="General">
                  <c:v>37.51342889986892</c:v>
                </c:pt>
                <c:pt idx="19" formatCode="General">
                  <c:v>38.735032704259396</c:v>
                </c:pt>
                <c:pt idx="20" formatCode="General">
                  <c:v>39.957182644824577</c:v>
                </c:pt>
                <c:pt idx="21" formatCode="General">
                  <c:v>41.165834750310616</c:v>
                </c:pt>
                <c:pt idx="22" formatCode="General">
                  <c:v>42.361086925144832</c:v>
                </c:pt>
                <c:pt idx="23" formatCode="General">
                  <c:v>43.550488059297422</c:v>
                </c:pt>
                <c:pt idx="24" formatCode="General">
                  <c:v>44.717976256759435</c:v>
                </c:pt>
                <c:pt idx="25" formatCode="General">
                  <c:v>45.842939979283265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2.4212891622876485</c:v>
                </c:pt>
                <c:pt idx="1">
                  <c:v>2.4745669547918987</c:v>
                </c:pt>
                <c:pt idx="2">
                  <c:v>2.3547503448444536</c:v>
                </c:pt>
                <c:pt idx="3">
                  <c:v>2.6304501373373537</c:v>
                </c:pt>
                <c:pt idx="4">
                  <c:v>2.6728455378089198</c:v>
                </c:pt>
                <c:pt idx="5">
                  <c:v>3.131033125963643</c:v>
                </c:pt>
                <c:pt idx="6">
                  <c:v>3.02928790294626</c:v>
                </c:pt>
                <c:pt idx="7">
                  <c:v>3.3393966474455672</c:v>
                </c:pt>
                <c:pt idx="8">
                  <c:v>3.9212531105794808</c:v>
                </c:pt>
                <c:pt idx="9">
                  <c:v>3.7911438793265724</c:v>
                </c:pt>
                <c:pt idx="10">
                  <c:v>3.6483511040010685</c:v>
                </c:pt>
                <c:pt idx="11">
                  <c:v>4.4913952496617533</c:v>
                </c:pt>
                <c:pt idx="12">
                  <c:v>4.376695349555936</c:v>
                </c:pt>
                <c:pt idx="13">
                  <c:v>4.5676898538052404</c:v>
                </c:pt>
                <c:pt idx="14">
                  <c:v>4.7652609200575586</c:v>
                </c:pt>
                <c:pt idx="15">
                  <c:v>4.9494049982591193</c:v>
                </c:pt>
                <c:pt idx="16">
                  <c:v>5.1292039055670555</c:v>
                </c:pt>
                <c:pt idx="17">
                  <c:v>5.3051617126581361</c:v>
                </c:pt>
                <c:pt idx="18" formatCode="General">
                  <c:v>5.4839048606427969</c:v>
                </c:pt>
                <c:pt idx="19" formatCode="General">
                  <c:v>5.6588492219630462</c:v>
                </c:pt>
                <c:pt idx="20" formatCode="General">
                  <c:v>5.8356514600716798</c:v>
                </c:pt>
                <c:pt idx="21" formatCode="General">
                  <c:v>6.0104862575331621</c:v>
                </c:pt>
                <c:pt idx="22" formatCode="General">
                  <c:v>6.1861430201095242</c:v>
                </c:pt>
                <c:pt idx="23" formatCode="General">
                  <c:v>6.3573523467825286</c:v>
                </c:pt>
                <c:pt idx="24" formatCode="General">
                  <c:v>6.5309414220273796</c:v>
                </c:pt>
                <c:pt idx="25" formatCode="General">
                  <c:v>6.6967181545974217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20.064554582760088</c:v>
                </c:pt>
                <c:pt idx="1">
                  <c:v>19.356346032683994</c:v>
                </c:pt>
                <c:pt idx="2">
                  <c:v>20.532486544950096</c:v>
                </c:pt>
                <c:pt idx="3">
                  <c:v>16.984806110064561</c:v>
                </c:pt>
                <c:pt idx="4">
                  <c:v>16.417115755427083</c:v>
                </c:pt>
                <c:pt idx="5">
                  <c:v>16.691639602769708</c:v>
                </c:pt>
                <c:pt idx="6">
                  <c:v>18.426443005381291</c:v>
                </c:pt>
                <c:pt idx="7">
                  <c:v>17.514392407065056</c:v>
                </c:pt>
                <c:pt idx="8">
                  <c:v>16.577354388167112</c:v>
                </c:pt>
                <c:pt idx="9">
                  <c:v>16.186995995256169</c:v>
                </c:pt>
                <c:pt idx="10">
                  <c:v>12.807312988897845</c:v>
                </c:pt>
                <c:pt idx="11">
                  <c:v>12.310854209295545</c:v>
                </c:pt>
                <c:pt idx="12">
                  <c:v>12.204764907977982</c:v>
                </c:pt>
                <c:pt idx="13">
                  <c:v>11.396094944997939</c:v>
                </c:pt>
                <c:pt idx="14">
                  <c:v>10.609271134255962</c:v>
                </c:pt>
                <c:pt idx="15">
                  <c:v>10.103408980751981</c:v>
                </c:pt>
                <c:pt idx="16">
                  <c:v>9.6398757004493945</c:v>
                </c:pt>
                <c:pt idx="17">
                  <c:v>9.1859232191792142</c:v>
                </c:pt>
                <c:pt idx="18">
                  <c:v>8.7387981924953522</c:v>
                </c:pt>
                <c:pt idx="19">
                  <c:v>8.2984999251328357</c:v>
                </c:pt>
                <c:pt idx="20">
                  <c:v>7.8640576987634203</c:v>
                </c:pt>
                <c:pt idx="21">
                  <c:v>7.4336356513421284</c:v>
                </c:pt>
                <c:pt idx="22">
                  <c:v>7.0083193959091465</c:v>
                </c:pt>
                <c:pt idx="23">
                  <c:v>6.587951603490759</c:v>
                </c:pt>
                <c:pt idx="24">
                  <c:v>6.189099005132678</c:v>
                </c:pt>
                <c:pt idx="25">
                  <c:v>6.0553333602360135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46.823574489180999</c:v>
                </c:pt>
                <c:pt idx="1">
                  <c:v>44.408852252589426</c:v>
                </c:pt>
                <c:pt idx="2">
                  <c:v>40.835295043023301</c:v>
                </c:pt>
                <c:pt idx="3">
                  <c:v>43.042078157273849</c:v>
                </c:pt>
                <c:pt idx="4">
                  <c:v>42.230226662295259</c:v>
                </c:pt>
                <c:pt idx="5">
                  <c:v>42.978182231884645</c:v>
                </c:pt>
                <c:pt idx="6">
                  <c:v>40.877678697287493</c:v>
                </c:pt>
                <c:pt idx="7">
                  <c:v>44.469208535166629</c:v>
                </c:pt>
                <c:pt idx="8">
                  <c:v>43.749660863703134</c:v>
                </c:pt>
                <c:pt idx="9">
                  <c:v>40.09594104113809</c:v>
                </c:pt>
                <c:pt idx="10">
                  <c:v>36.693394763714061</c:v>
                </c:pt>
                <c:pt idx="11">
                  <c:v>35.720047685950028</c:v>
                </c:pt>
                <c:pt idx="12">
                  <c:v>36.101251545077901</c:v>
                </c:pt>
                <c:pt idx="13">
                  <c:v>35.034700005049324</c:v>
                </c:pt>
                <c:pt idx="14">
                  <c:v>34.02574386564109</c:v>
                </c:pt>
                <c:pt idx="15">
                  <c:v>32.949013727741239</c:v>
                </c:pt>
                <c:pt idx="16">
                  <c:v>31.845177203342253</c:v>
                </c:pt>
                <c:pt idx="17">
                  <c:v>30.728612285977924</c:v>
                </c:pt>
                <c:pt idx="18">
                  <c:v>29.605492499980446</c:v>
                </c:pt>
                <c:pt idx="19">
                  <c:v>28.482167655427823</c:v>
                </c:pt>
                <c:pt idx="20">
                  <c:v>27.372127031096518</c:v>
                </c:pt>
                <c:pt idx="21">
                  <c:v>26.261898615809706</c:v>
                </c:pt>
                <c:pt idx="22">
                  <c:v>25.16143584675326</c:v>
                </c:pt>
                <c:pt idx="23">
                  <c:v>24.070195290616947</c:v>
                </c:pt>
                <c:pt idx="24">
                  <c:v>22.982531280671623</c:v>
                </c:pt>
                <c:pt idx="25">
                  <c:v>21.874114058770289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61.270830412431032</c:v>
                </c:pt>
                <c:pt idx="1">
                  <c:v>65.100004467071173</c:v>
                </c:pt>
                <c:pt idx="2">
                  <c:v>61.103170536241215</c:v>
                </c:pt>
                <c:pt idx="3">
                  <c:v>58.795362392999571</c:v>
                </c:pt>
                <c:pt idx="4">
                  <c:v>62.876045917654466</c:v>
                </c:pt>
                <c:pt idx="5">
                  <c:v>58.19585806115208</c:v>
                </c:pt>
                <c:pt idx="6">
                  <c:v>62.63833360659001</c:v>
                </c:pt>
                <c:pt idx="7">
                  <c:v>63.238083584264146</c:v>
                </c:pt>
                <c:pt idx="8">
                  <c:v>60.653041848026945</c:v>
                </c:pt>
                <c:pt idx="9">
                  <c:v>56.921998292740007</c:v>
                </c:pt>
                <c:pt idx="10">
                  <c:v>61.582963270924431</c:v>
                </c:pt>
                <c:pt idx="11">
                  <c:v>55.485914674955964</c:v>
                </c:pt>
                <c:pt idx="12">
                  <c:v>56.093961311010226</c:v>
                </c:pt>
                <c:pt idx="13">
                  <c:v>55.176785792070262</c:v>
                </c:pt>
                <c:pt idx="14">
                  <c:v>54.337755613943187</c:v>
                </c:pt>
                <c:pt idx="15">
                  <c:v>53.366983799572438</c:v>
                </c:pt>
                <c:pt idx="16">
                  <c:v>52.340317451595674</c:v>
                </c:pt>
                <c:pt idx="17">
                  <c:v>51.285822227239926</c:v>
                </c:pt>
                <c:pt idx="18">
                  <c:v>50.227106369635649</c:v>
                </c:pt>
                <c:pt idx="19">
                  <c:v>49.165054159994433</c:v>
                </c:pt>
                <c:pt idx="20">
                  <c:v>48.114270624894587</c:v>
                </c:pt>
                <c:pt idx="21">
                  <c:v>47.056123535918552</c:v>
                </c:pt>
                <c:pt idx="22">
                  <c:v>45.992647628460951</c:v>
                </c:pt>
                <c:pt idx="23">
                  <c:v>44.929128911063003</c:v>
                </c:pt>
                <c:pt idx="24">
                  <c:v>43.851937537517301</c:v>
                </c:pt>
                <c:pt idx="25">
                  <c:v>42.732366833329728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57.123910136350382</c:v>
                </c:pt>
                <c:pt idx="1">
                  <c:v>56.090665923414434</c:v>
                </c:pt>
                <c:pt idx="2">
                  <c:v>55.712149703692987</c:v>
                </c:pt>
                <c:pt idx="3">
                  <c:v>56.290342496130862</c:v>
                </c:pt>
                <c:pt idx="4">
                  <c:v>61.516036259697529</c:v>
                </c:pt>
                <c:pt idx="5">
                  <c:v>60.080193507989584</c:v>
                </c:pt>
                <c:pt idx="6">
                  <c:v>62.116067913582327</c:v>
                </c:pt>
                <c:pt idx="7">
                  <c:v>61.115786863891863</c:v>
                </c:pt>
                <c:pt idx="8">
                  <c:v>59.788516115096328</c:v>
                </c:pt>
                <c:pt idx="9">
                  <c:v>63.576936293095457</c:v>
                </c:pt>
                <c:pt idx="10">
                  <c:v>68.818070843259861</c:v>
                </c:pt>
                <c:pt idx="11">
                  <c:v>63.985650482616393</c:v>
                </c:pt>
                <c:pt idx="12">
                  <c:v>64.957939962267233</c:v>
                </c:pt>
                <c:pt idx="13">
                  <c:v>65.551442305343201</c:v>
                </c:pt>
                <c:pt idx="14">
                  <c:v>66.260791509266326</c:v>
                </c:pt>
                <c:pt idx="15">
                  <c:v>66.827055939794988</c:v>
                </c:pt>
                <c:pt idx="16">
                  <c:v>67.331349170213571</c:v>
                </c:pt>
                <c:pt idx="17">
                  <c:v>67.801393625461884</c:v>
                </c:pt>
                <c:pt idx="18">
                  <c:v>68.271936589323118</c:v>
                </c:pt>
                <c:pt idx="19">
                  <c:v>68.740897914050251</c:v>
                </c:pt>
                <c:pt idx="20">
                  <c:v>69.237245374220933</c:v>
                </c:pt>
                <c:pt idx="21">
                  <c:v>69.729565514040743</c:v>
                </c:pt>
                <c:pt idx="22">
                  <c:v>70.222862162879139</c:v>
                </c:pt>
                <c:pt idx="23">
                  <c:v>70.7190946415067</c:v>
                </c:pt>
                <c:pt idx="24">
                  <c:v>71.210812838173752</c:v>
                </c:pt>
                <c:pt idx="25">
                  <c:v>71.639367694313478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12.66485829010662</c:v>
                </c:pt>
                <c:pt idx="1">
                  <c:v>11.853472093562161</c:v>
                </c:pt>
                <c:pt idx="2">
                  <c:v>12.229999659505879</c:v>
                </c:pt>
                <c:pt idx="3">
                  <c:v>12.53519170722211</c:v>
                </c:pt>
                <c:pt idx="4">
                  <c:v>13.340540930598495</c:v>
                </c:pt>
                <c:pt idx="5">
                  <c:v>13.017691707518431</c:v>
                </c:pt>
                <c:pt idx="6">
                  <c:v>14.094069581599609</c:v>
                </c:pt>
                <c:pt idx="7">
                  <c:v>14.585240093878618</c:v>
                </c:pt>
                <c:pt idx="8">
                  <c:v>14.788515055479118</c:v>
                </c:pt>
                <c:pt idx="9">
                  <c:v>14.241378917578142</c:v>
                </c:pt>
                <c:pt idx="10">
                  <c:v>14.460537771273222</c:v>
                </c:pt>
                <c:pt idx="11">
                  <c:v>15.703666417553302</c:v>
                </c:pt>
                <c:pt idx="12">
                  <c:v>15.25692612075941</c:v>
                </c:pt>
                <c:pt idx="13">
                  <c:v>15.504272290772203</c:v>
                </c:pt>
                <c:pt idx="14">
                  <c:v>15.784643564614322</c:v>
                </c:pt>
                <c:pt idx="15">
                  <c:v>16.026496310968426</c:v>
                </c:pt>
                <c:pt idx="16">
                  <c:v>16.267730128956554</c:v>
                </c:pt>
                <c:pt idx="17">
                  <c:v>16.511729044676901</c:v>
                </c:pt>
                <c:pt idx="18" formatCode="General">
                  <c:v>16.754459533776494</c:v>
                </c:pt>
                <c:pt idx="19" formatCode="General">
                  <c:v>16.998237599516823</c:v>
                </c:pt>
                <c:pt idx="20" formatCode="General">
                  <c:v>17.260166674158505</c:v>
                </c:pt>
                <c:pt idx="21" formatCode="General">
                  <c:v>17.529115863330372</c:v>
                </c:pt>
                <c:pt idx="22">
                  <c:v>17.802343319985749</c:v>
                </c:pt>
                <c:pt idx="23">
                  <c:v>18.081163215228084</c:v>
                </c:pt>
                <c:pt idx="24">
                  <c:v>18.373397196559541</c:v>
                </c:pt>
                <c:pt idx="25">
                  <c:v>18.637039453435023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15.247923209973424</c:v>
                </c:pt>
                <c:pt idx="1">
                  <c:v>14.097731103251165</c:v>
                </c:pt>
                <c:pt idx="2">
                  <c:v>14.395164208515236</c:v>
                </c:pt>
                <c:pt idx="3">
                  <c:v>14.766715715338314</c:v>
                </c:pt>
                <c:pt idx="4">
                  <c:v>14.525391037583917</c:v>
                </c:pt>
                <c:pt idx="5">
                  <c:v>14.722278083197306</c:v>
                </c:pt>
                <c:pt idx="6">
                  <c:v>14.658189836777495</c:v>
                </c:pt>
                <c:pt idx="7">
                  <c:v>15.138989417435218</c:v>
                </c:pt>
                <c:pt idx="8">
                  <c:v>14.875558947925445</c:v>
                </c:pt>
                <c:pt idx="9">
                  <c:v>14.615366227844916</c:v>
                </c:pt>
                <c:pt idx="10">
                  <c:v>14.352143499432648</c:v>
                </c:pt>
                <c:pt idx="11">
                  <c:v>15.139326769274071</c:v>
                </c:pt>
                <c:pt idx="12">
                  <c:v>14.74058217293635</c:v>
                </c:pt>
                <c:pt idx="13">
                  <c:v>14.843337306286896</c:v>
                </c:pt>
                <c:pt idx="14">
                  <c:v>14.977681484794772</c:v>
                </c:pt>
                <c:pt idx="15">
                  <c:v>15.083275714842259</c:v>
                </c:pt>
                <c:pt idx="16">
                  <c:v>15.183719757591632</c:v>
                </c:pt>
                <c:pt idx="17">
                  <c:v>15.29013061686801</c:v>
                </c:pt>
                <c:pt idx="18" formatCode="General">
                  <c:v>15.426720196499106</c:v>
                </c:pt>
                <c:pt idx="19" formatCode="General">
                  <c:v>15.572548631627763</c:v>
                </c:pt>
                <c:pt idx="20" formatCode="General">
                  <c:v>15.731743020423645</c:v>
                </c:pt>
                <c:pt idx="21" formatCode="General">
                  <c:v>15.903879804708053</c:v>
                </c:pt>
                <c:pt idx="22">
                  <c:v>16.084150532672261</c:v>
                </c:pt>
                <c:pt idx="23">
                  <c:v>16.271640682061637</c:v>
                </c:pt>
                <c:pt idx="24">
                  <c:v>16.461949907132581</c:v>
                </c:pt>
                <c:pt idx="25">
                  <c:v>16.640080849872152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37.294488737937201</c:v>
                </c:pt>
                <c:pt idx="1">
                  <c:v>35.664011923618709</c:v>
                </c:pt>
                <c:pt idx="2">
                  <c:v>38.728990961603081</c:v>
                </c:pt>
                <c:pt idx="3">
                  <c:v>40.762191047272765</c:v>
                </c:pt>
                <c:pt idx="4">
                  <c:v>42.451024790491566</c:v>
                </c:pt>
                <c:pt idx="5">
                  <c:v>42.874437108980942</c:v>
                </c:pt>
                <c:pt idx="6">
                  <c:v>45.882001993572366</c:v>
                </c:pt>
                <c:pt idx="7">
                  <c:v>48.262177671357712</c:v>
                </c:pt>
                <c:pt idx="8">
                  <c:v>48.986065051002328</c:v>
                </c:pt>
                <c:pt idx="9">
                  <c:v>48.522125627108295</c:v>
                </c:pt>
                <c:pt idx="10">
                  <c:v>49.964573215818938</c:v>
                </c:pt>
                <c:pt idx="11">
                  <c:v>52.808079643155402</c:v>
                </c:pt>
                <c:pt idx="12">
                  <c:v>52.65538395848327</c:v>
                </c:pt>
                <c:pt idx="13">
                  <c:v>53.729818550203376</c:v>
                </c:pt>
                <c:pt idx="14">
                  <c:v>54.892270583762922</c:v>
                </c:pt>
                <c:pt idx="15">
                  <c:v>55.942005174551838</c:v>
                </c:pt>
                <c:pt idx="16">
                  <c:v>56.933285680830934</c:v>
                </c:pt>
                <c:pt idx="17">
                  <c:v>57.893168097064503</c:v>
                </c:pt>
                <c:pt idx="18" formatCode="General">
                  <c:v>58.846152857777696</c:v>
                </c:pt>
                <c:pt idx="19" formatCode="General">
                  <c:v>59.799712188028124</c:v>
                </c:pt>
                <c:pt idx="20" formatCode="General">
                  <c:v>60.770555471545741</c:v>
                </c:pt>
                <c:pt idx="21" formatCode="General">
                  <c:v>61.727460007006471</c:v>
                </c:pt>
                <c:pt idx="22" formatCode="General">
                  <c:v>62.688011168085026</c:v>
                </c:pt>
                <c:pt idx="23" formatCode="General">
                  <c:v>63.652985249953169</c:v>
                </c:pt>
                <c:pt idx="24" formatCode="General">
                  <c:v>64.610354556026081</c:v>
                </c:pt>
                <c:pt idx="25" formatCode="General">
                  <c:v>65.531039616162616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17.03157097897251</c:v>
                </c:pt>
                <c:pt idx="1">
                  <c:v>16.647349249017253</c:v>
                </c:pt>
                <c:pt idx="2">
                  <c:v>15.52099299762404</c:v>
                </c:pt>
                <c:pt idx="3">
                  <c:v>17.547862236360661</c:v>
                </c:pt>
                <c:pt idx="4">
                  <c:v>17.909773108442643</c:v>
                </c:pt>
                <c:pt idx="5">
                  <c:v>20.399686570543775</c:v>
                </c:pt>
                <c:pt idx="6">
                  <c:v>21.129927462263272</c:v>
                </c:pt>
                <c:pt idx="7">
                  <c:v>22.871724779495302</c:v>
                </c:pt>
                <c:pt idx="8">
                  <c:v>26.542034620020118</c:v>
                </c:pt>
                <c:pt idx="9">
                  <c:v>25.685113725912469</c:v>
                </c:pt>
                <c:pt idx="10">
                  <c:v>24.732652542678156</c:v>
                </c:pt>
                <c:pt idx="11">
                  <c:v>30.5470648675375</c:v>
                </c:pt>
                <c:pt idx="12">
                  <c:v>29.776494671931438</c:v>
                </c:pt>
                <c:pt idx="13">
                  <c:v>31.100858951471832</c:v>
                </c:pt>
                <c:pt idx="14">
                  <c:v>32.478581323663725</c:v>
                </c:pt>
                <c:pt idx="15">
                  <c:v>33.779355353517701</c:v>
                </c:pt>
                <c:pt idx="16">
                  <c:v>35.042341001453124</c:v>
                </c:pt>
                <c:pt idx="17">
                  <c:v>36.285059170873282</c:v>
                </c:pt>
                <c:pt idx="18" formatCode="General">
                  <c:v>37.51342889986892</c:v>
                </c:pt>
                <c:pt idx="19" formatCode="General">
                  <c:v>38.735032704259396</c:v>
                </c:pt>
                <c:pt idx="20" formatCode="General">
                  <c:v>39.957182644824577</c:v>
                </c:pt>
                <c:pt idx="21" formatCode="General">
                  <c:v>41.165834750310616</c:v>
                </c:pt>
                <c:pt idx="22" formatCode="General">
                  <c:v>42.361086925144832</c:v>
                </c:pt>
                <c:pt idx="23" formatCode="General">
                  <c:v>43.550488059297422</c:v>
                </c:pt>
                <c:pt idx="24" formatCode="General">
                  <c:v>44.717976256759435</c:v>
                </c:pt>
                <c:pt idx="25" formatCode="General">
                  <c:v>45.842939979283265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2.4212891622876485</c:v>
                </c:pt>
                <c:pt idx="1">
                  <c:v>2.4745669547918987</c:v>
                </c:pt>
                <c:pt idx="2">
                  <c:v>2.3547503448444536</c:v>
                </c:pt>
                <c:pt idx="3">
                  <c:v>2.6304501373373537</c:v>
                </c:pt>
                <c:pt idx="4">
                  <c:v>2.6728455378089198</c:v>
                </c:pt>
                <c:pt idx="5">
                  <c:v>3.131033125963643</c:v>
                </c:pt>
                <c:pt idx="6">
                  <c:v>3.02928790294626</c:v>
                </c:pt>
                <c:pt idx="7">
                  <c:v>3.3393966474455672</c:v>
                </c:pt>
                <c:pt idx="8">
                  <c:v>3.9212531105794808</c:v>
                </c:pt>
                <c:pt idx="9">
                  <c:v>3.7911438793265724</c:v>
                </c:pt>
                <c:pt idx="10">
                  <c:v>3.6483511040010685</c:v>
                </c:pt>
                <c:pt idx="11">
                  <c:v>4.4913952496617533</c:v>
                </c:pt>
                <c:pt idx="12">
                  <c:v>4.376695349555936</c:v>
                </c:pt>
                <c:pt idx="13">
                  <c:v>4.5676898538052404</c:v>
                </c:pt>
                <c:pt idx="14">
                  <c:v>4.7652609200575586</c:v>
                </c:pt>
                <c:pt idx="15">
                  <c:v>4.9494049982591193</c:v>
                </c:pt>
                <c:pt idx="16">
                  <c:v>5.1292039055670555</c:v>
                </c:pt>
                <c:pt idx="17">
                  <c:v>5.3051617126581361</c:v>
                </c:pt>
                <c:pt idx="18" formatCode="General">
                  <c:v>5.4839048606427969</c:v>
                </c:pt>
                <c:pt idx="19" formatCode="General">
                  <c:v>5.6588492219630462</c:v>
                </c:pt>
                <c:pt idx="20" formatCode="General">
                  <c:v>5.8356514600716798</c:v>
                </c:pt>
                <c:pt idx="21" formatCode="General">
                  <c:v>6.0104862575331621</c:v>
                </c:pt>
                <c:pt idx="22" formatCode="General">
                  <c:v>6.1861430201095242</c:v>
                </c:pt>
                <c:pt idx="23" formatCode="General">
                  <c:v>6.3573523467825286</c:v>
                </c:pt>
                <c:pt idx="24" formatCode="General">
                  <c:v>6.5309414220273796</c:v>
                </c:pt>
                <c:pt idx="25" formatCode="General">
                  <c:v>6.6967181545974217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15.127130876141599</c:v>
                </c:pt>
                <c:pt idx="1">
                  <c:v>7.989477127832517</c:v>
                </c:pt>
                <c:pt idx="2">
                  <c:v>10.587935610095816</c:v>
                </c:pt>
                <c:pt idx="3">
                  <c:v>11.228924892296787</c:v>
                </c:pt>
                <c:pt idx="4">
                  <c:v>11.644328958830412</c:v>
                </c:pt>
                <c:pt idx="5">
                  <c:v>12.171170599885869</c:v>
                </c:pt>
                <c:pt idx="6">
                  <c:v>4.2613681390672982</c:v>
                </c:pt>
                <c:pt idx="7">
                  <c:v>4.6966127208402453</c:v>
                </c:pt>
                <c:pt idx="8">
                  <c:v>3.4322284589077192</c:v>
                </c:pt>
                <c:pt idx="9">
                  <c:v>3.2331805828591427</c:v>
                </c:pt>
                <c:pt idx="10">
                  <c:v>13.240915347675866</c:v>
                </c:pt>
                <c:pt idx="11">
                  <c:v>27.08551424485665</c:v>
                </c:pt>
                <c:pt idx="12">
                  <c:v>6.6053132149734308</c:v>
                </c:pt>
                <c:pt idx="13">
                  <c:v>4.4978205215690226</c:v>
                </c:pt>
                <c:pt idx="14">
                  <c:v>11.719876373159341</c:v>
                </c:pt>
                <c:pt idx="15">
                  <c:v>10.656801644880462</c:v>
                </c:pt>
                <c:pt idx="16">
                  <c:v>6.7914841652563442</c:v>
                </c:pt>
                <c:pt idx="17">
                  <c:v>21.757851123422395</c:v>
                </c:pt>
                <c:pt idx="18">
                  <c:v>5.5692188120519122</c:v>
                </c:pt>
                <c:pt idx="19">
                  <c:v>0.30313209904742583</c:v>
                </c:pt>
                <c:pt idx="20">
                  <c:v>18.650408037149216</c:v>
                </c:pt>
                <c:pt idx="21">
                  <c:v>4.5292800138036107</c:v>
                </c:pt>
                <c:pt idx="22">
                  <c:v>12.43029917434724</c:v>
                </c:pt>
                <c:pt idx="23">
                  <c:v>10.865863207799659</c:v>
                </c:pt>
                <c:pt idx="24">
                  <c:v>6.6615203830112923</c:v>
                </c:pt>
                <c:pt idx="25">
                  <c:v>26.353343670238782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19.817262518759939</c:v>
                </c:pt>
                <c:pt idx="1">
                  <c:v>9.0127812331962307</c:v>
                </c:pt>
                <c:pt idx="2">
                  <c:v>13.988845138888935</c:v>
                </c:pt>
                <c:pt idx="3">
                  <c:v>12.7427841186393</c:v>
                </c:pt>
                <c:pt idx="4">
                  <c:v>12.66395176551317</c:v>
                </c:pt>
                <c:pt idx="5">
                  <c:v>17.315178360228945</c:v>
                </c:pt>
                <c:pt idx="6">
                  <c:v>5.805512261710577</c:v>
                </c:pt>
                <c:pt idx="7">
                  <c:v>5.3125819997999164</c:v>
                </c:pt>
                <c:pt idx="8">
                  <c:v>3.6812221902296747</c:v>
                </c:pt>
                <c:pt idx="9">
                  <c:v>4.3222016147650884</c:v>
                </c:pt>
                <c:pt idx="10">
                  <c:v>15.850191911710956</c:v>
                </c:pt>
                <c:pt idx="11">
                  <c:v>28.53831694036343</c:v>
                </c:pt>
                <c:pt idx="12">
                  <c:v>5.9769063796848512</c:v>
                </c:pt>
                <c:pt idx="13">
                  <c:v>3.6454001588582838</c:v>
                </c:pt>
                <c:pt idx="14">
                  <c:v>10.964968107245827</c:v>
                </c:pt>
                <c:pt idx="15">
                  <c:v>9.2853037787769512</c:v>
                </c:pt>
                <c:pt idx="16">
                  <c:v>5.7482897126524861</c:v>
                </c:pt>
                <c:pt idx="17">
                  <c:v>20.881281686256404</c:v>
                </c:pt>
                <c:pt idx="18">
                  <c:v>6.3540009580783572</c:v>
                </c:pt>
                <c:pt idx="19">
                  <c:v>0.32660915463524531</c:v>
                </c:pt>
                <c:pt idx="20">
                  <c:v>18.320946533314295</c:v>
                </c:pt>
                <c:pt idx="21">
                  <c:v>5.2502326209708992</c:v>
                </c:pt>
                <c:pt idx="22">
                  <c:v>11.365701263775843</c:v>
                </c:pt>
                <c:pt idx="23">
                  <c:v>10.101411417009924</c:v>
                </c:pt>
                <c:pt idx="24">
                  <c:v>5.3851017394303433</c:v>
                </c:pt>
                <c:pt idx="25">
                  <c:v>24.403016435504124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18.996534192175293</c:v>
                </c:pt>
                <c:pt idx="1">
                  <c:v>9.9414421821031436</c:v>
                </c:pt>
                <c:pt idx="2">
                  <c:v>19.411725618122336</c:v>
                </c:pt>
                <c:pt idx="3">
                  <c:v>13.741605821829266</c:v>
                </c:pt>
                <c:pt idx="4">
                  <c:v>13.073823354167811</c:v>
                </c:pt>
                <c:pt idx="5">
                  <c:v>19.878621187326239</c:v>
                </c:pt>
                <c:pt idx="6">
                  <c:v>5.780887587751339</c:v>
                </c:pt>
                <c:pt idx="7">
                  <c:v>10.066856497570837</c:v>
                </c:pt>
                <c:pt idx="8">
                  <c:v>3.2202485973128203</c:v>
                </c:pt>
                <c:pt idx="9">
                  <c:v>3.9325218785229112</c:v>
                </c:pt>
                <c:pt idx="10">
                  <c:v>16.656515975531068</c:v>
                </c:pt>
                <c:pt idx="11">
                  <c:v>29.480790041937517</c:v>
                </c:pt>
                <c:pt idx="12">
                  <c:v>4.2818532779968699</c:v>
                </c:pt>
                <c:pt idx="13">
                  <c:v>3.8491517389997503</c:v>
                </c:pt>
                <c:pt idx="14">
                  <c:v>9.7029306869948684</c:v>
                </c:pt>
                <c:pt idx="15">
                  <c:v>7.4356841151475885</c:v>
                </c:pt>
                <c:pt idx="16">
                  <c:v>5.4093117582507277</c:v>
                </c:pt>
                <c:pt idx="17">
                  <c:v>23.773054225250252</c:v>
                </c:pt>
                <c:pt idx="18">
                  <c:v>5.090997949927595</c:v>
                </c:pt>
                <c:pt idx="19">
                  <c:v>0.26666466582013271</c:v>
                </c:pt>
                <c:pt idx="20">
                  <c:v>16.776348014377163</c:v>
                </c:pt>
                <c:pt idx="21">
                  <c:v>6.5338130090292408</c:v>
                </c:pt>
                <c:pt idx="22">
                  <c:v>10.180212935660089</c:v>
                </c:pt>
                <c:pt idx="23">
                  <c:v>9.3940593882783752</c:v>
                </c:pt>
                <c:pt idx="24">
                  <c:v>10.42181148259116</c:v>
                </c:pt>
                <c:pt idx="25">
                  <c:v>18.351533817325524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4.6901316426183399</c:v>
                </c:pt>
                <c:pt idx="1">
                  <c:v>1.0233041053637137</c:v>
                </c:pt>
                <c:pt idx="2">
                  <c:v>3.4009095287931199</c:v>
                </c:pt>
                <c:pt idx="3">
                  <c:v>1.5138592263425128</c:v>
                </c:pt>
                <c:pt idx="4">
                  <c:v>1.019622806682758</c:v>
                </c:pt>
                <c:pt idx="5">
                  <c:v>5.1440077603430758</c:v>
                </c:pt>
                <c:pt idx="6">
                  <c:v>1.5441441226432788</c:v>
                </c:pt>
                <c:pt idx="7">
                  <c:v>0.61596927895967113</c:v>
                </c:pt>
                <c:pt idx="8">
                  <c:v>0.24899373132195546</c:v>
                </c:pt>
                <c:pt idx="9">
                  <c:v>1.0890210319059457</c:v>
                </c:pt>
                <c:pt idx="10">
                  <c:v>2.6092765640350901</c:v>
                </c:pt>
                <c:pt idx="11">
                  <c:v>1.4528026955067794</c:v>
                </c:pt>
                <c:pt idx="12">
                  <c:v>-0.62840683528857966</c:v>
                </c:pt>
                <c:pt idx="13">
                  <c:v>-0.85242036271073873</c:v>
                </c:pt>
                <c:pt idx="14">
                  <c:v>-0.75490826591351379</c:v>
                </c:pt>
                <c:pt idx="15">
                  <c:v>-1.3714978661035104</c:v>
                </c:pt>
                <c:pt idx="16">
                  <c:v>-1.0431944526038581</c:v>
                </c:pt>
                <c:pt idx="17">
                  <c:v>-0.87656943716599045</c:v>
                </c:pt>
                <c:pt idx="18">
                  <c:v>0.78478214602644503</c:v>
                </c:pt>
                <c:pt idx="19">
                  <c:v>2.3477055587819484E-2</c:v>
                </c:pt>
                <c:pt idx="20">
                  <c:v>-0.32946150383492068</c:v>
                </c:pt>
                <c:pt idx="21">
                  <c:v>0.72095260716728848</c:v>
                </c:pt>
                <c:pt idx="22">
                  <c:v>-1.064597910571397</c:v>
                </c:pt>
                <c:pt idx="23">
                  <c:v>-0.76445179078973524</c:v>
                </c:pt>
                <c:pt idx="24">
                  <c:v>-1.276418643580949</c:v>
                </c:pt>
                <c:pt idx="25">
                  <c:v>-1.9503272347346581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-0.82072832658464634</c:v>
                </c:pt>
                <c:pt idx="1">
                  <c:v>0.92866094890691286</c:v>
                </c:pt>
                <c:pt idx="2">
                  <c:v>5.4228804792334007</c:v>
                </c:pt>
                <c:pt idx="3">
                  <c:v>0.99882170318996621</c:v>
                </c:pt>
                <c:pt idx="4">
                  <c:v>0.40987158865464046</c:v>
                </c:pt>
                <c:pt idx="5">
                  <c:v>2.563442827097294</c:v>
                </c:pt>
                <c:pt idx="6">
                  <c:v>-2.4624673959237953E-2</c:v>
                </c:pt>
                <c:pt idx="7">
                  <c:v>4.754274497770921</c:v>
                </c:pt>
                <c:pt idx="8">
                  <c:v>-0.46097359291685436</c:v>
                </c:pt>
                <c:pt idx="9">
                  <c:v>-0.38967973624217711</c:v>
                </c:pt>
                <c:pt idx="10">
                  <c:v>0.8063240638201119</c:v>
                </c:pt>
                <c:pt idx="11">
                  <c:v>0.94247310157408748</c:v>
                </c:pt>
                <c:pt idx="12">
                  <c:v>-1.6950531016879813</c:v>
                </c:pt>
                <c:pt idx="13">
                  <c:v>0.20375158014146644</c:v>
                </c:pt>
                <c:pt idx="14">
                  <c:v>-1.2620374202509588</c:v>
                </c:pt>
                <c:pt idx="15">
                  <c:v>-1.8496196636293627</c:v>
                </c:pt>
                <c:pt idx="16">
                  <c:v>-0.33897795440175837</c:v>
                </c:pt>
                <c:pt idx="17">
                  <c:v>2.8917725389938482</c:v>
                </c:pt>
                <c:pt idx="18">
                  <c:v>-1.2630030081507622</c:v>
                </c:pt>
                <c:pt idx="19">
                  <c:v>-5.9944488815112607E-2</c:v>
                </c:pt>
                <c:pt idx="20">
                  <c:v>-1.5445985189371321</c:v>
                </c:pt>
                <c:pt idx="21">
                  <c:v>1.2835803880583416</c:v>
                </c:pt>
                <c:pt idx="22">
                  <c:v>-1.1854883281157544</c:v>
                </c:pt>
                <c:pt idx="23">
                  <c:v>-0.7073520287315489</c:v>
                </c:pt>
                <c:pt idx="24">
                  <c:v>5.0367097431608165</c:v>
                </c:pt>
                <c:pt idx="25">
                  <c:v>-6.0514826181785999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5.5595851667793479</c:v>
                </c:pt>
                <c:pt idx="1">
                  <c:v>6.9035262728209918</c:v>
                </c:pt>
                <c:pt idx="2">
                  <c:v>6.4253673079142146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2.9363253940161615</c:v>
                </c:pt>
                <c:pt idx="1">
                  <c:v>3.1396855128531422</c:v>
                </c:pt>
                <c:pt idx="2">
                  <c:v>3.3625827187317205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1.5661554917536034</c:v>
                </c:pt>
                <c:pt idx="1">
                  <c:v>2.0224037698427426</c:v>
                </c:pt>
                <c:pt idx="2">
                  <c:v>1.9553212044523542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1.7261183651205825</c:v>
                </c:pt>
                <c:pt idx="1">
                  <c:v>1.850686964327986</c:v>
                </c:pt>
                <c:pt idx="2">
                  <c:v>3.4050027220017114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1.2614266767029112</c:v>
                </c:pt>
                <c:pt idx="1">
                  <c:v>1.2823877204172209</c:v>
                </c:pt>
                <c:pt idx="2">
                  <c:v>1.0892134244705109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1.1882717851230442</c:v>
                </c:pt>
                <c:pt idx="1">
                  <c:v>1.5056788179353056</c:v>
                </c:pt>
                <c:pt idx="2">
                  <c:v>1.3301319735642305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4.866355501532893</c:v>
                </c:pt>
                <c:pt idx="1">
                  <c:v>5.5215606185852977</c:v>
                </c:pt>
                <c:pt idx="2">
                  <c:v>5.6338820613399916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9.9545792565195637</c:v>
                </c:pt>
                <c:pt idx="1">
                  <c:v>9.941586058790298</c:v>
                </c:pt>
                <c:pt idx="2">
                  <c:v>9.9715507381853232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2.4276117971463331</c:v>
                </c:pt>
                <c:pt idx="1">
                  <c:v>2.0821104924701634</c:v>
                </c:pt>
                <c:pt idx="2">
                  <c:v>1.4482894506651032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7.9965346606180985</c:v>
                </c:pt>
                <c:pt idx="1">
                  <c:v>7.2741871686255148</c:v>
                </c:pt>
                <c:pt idx="2">
                  <c:v>8.0409723101550341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2.0468221337905006</c:v>
                </c:pt>
                <c:pt idx="1">
                  <c:v>2.2134748686958674</c:v>
                </c:pt>
                <c:pt idx="2">
                  <c:v>1.721973674839961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0.11140835200261154</c:v>
                </c:pt>
                <c:pt idx="1">
                  <c:v>0.11377731297820849</c:v>
                </c:pt>
                <c:pt idx="2">
                  <c:v>9.0196369959016517E-2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6.8544744358134642</c:v>
                </c:pt>
                <c:pt idx="1">
                  <c:v>6.3822707912332941</c:v>
                </c:pt>
                <c:pt idx="2">
                  <c:v>5.6744139213652556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1.6646195625006375</c:v>
                </c:pt>
                <c:pt idx="1">
                  <c:v>1.8289669828505883</c:v>
                </c:pt>
                <c:pt idx="2">
                  <c:v>2.2099898897101773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4.5684345216663678</c:v>
                </c:pt>
                <c:pt idx="1">
                  <c:v>3.9593469183361818</c:v>
                </c:pt>
                <c:pt idx="2">
                  <c:v>3.4433442817868793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3.9934666004386976</c:v>
                </c:pt>
                <c:pt idx="1">
                  <c:v>3.5189198833031154</c:v>
                </c:pt>
                <c:pt idx="2">
                  <c:v>3.1774365508688942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3.8913215101182375</c:v>
                </c:pt>
                <c:pt idx="1">
                  <c:v>4.8731432936978107</c:v>
                </c:pt>
                <c:pt idx="2">
                  <c:v>6.5658012095837766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4.1269005194206292</c:v>
                </c:pt>
                <c:pt idx="1">
                  <c:v>4.4390664385979584</c:v>
                </c:pt>
                <c:pt idx="2">
                  <c:v>4.6479459838623738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4.2795715252729449</c:v>
                </c:pt>
                <c:pt idx="1">
                  <c:v>4.4116044609186824</c:v>
                </c:pt>
                <c:pt idx="2">
                  <c:v>4.4220759597251513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4.4731985254513624</c:v>
                </c:pt>
                <c:pt idx="1">
                  <c:v>6.0319021668741533</c:v>
                </c:pt>
                <c:pt idx="2">
                  <c:v>6.7237234650975459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1.6530574409183036</c:v>
                </c:pt>
                <c:pt idx="1">
                  <c:v>1.2699087852220037</c:v>
                </c:pt>
                <c:pt idx="2">
                  <c:v>1.3019329471771428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4.3073370207611932</c:v>
                </c:pt>
                <c:pt idx="1">
                  <c:v>3.8197478252789754</c:v>
                </c:pt>
                <c:pt idx="2">
                  <c:v>3.2819088469755924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3.9166314376000892</c:v>
                </c:pt>
                <c:pt idx="1">
                  <c:v>3.2346212564540346</c:v>
                </c:pt>
                <c:pt idx="2">
                  <c:v>2.5150378033233967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2.4960341081683488</c:v>
                </c:pt>
                <c:pt idx="1">
                  <c:v>2.0024697668266169</c:v>
                </c:pt>
                <c:pt idx="2">
                  <c:v>1.8296397952473131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2.4482692860150799</c:v>
                </c:pt>
                <c:pt idx="1">
                  <c:v>1.8759498848430096</c:v>
                </c:pt>
                <c:pt idx="2">
                  <c:v>3.5250623146336237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9.6854889247489897</c:v>
                </c:pt>
                <c:pt idx="1">
                  <c:v>8.5010159672208339</c:v>
                </c:pt>
                <c:pt idx="2">
                  <c:v>6.2072030743636972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-1.0147728750177833</c:v>
                </c:pt>
                <c:pt idx="1">
                  <c:v>-1.8928403568473016</c:v>
                </c:pt>
                <c:pt idx="2">
                  <c:v>-0.26101813087878867</c:v>
                </c:pt>
                <c:pt idx="3">
                  <c:v>1.5688250420279743</c:v>
                </c:pt>
                <c:pt idx="4">
                  <c:v>-3.2468834581406121</c:v>
                </c:pt>
                <c:pt idx="5">
                  <c:v>-0.7525800001138947</c:v>
                </c:pt>
                <c:pt idx="6">
                  <c:v>4.6853205584727675</c:v>
                </c:pt>
                <c:pt idx="7">
                  <c:v>9.3950165981753031</c:v>
                </c:pt>
                <c:pt idx="8">
                  <c:v>0.10793262232226652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12.994087874747834</c:v>
                </c:pt>
                <c:pt idx="1">
                  <c:v>7.6181324245394286</c:v>
                </c:pt>
                <c:pt idx="2">
                  <c:v>10.438626186619745</c:v>
                </c:pt>
                <c:pt idx="3">
                  <c:v>17.007288901777681</c:v>
                </c:pt>
                <c:pt idx="4">
                  <c:v>8.4678340251858089</c:v>
                </c:pt>
                <c:pt idx="5">
                  <c:v>16.415971896833156</c:v>
                </c:pt>
                <c:pt idx="6">
                  <c:v>22.369192550491547</c:v>
                </c:pt>
                <c:pt idx="7">
                  <c:v>38.411854508199951</c:v>
                </c:pt>
                <c:pt idx="8">
                  <c:v>14.761214323115691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-0.82072832658464634</c:v>
                </c:pt>
                <c:pt idx="1">
                  <c:v>0.92866094890691286</c:v>
                </c:pt>
                <c:pt idx="2">
                  <c:v>5.4228804792334007</c:v>
                </c:pt>
                <c:pt idx="3">
                  <c:v>0.99882170318996621</c:v>
                </c:pt>
                <c:pt idx="4">
                  <c:v>0.40987158865464046</c:v>
                </c:pt>
                <c:pt idx="5">
                  <c:v>2.563442827097294</c:v>
                </c:pt>
                <c:pt idx="6">
                  <c:v>-2.4624673959237953E-2</c:v>
                </c:pt>
                <c:pt idx="7">
                  <c:v>4.754274497770921</c:v>
                </c:pt>
                <c:pt idx="8">
                  <c:v>-0.46097359291685436</c:v>
                </c:pt>
                <c:pt idx="9">
                  <c:v>-0.38967973624217711</c:v>
                </c:pt>
                <c:pt idx="10">
                  <c:v>0.8063240638201119</c:v>
                </c:pt>
                <c:pt idx="11">
                  <c:v>0.94247310157408748</c:v>
                </c:pt>
                <c:pt idx="12">
                  <c:v>-1.6950531016879813</c:v>
                </c:pt>
                <c:pt idx="13">
                  <c:v>0.20375158014146644</c:v>
                </c:pt>
                <c:pt idx="14">
                  <c:v>-1.2620374202509588</c:v>
                </c:pt>
                <c:pt idx="15">
                  <c:v>-1.8496196636293627</c:v>
                </c:pt>
                <c:pt idx="16">
                  <c:v>-0.33897795440175837</c:v>
                </c:pt>
                <c:pt idx="17">
                  <c:v>2.8917725389938482</c:v>
                </c:pt>
                <c:pt idx="18">
                  <c:v>-1.2630030081507622</c:v>
                </c:pt>
                <c:pt idx="19">
                  <c:v>-5.9944488815112607E-2</c:v>
                </c:pt>
                <c:pt idx="20">
                  <c:v>-1.5445985189371321</c:v>
                </c:pt>
                <c:pt idx="21">
                  <c:v>1.2835803880583416</c:v>
                </c:pt>
                <c:pt idx="22">
                  <c:v>-1.1854883281157544</c:v>
                </c:pt>
                <c:pt idx="23">
                  <c:v>-0.7073520287315489</c:v>
                </c:pt>
                <c:pt idx="24">
                  <c:v>5.0367097431608165</c:v>
                </c:pt>
                <c:pt idx="25">
                  <c:v>-6.0514826181785999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8.6453838462917805</c:v>
                </c:pt>
                <c:pt idx="1">
                  <c:v>6.1158304768239109</c:v>
                </c:pt>
                <c:pt idx="2">
                  <c:v>12.086207464027797</c:v>
                </c:pt>
                <c:pt idx="3">
                  <c:v>7.8929143733406928</c:v>
                </c:pt>
                <c:pt idx="4">
                  <c:v>6.9434522556144023</c:v>
                </c:pt>
                <c:pt idx="5">
                  <c:v>11.489280415217063</c:v>
                </c:pt>
                <c:pt idx="6">
                  <c:v>2.2485525018418011</c:v>
                </c:pt>
                <c:pt idx="7">
                  <c:v>9.7530436797193296</c:v>
                </c:pt>
                <c:pt idx="8">
                  <c:v>0.61692749411836756</c:v>
                </c:pt>
                <c:pt idx="9">
                  <c:v>1.4614689945921699</c:v>
                </c:pt>
                <c:pt idx="10">
                  <c:v>8.2891998802198739</c:v>
                </c:pt>
                <c:pt idx="11">
                  <c:v>15.350055458770685</c:v>
                </c:pt>
                <c:pt idx="12">
                  <c:v>1.0659164380624726</c:v>
                </c:pt>
                <c:pt idx="13">
                  <c:v>2.2446387682487616</c:v>
                </c:pt>
                <c:pt idx="14">
                  <c:v>2.62567181493832</c:v>
                </c:pt>
                <c:pt idx="15">
                  <c:v>1.6038540052431824</c:v>
                </c:pt>
                <c:pt idx="16">
                  <c:v>1.9936694367555425</c:v>
                </c:pt>
                <c:pt idx="17">
                  <c:v>15.518455123138338</c:v>
                </c:pt>
                <c:pt idx="18">
                  <c:v>1.4221763459443624</c:v>
                </c:pt>
                <c:pt idx="19">
                  <c:v>6.6657432694979035E-2</c:v>
                </c:pt>
                <c:pt idx="20">
                  <c:v>6.5028107052490931</c:v>
                </c:pt>
                <c:pt idx="21">
                  <c:v>3.9358154813706498</c:v>
                </c:pt>
                <c:pt idx="22">
                  <c:v>3.2146461425052326</c:v>
                </c:pt>
                <c:pt idx="23">
                  <c:v>4.4034862820341942</c:v>
                </c:pt>
                <c:pt idx="24">
                  <c:v>9.5256681223034967</c:v>
                </c:pt>
                <c:pt idx="25">
                  <c:v>3.468419752444337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44960.532395833332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automation/Data/Results/Workbooks/LSIPs/HU_LSIP/HU_LSIP_Database.Main.xlsx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Hull and East Yorkshire</v>
      </c>
      <c r="L1" s="19" t="str">
        <f>CONCATENATE("Industry Table 1.1  Employment by Industry Sector (SIC 2007), ",B$5,"-",F$5,", ",Info!B5)</f>
        <v>Industry Table 1.1  Employment by Industry Sector (SIC 2007), 2015-2035, Hull and East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7.5940000000000056</v>
      </c>
      <c r="N5" s="11">
        <f t="shared" si="1"/>
        <v>8.0470000000000024</v>
      </c>
      <c r="O5" s="11">
        <f t="shared" si="1"/>
        <v>6.5570000000000057</v>
      </c>
      <c r="P5" s="11">
        <f t="shared" si="1"/>
        <v>6.6879999999999997</v>
      </c>
      <c r="Q5" s="11">
        <f t="shared" si="1"/>
        <v>6.8040000000000092</v>
      </c>
      <c r="R5" s="40">
        <f t="shared" ref="R5:R10" si="2">IF(D$5-B$5 &lt;&gt; 0,(EXP(LN(D7/B7)/(D$5-B$5))-1)*100,0)</f>
        <v>-2.8938092324355735</v>
      </c>
      <c r="S5" s="40">
        <f t="shared" si="0"/>
        <v>0.24682072374073716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39.602999999999994</v>
      </c>
      <c r="N6" s="11">
        <f t="shared" si="1"/>
        <v>39.448999999999998</v>
      </c>
      <c r="O6" s="11">
        <f t="shared" si="1"/>
        <v>40.615000000000038</v>
      </c>
      <c r="P6" s="11">
        <f t="shared" si="1"/>
        <v>38.925000000000068</v>
      </c>
      <c r="Q6" s="11">
        <f t="shared" si="1"/>
        <v>35.014000000000038</v>
      </c>
      <c r="R6" s="40">
        <f t="shared" si="2"/>
        <v>0.50592718199455877</v>
      </c>
      <c r="S6" s="40">
        <f t="shared" si="0"/>
        <v>-0.98438605429177484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7.5940000000000056</v>
      </c>
      <c r="C7" s="11">
        <f t="array" ref="C7:C12">MMULT(aggregation!$B$3:$W$8,'Ind T2'!C5:C26)</f>
        <v>8.0470000000000024</v>
      </c>
      <c r="D7" s="11">
        <f t="array" ref="D7:D12">MMULT(aggregation!$B$3:$W$8,'Ind T2'!D5:D26)</f>
        <v>6.5570000000000057</v>
      </c>
      <c r="E7" s="11">
        <f t="array" ref="E7:E12">MMULT(aggregation!$B$3:$W$8,'Ind T2'!E5:E26)</f>
        <v>6.6879999999999997</v>
      </c>
      <c r="F7" s="11">
        <f t="array" ref="F7:F12">MMULT(aggregation!$B$3:$W$8,'Ind T2'!F5:F26)</f>
        <v>6.8040000000000092</v>
      </c>
      <c r="G7" s="11"/>
      <c r="H7" s="11">
        <f>F7-D7</f>
        <v>0.24700000000000344</v>
      </c>
      <c r="I7" s="11">
        <f t="array" ref="I7:I12">MMULT(aggregation!$B$3:$W$8,'RD T1'!AB7:AB28)</f>
        <v>3.2171706868776209</v>
      </c>
      <c r="J7" s="11">
        <f>SUM(H7:I7)</f>
        <v>3.4641706868776243</v>
      </c>
      <c r="K7" s="11"/>
      <c r="L7" t="str">
        <f t="shared" si="1"/>
        <v>Construction</v>
      </c>
      <c r="M7" s="11">
        <f t="shared" si="1"/>
        <v>17.583999999999989</v>
      </c>
      <c r="N7" s="11">
        <f t="shared" si="1"/>
        <v>20.160000000000089</v>
      </c>
      <c r="O7" s="11">
        <f t="shared" si="1"/>
        <v>21.724999999999973</v>
      </c>
      <c r="P7" s="11">
        <f t="shared" si="1"/>
        <v>21.307999999999971</v>
      </c>
      <c r="Q7" s="11">
        <f t="shared" si="1"/>
        <v>21.520000000000042</v>
      </c>
      <c r="R7" s="40">
        <f>IF(D$5-B$5 &lt;&gt; 0,(EXP(LN(D9/B9)/(D$5-B$5))-1)*100,0)</f>
        <v>4.3202026426091056</v>
      </c>
      <c r="S7" s="40">
        <f t="shared" si="0"/>
        <v>-6.318626811703254E-2</v>
      </c>
    </row>
    <row r="8" spans="1:19" x14ac:dyDescent="0.2">
      <c r="A8" t="str">
        <f>name!C5</f>
        <v>Manufacturing</v>
      </c>
      <c r="B8" s="11">
        <v>39.602999999999994</v>
      </c>
      <c r="C8" s="11">
        <v>39.448999999999998</v>
      </c>
      <c r="D8" s="11">
        <v>40.615000000000038</v>
      </c>
      <c r="E8" s="11">
        <v>38.925000000000068</v>
      </c>
      <c r="F8" s="11">
        <v>35.014000000000038</v>
      </c>
      <c r="G8" s="11"/>
      <c r="H8" s="11">
        <f t="shared" ref="H8:H12" si="3">F8-D8</f>
        <v>-5.6009999999999991</v>
      </c>
      <c r="I8" s="11">
        <v>16.123810094549789</v>
      </c>
      <c r="J8" s="11">
        <f t="shared" ref="J8:J12" si="4">SUM(H8:I8)</f>
        <v>10.52281009454979</v>
      </c>
      <c r="K8" s="11"/>
      <c r="L8" t="str">
        <f t="shared" si="1"/>
        <v>Trade, accomod. and transport</v>
      </c>
      <c r="M8" s="11">
        <f t="shared" si="1"/>
        <v>69.771000000000001</v>
      </c>
      <c r="N8" s="11">
        <f t="shared" si="1"/>
        <v>70.333999999999989</v>
      </c>
      <c r="O8" s="11">
        <f t="shared" si="1"/>
        <v>69.527999999999963</v>
      </c>
      <c r="P8" s="11">
        <f t="shared" si="1"/>
        <v>70.35600000000008</v>
      </c>
      <c r="Q8" s="11">
        <f t="shared" si="1"/>
        <v>72.723999999999819</v>
      </c>
      <c r="R8" s="40">
        <f t="shared" si="2"/>
        <v>-6.9753691215224123E-2</v>
      </c>
      <c r="S8" s="40">
        <f t="shared" si="0"/>
        <v>0.30006198558556463</v>
      </c>
    </row>
    <row r="9" spans="1:19" x14ac:dyDescent="0.2">
      <c r="A9" t="str">
        <f>name!C6</f>
        <v>Construction</v>
      </c>
      <c r="B9" s="11">
        <v>17.583999999999989</v>
      </c>
      <c r="C9" s="11">
        <v>20.160000000000089</v>
      </c>
      <c r="D9" s="11">
        <v>21.724999999999973</v>
      </c>
      <c r="E9" s="11">
        <v>21.307999999999971</v>
      </c>
      <c r="F9" s="11">
        <v>21.520000000000042</v>
      </c>
      <c r="G9" s="11"/>
      <c r="H9" s="11">
        <f t="shared" si="3"/>
        <v>-0.20499999999993079</v>
      </c>
      <c r="I9" s="11">
        <v>8.8176885826187359</v>
      </c>
      <c r="J9" s="11">
        <f t="shared" si="4"/>
        <v>8.6126885826188051</v>
      </c>
      <c r="K9" s="11"/>
      <c r="L9" t="str">
        <f t="shared" si="1"/>
        <v>Business and other services</v>
      </c>
      <c r="M9" s="11">
        <f t="shared" si="1"/>
        <v>57.072000000000045</v>
      </c>
      <c r="N9" s="11">
        <f t="shared" si="1"/>
        <v>68.165000000000035</v>
      </c>
      <c r="O9" s="11">
        <f t="shared" si="1"/>
        <v>70.173000000000002</v>
      </c>
      <c r="P9" s="11">
        <f t="shared" si="1"/>
        <v>70.375999999999991</v>
      </c>
      <c r="Q9" s="11">
        <f t="shared" si="1"/>
        <v>73.676999999999921</v>
      </c>
      <c r="R9" s="40">
        <f t="shared" si="2"/>
        <v>4.2195972026149997</v>
      </c>
      <c r="S9" s="40">
        <f t="shared" si="0"/>
        <v>0.32537521866773389</v>
      </c>
    </row>
    <row r="10" spans="1:19" x14ac:dyDescent="0.2">
      <c r="A10" t="str">
        <f>name!C7</f>
        <v>Trade, accomod. and transport</v>
      </c>
      <c r="B10" s="11">
        <v>69.771000000000001</v>
      </c>
      <c r="C10" s="11">
        <v>70.333999999999989</v>
      </c>
      <c r="D10" s="11">
        <v>69.527999999999963</v>
      </c>
      <c r="E10" s="11">
        <v>70.35600000000008</v>
      </c>
      <c r="F10" s="11">
        <v>72.723999999999819</v>
      </c>
      <c r="G10" s="11"/>
      <c r="H10" s="11">
        <f t="shared" si="3"/>
        <v>3.1959999999998558</v>
      </c>
      <c r="I10" s="11">
        <v>33.119348774634659</v>
      </c>
      <c r="J10" s="11">
        <f t="shared" si="4"/>
        <v>36.315348774634515</v>
      </c>
      <c r="K10" s="11"/>
      <c r="L10" t="str">
        <f t="shared" si="1"/>
        <v>Non-marketed services</v>
      </c>
      <c r="M10" s="11">
        <f t="shared" si="1"/>
        <v>80.46700000000007</v>
      </c>
      <c r="N10" s="11">
        <f t="shared" si="1"/>
        <v>77.482000000000099</v>
      </c>
      <c r="O10" s="11">
        <f t="shared" si="1"/>
        <v>78.46200000000006</v>
      </c>
      <c r="P10" s="11">
        <f t="shared" si="1"/>
        <v>81.373999999999938</v>
      </c>
      <c r="Q10" s="11">
        <f t="shared" si="1"/>
        <v>85.910000000000039</v>
      </c>
      <c r="R10" s="40">
        <f t="shared" si="2"/>
        <v>-0.50338338462616594</v>
      </c>
      <c r="S10" s="40">
        <f t="shared" si="0"/>
        <v>0.60640326188636795</v>
      </c>
    </row>
    <row r="11" spans="1:19" x14ac:dyDescent="0.2">
      <c r="A11" t="str">
        <f>name!C8</f>
        <v>Business and other services</v>
      </c>
      <c r="B11" s="11">
        <v>57.072000000000045</v>
      </c>
      <c r="C11" s="11">
        <v>68.165000000000035</v>
      </c>
      <c r="D11" s="11">
        <v>70.173000000000002</v>
      </c>
      <c r="E11" s="11">
        <v>70.375999999999991</v>
      </c>
      <c r="F11" s="11">
        <v>73.676999999999921</v>
      </c>
      <c r="G11" s="11"/>
      <c r="H11" s="11">
        <f t="shared" si="3"/>
        <v>3.5039999999999196</v>
      </c>
      <c r="I11" s="11">
        <v>34.384410068180053</v>
      </c>
      <c r="J11" s="11">
        <f t="shared" si="4"/>
        <v>37.888410068179972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80.46700000000007</v>
      </c>
      <c r="C12" s="11">
        <v>77.482000000000099</v>
      </c>
      <c r="D12" s="11">
        <v>78.46200000000006</v>
      </c>
      <c r="E12" s="11">
        <v>81.373999999999938</v>
      </c>
      <c r="F12" s="11">
        <v>85.910000000000039</v>
      </c>
      <c r="G12" s="11"/>
      <c r="H12" s="11">
        <f t="shared" si="3"/>
        <v>7.4479999999999791</v>
      </c>
      <c r="I12" s="11">
        <v>44.232774484650065</v>
      </c>
      <c r="J12" s="11">
        <f t="shared" si="4"/>
        <v>51.680774484650044</v>
      </c>
      <c r="K12" s="11"/>
      <c r="L12" s="24" t="str">
        <f t="shared" ref="L12:Q12" si="5">A14</f>
        <v>All industries</v>
      </c>
      <c r="M12" s="34">
        <f t="shared" si="5"/>
        <v>272.09100000000012</v>
      </c>
      <c r="N12" s="34">
        <f t="shared" si="5"/>
        <v>283.63700000000017</v>
      </c>
      <c r="O12" s="34">
        <f t="shared" si="5"/>
        <v>287.06000000000006</v>
      </c>
      <c r="P12" s="34">
        <f t="shared" si="5"/>
        <v>289.02700000000004</v>
      </c>
      <c r="Q12" s="34">
        <f t="shared" si="5"/>
        <v>295.64899999999983</v>
      </c>
      <c r="R12" s="43">
        <f>IF(D$5-B$5 &lt;&gt; 0,(EXP(LN(D14/B14)/(D$5-B$5))-1)*100,0)</f>
        <v>1.076850422885034</v>
      </c>
      <c r="S12" s="43">
        <f>F41</f>
        <v>0.19673785372678054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272.09100000000012</v>
      </c>
      <c r="C14" s="34">
        <f t="shared" ref="C14:F14" si="6">SUM(C7:C12)</f>
        <v>283.63700000000017</v>
      </c>
      <c r="D14" s="34">
        <f t="shared" si="6"/>
        <v>287.06000000000006</v>
      </c>
      <c r="E14" s="34">
        <f t="shared" si="6"/>
        <v>289.02700000000004</v>
      </c>
      <c r="F14" s="34">
        <f t="shared" si="6"/>
        <v>295.64899999999983</v>
      </c>
      <c r="G14" s="34"/>
      <c r="H14" s="34">
        <f>SUM(H7:H12)</f>
        <v>8.5889999999998281</v>
      </c>
      <c r="I14" s="34">
        <f>SUM(I7:I12)</f>
        <v>139.89520269151092</v>
      </c>
      <c r="J14" s="34">
        <f t="shared" ref="J14" si="7">SUM(J7:J12)</f>
        <v>148.48420269151075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2.7909780183835564</v>
      </c>
      <c r="C20" s="18">
        <f t="shared" si="8"/>
        <v>2.8370769680965453</v>
      </c>
      <c r="D20" s="18">
        <f t="shared" si="8"/>
        <v>2.2841914582317302</v>
      </c>
      <c r="E20" s="18">
        <f t="shared" si="8"/>
        <v>2.3139706671003051</v>
      </c>
      <c r="F20" s="18">
        <f t="shared" si="8"/>
        <v>2.3013776471423926</v>
      </c>
      <c r="G20" s="351"/>
      <c r="H20" s="40">
        <f>IF(D7&gt;0,(H7/D7)*100,0)</f>
        <v>3.7669666005795825</v>
      </c>
      <c r="I20" s="40">
        <f>IF(D7&gt;0,(I7/D7)*100,0)</f>
        <v>49.064674193649807</v>
      </c>
      <c r="J20" s="40">
        <f>IF(D7&gt;0,(J7/D7)*100,0)</f>
        <v>52.831640794229394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14.555056947859345</v>
      </c>
      <c r="C21" s="18">
        <f t="shared" si="8"/>
        <v>13.908270077599175</v>
      </c>
      <c r="D21" s="18">
        <f t="shared" si="8"/>
        <v>14.148610046680146</v>
      </c>
      <c r="E21" s="18">
        <f t="shared" si="8"/>
        <v>13.467599912810934</v>
      </c>
      <c r="F21" s="18">
        <f t="shared" si="8"/>
        <v>11.843097727372681</v>
      </c>
      <c r="G21" s="351"/>
      <c r="H21" s="40">
        <f t="shared" ref="H21:H25" si="9">IF(D8&gt;0,(H8/D8)*100,0)</f>
        <v>-13.790471500677073</v>
      </c>
      <c r="I21" s="40">
        <f t="shared" ref="I21:I25" si="10">IF(D8&gt;0,(I8/D8)*100,0)</f>
        <v>39.699150792933089</v>
      </c>
      <c r="J21" s="40">
        <f t="shared" ref="J21:J27" si="11">IF(D8&gt;0,(J8/D8)*100,0)</f>
        <v>25.908679292256014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6.4625437813084528</v>
      </c>
      <c r="C22" s="18">
        <f t="shared" si="8"/>
        <v>7.1076763609825511</v>
      </c>
      <c r="D22" s="18">
        <f t="shared" si="8"/>
        <v>7.5681042290810172</v>
      </c>
      <c r="E22" s="18">
        <f t="shared" si="8"/>
        <v>7.3723216170115489</v>
      </c>
      <c r="F22" s="18">
        <f t="shared" si="8"/>
        <v>7.2789016705620702</v>
      </c>
      <c r="G22" s="351"/>
      <c r="H22" s="40">
        <f t="shared" si="9"/>
        <v>-0.94361334867632241</v>
      </c>
      <c r="I22" s="40">
        <f t="shared" si="10"/>
        <v>40.587749517232439</v>
      </c>
      <c r="J22" s="40">
        <f t="shared" si="11"/>
        <v>39.644136168556116</v>
      </c>
      <c r="K22" s="351"/>
    </row>
    <row r="23" spans="1:12" x14ac:dyDescent="0.2">
      <c r="A23" t="str">
        <f>$A$10</f>
        <v>Trade, accomod. and transport</v>
      </c>
      <c r="B23" s="18">
        <f t="shared" si="8"/>
        <v>25.642524008511845</v>
      </c>
      <c r="C23" s="18">
        <f t="shared" si="8"/>
        <v>24.797187955027006</v>
      </c>
      <c r="D23" s="18">
        <f t="shared" si="8"/>
        <v>24.220720406883562</v>
      </c>
      <c r="E23" s="18">
        <f t="shared" si="8"/>
        <v>24.342362478246002</v>
      </c>
      <c r="F23" s="18">
        <f t="shared" si="8"/>
        <v>24.598087597116805</v>
      </c>
      <c r="G23" s="351"/>
      <c r="H23" s="40">
        <f t="shared" si="9"/>
        <v>4.5967092394428972</v>
      </c>
      <c r="I23" s="40">
        <f t="shared" si="10"/>
        <v>47.634548346902939</v>
      </c>
      <c r="J23" s="40">
        <f t="shared" si="11"/>
        <v>52.231257586345833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20.975335457622641</v>
      </c>
      <c r="C24" s="18">
        <f t="shared" si="8"/>
        <v>24.0324781322606</v>
      </c>
      <c r="D24" s="18">
        <f t="shared" si="8"/>
        <v>24.445412108966764</v>
      </c>
      <c r="E24" s="18">
        <f t="shared" si="8"/>
        <v>24.3492822469873</v>
      </c>
      <c r="F24" s="18">
        <f t="shared" si="8"/>
        <v>24.920429292843867</v>
      </c>
      <c r="G24" s="351"/>
      <c r="H24" s="40">
        <f t="shared" si="9"/>
        <v>4.9933735197296958</v>
      </c>
      <c r="I24" s="40">
        <f t="shared" si="10"/>
        <v>48.999487079332582</v>
      </c>
      <c r="J24" s="40">
        <f t="shared" si="11"/>
        <v>53.992860599062276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29.573561786314151</v>
      </c>
      <c r="C25" s="18">
        <f t="shared" si="8"/>
        <v>27.317310506034136</v>
      </c>
      <c r="D25" s="18">
        <f t="shared" si="8"/>
        <v>27.332961750156777</v>
      </c>
      <c r="E25" s="18">
        <f t="shared" si="8"/>
        <v>28.154463077843911</v>
      </c>
      <c r="F25" s="18">
        <f t="shared" si="8"/>
        <v>29.058106064962196</v>
      </c>
      <c r="G25" s="351"/>
      <c r="H25" s="40">
        <f t="shared" si="9"/>
        <v>9.492493181412625</v>
      </c>
      <c r="I25" s="40">
        <f t="shared" si="10"/>
        <v>56.374773119025811</v>
      </c>
      <c r="J25" s="40">
        <f t="shared" si="11"/>
        <v>65.86726630043843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2.9920574096007195</v>
      </c>
      <c r="I27" s="43">
        <f>IF(D14&gt;0,(I14/D14)*100,0)</f>
        <v>48.73378481554758</v>
      </c>
      <c r="J27" s="43">
        <f t="shared" si="11"/>
        <v>51.725842225148298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Hull and East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1.4590641563650752</v>
      </c>
      <c r="C34" s="18">
        <f t="shared" si="12"/>
        <v>-18.516217223810074</v>
      </c>
      <c r="D34" s="18">
        <f t="shared" si="12"/>
        <v>0.39641755403232448</v>
      </c>
      <c r="E34" s="18">
        <f t="shared" si="12"/>
        <v>0.17210592004128777</v>
      </c>
      <c r="F34" s="18">
        <f t="shared" ref="F34:F39" si="13">IF(F$5-D$5 &lt;&gt; 0,(EXP(LN(F7/D7)/(F$5-D$5))-1)*100,0)</f>
        <v>0.24682072374073716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-9.7356940813064785E-2</v>
      </c>
      <c r="C35" s="18">
        <f t="shared" si="12"/>
        <v>2.9557149737637012</v>
      </c>
      <c r="D35" s="18">
        <f t="shared" si="12"/>
        <v>-0.84641236429850997</v>
      </c>
      <c r="E35" s="18">
        <f t="shared" si="12"/>
        <v>-1.0533008854175185</v>
      </c>
      <c r="F35" s="18">
        <f t="shared" si="13"/>
        <v>-0.98438605429177484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3.4768532268147911</v>
      </c>
      <c r="C36" s="18">
        <f t="shared" si="12"/>
        <v>7.762896825396215</v>
      </c>
      <c r="D36" s="18">
        <f t="shared" si="12"/>
        <v>-0.38687135898034519</v>
      </c>
      <c r="E36" s="18">
        <f t="shared" si="12"/>
        <v>9.9050485012486256E-2</v>
      </c>
      <c r="F36" s="18">
        <f t="shared" si="13"/>
        <v>-6.318626811703254E-2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0.20112380263594964</v>
      </c>
      <c r="C37" s="18">
        <f t="shared" si="12"/>
        <v>-1.1459607017943352</v>
      </c>
      <c r="D37" s="18">
        <f>IF(E$5-D$5 &lt;&gt; 0,(EXP(LN(E10/D10)/(E$5-D$5))-1)*100,0)</f>
        <v>0.23705089509964417</v>
      </c>
      <c r="E37" s="18">
        <f t="shared" si="12"/>
        <v>0.33158238305237564</v>
      </c>
      <c r="F37" s="18">
        <f t="shared" si="13"/>
        <v>0.30006198558556463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4.5405033308596909</v>
      </c>
      <c r="C38" s="18">
        <f t="shared" si="12"/>
        <v>2.9457932956795441</v>
      </c>
      <c r="D38" s="18">
        <f t="shared" si="12"/>
        <v>5.7790177826477773E-2</v>
      </c>
      <c r="E38" s="18">
        <f t="shared" si="12"/>
        <v>0.45943597109618928</v>
      </c>
      <c r="F38" s="18">
        <f t="shared" si="13"/>
        <v>0.32537521866773389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-0.94058633089084687</v>
      </c>
      <c r="C39" s="18">
        <f t="shared" si="12"/>
        <v>1.2648098913295547</v>
      </c>
      <c r="D39" s="18">
        <f t="shared" si="12"/>
        <v>0.73149002291641452</v>
      </c>
      <c r="E39" s="18">
        <f t="shared" si="12"/>
        <v>0.5439181424632622</v>
      </c>
      <c r="F39" s="18">
        <f t="shared" si="13"/>
        <v>0.60640326188636795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1.0443830639741414</v>
      </c>
      <c r="C41" s="18">
        <f>IF(D$5-C$5 &lt;&gt; 0,(EXP(LN(D14/C14)/(D$5-C$5))-1)*100,0)</f>
        <v>1.2068242154584574</v>
      </c>
      <c r="D41" s="18">
        <f>IF(E$5-D$5 &lt;&gt; 0,(EXP(LN(E14/D14)/(E$5-D$5))-1)*100,0)</f>
        <v>0.13667043324574468</v>
      </c>
      <c r="E41" s="18">
        <f>IF(F$5-E$5 &lt;&gt; 0,(EXP(LN(F14/E14)/(F$5-E$5))-1)*100,0)</f>
        <v>0.22678507450624164</v>
      </c>
      <c r="F41" s="18">
        <f>IF(F$5-D$5 &lt;&gt; 0,(EXP(LN(F14/D14)/(F$5-D$5))-1)*100,0)</f>
        <v>0.19673785372678054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0.45299999999999674</v>
      </c>
      <c r="C45" s="27">
        <f>D7-C7</f>
        <v>-1.4899999999999967</v>
      </c>
      <c r="D45" s="27">
        <f>E7-D7</f>
        <v>0.13099999999999401</v>
      </c>
      <c r="E45" s="27">
        <f>F7-E7</f>
        <v>0.11600000000000943</v>
      </c>
      <c r="F45" s="27">
        <f>F7-D7</f>
        <v>0.24700000000000344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-0.15399999999999636</v>
      </c>
      <c r="C46" s="27">
        <f>D8-C8</f>
        <v>1.1660000000000394</v>
      </c>
      <c r="D46" s="27">
        <f t="shared" si="14"/>
        <v>-1.6899999999999693</v>
      </c>
      <c r="E46" s="27">
        <f t="shared" si="14"/>
        <v>-3.9110000000000298</v>
      </c>
      <c r="F46" s="27">
        <f t="shared" ref="F46:F52" si="15">F8-D8</f>
        <v>-5.6009999999999991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2.5760000000001</v>
      </c>
      <c r="C47" s="27">
        <f t="shared" ref="C47:C50" si="16">D9-C9</f>
        <v>1.564999999999884</v>
      </c>
      <c r="D47" s="27">
        <f t="shared" si="14"/>
        <v>-0.41700000000000159</v>
      </c>
      <c r="E47" s="27">
        <f t="shared" si="14"/>
        <v>0.2120000000000708</v>
      </c>
      <c r="F47" s="27">
        <f t="shared" si="15"/>
        <v>-0.20499999999993079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0.56299999999998818</v>
      </c>
      <c r="C48" s="27">
        <f t="shared" si="16"/>
        <v>-0.80600000000002581</v>
      </c>
      <c r="D48" s="27">
        <f t="shared" si="14"/>
        <v>0.82800000000011664</v>
      </c>
      <c r="E48" s="27">
        <f t="shared" si="14"/>
        <v>2.3679999999997392</v>
      </c>
      <c r="F48" s="27">
        <f t="shared" si="15"/>
        <v>3.1959999999998558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11.092999999999989</v>
      </c>
      <c r="C49" s="27">
        <f t="shared" si="16"/>
        <v>2.0079999999999671</v>
      </c>
      <c r="D49" s="27">
        <f t="shared" si="14"/>
        <v>0.20299999999998875</v>
      </c>
      <c r="E49" s="27">
        <f t="shared" si="14"/>
        <v>3.3009999999999309</v>
      </c>
      <c r="F49" s="27">
        <f t="shared" si="15"/>
        <v>3.5039999999999196</v>
      </c>
    </row>
    <row r="50" spans="1:6" x14ac:dyDescent="0.2">
      <c r="A50" t="str">
        <f>$A$12</f>
        <v>Non-marketed services</v>
      </c>
      <c r="B50" s="27">
        <f t="shared" si="14"/>
        <v>-2.984999999999971</v>
      </c>
      <c r="C50" s="27">
        <f t="shared" si="16"/>
        <v>0.97999999999996135</v>
      </c>
      <c r="D50" s="27">
        <f t="shared" si="14"/>
        <v>2.9119999999998782</v>
      </c>
      <c r="E50" s="27">
        <f t="shared" si="14"/>
        <v>4.5360000000001008</v>
      </c>
      <c r="F50" s="27">
        <f t="shared" si="15"/>
        <v>7.4479999999999791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11.546000000000049</v>
      </c>
      <c r="C52" s="29">
        <f>D14-C14</f>
        <v>3.4229999999998881</v>
      </c>
      <c r="D52" s="29">
        <f t="shared" si="14"/>
        <v>1.9669999999999845</v>
      </c>
      <c r="E52" s="29">
        <f t="shared" si="14"/>
        <v>6.6219999999997867</v>
      </c>
      <c r="F52" s="29">
        <f t="shared" si="15"/>
        <v>8.5889999999997713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Hull and East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4.4580000000000046</v>
      </c>
      <c r="C5" s="11">
        <v>4.5770000000000053</v>
      </c>
      <c r="D5" s="11">
        <v>3.224000000000006</v>
      </c>
      <c r="E5" s="11">
        <v>3.3330000000000046</v>
      </c>
      <c r="F5" s="11">
        <v>3.3750000000000058</v>
      </c>
      <c r="G5" s="10"/>
    </row>
    <row r="6" spans="1:7" x14ac:dyDescent="0.2">
      <c r="A6" s="10" t="str">
        <f>name!B5</f>
        <v>Mining and quarrying</v>
      </c>
      <c r="B6" s="11">
        <v>0.75200000000000067</v>
      </c>
      <c r="C6" s="11">
        <v>0.39599999999999913</v>
      </c>
      <c r="D6" s="11">
        <v>0.37000000000000022</v>
      </c>
      <c r="E6" s="11">
        <v>0.28799999999999987</v>
      </c>
      <c r="F6" s="11">
        <v>0.1950000000000004</v>
      </c>
    </row>
    <row r="7" spans="1:7" x14ac:dyDescent="0.2">
      <c r="A7" s="10" t="str">
        <f>name!B6</f>
        <v>Food drink and tobacco</v>
      </c>
      <c r="B7" s="11">
        <v>7.7080000000000064</v>
      </c>
      <c r="C7" s="11">
        <v>8.5860000000000003</v>
      </c>
      <c r="D7" s="11">
        <v>9.1250000000000071</v>
      </c>
      <c r="E7" s="11">
        <v>8.4400000000000031</v>
      </c>
      <c r="F7" s="11">
        <v>6.8240000000000141</v>
      </c>
      <c r="G7" s="11"/>
    </row>
    <row r="8" spans="1:7" x14ac:dyDescent="0.2">
      <c r="A8" s="10" t="str">
        <f>name!B7</f>
        <v>Engineering</v>
      </c>
      <c r="B8" s="11">
        <v>3.0830000000000002</v>
      </c>
      <c r="C8" s="11">
        <v>3.3849999999999989</v>
      </c>
      <c r="D8" s="11">
        <v>3.3120000000000056</v>
      </c>
      <c r="E8" s="11">
        <v>3.3809999999999847</v>
      </c>
      <c r="F8" s="11">
        <v>3.3300000000000072</v>
      </c>
      <c r="G8" s="11"/>
    </row>
    <row r="9" spans="1:7" x14ac:dyDescent="0.2">
      <c r="A9" s="10" t="str">
        <f>name!B8</f>
        <v>Rest of manufacturing</v>
      </c>
      <c r="B9" s="11">
        <v>28.811999999999983</v>
      </c>
      <c r="C9" s="11">
        <v>27.477999999999994</v>
      </c>
      <c r="D9" s="11">
        <v>28.178000000000022</v>
      </c>
      <c r="E9" s="11">
        <v>27.104000000000077</v>
      </c>
      <c r="F9" s="11">
        <v>24.860000000000017</v>
      </c>
      <c r="G9" s="11"/>
    </row>
    <row r="10" spans="1:7" x14ac:dyDescent="0.2">
      <c r="A10" s="10" t="str">
        <f>name!B9</f>
        <v>Electricity and gas</v>
      </c>
      <c r="B10" s="11">
        <v>1.1040000000000008</v>
      </c>
      <c r="C10" s="11">
        <v>0.37000000000000005</v>
      </c>
      <c r="D10" s="11">
        <v>0.33599999999999958</v>
      </c>
      <c r="E10" s="11">
        <v>0.32300000000000045</v>
      </c>
      <c r="F10" s="11">
        <v>0.32100000000000001</v>
      </c>
      <c r="G10" s="11"/>
    </row>
    <row r="11" spans="1:7" x14ac:dyDescent="0.2">
      <c r="A11" s="10" t="str">
        <f>name!B10</f>
        <v>Water and sewerage</v>
      </c>
      <c r="B11" s="11">
        <v>1.2799999999999991</v>
      </c>
      <c r="C11" s="11">
        <v>2.703999999999998</v>
      </c>
      <c r="D11" s="11">
        <v>2.6269999999999998</v>
      </c>
      <c r="E11" s="11">
        <v>2.7439999999999949</v>
      </c>
      <c r="F11" s="11">
        <v>2.9130000000000025</v>
      </c>
      <c r="G11" s="11"/>
    </row>
    <row r="12" spans="1:7" x14ac:dyDescent="0.2">
      <c r="A12" s="10" t="str">
        <f>name!B11</f>
        <v>Construction</v>
      </c>
      <c r="B12" s="11">
        <v>17.583999999999989</v>
      </c>
      <c r="C12" s="11">
        <v>20.160000000000089</v>
      </c>
      <c r="D12" s="11">
        <v>21.724999999999973</v>
      </c>
      <c r="E12" s="11">
        <v>21.307999999999971</v>
      </c>
      <c r="F12" s="11">
        <v>21.520000000000042</v>
      </c>
      <c r="G12" s="11"/>
    </row>
    <row r="13" spans="1:7" x14ac:dyDescent="0.2">
      <c r="A13" s="10" t="str">
        <f>name!B12</f>
        <v>Wholesale and retail trade</v>
      </c>
      <c r="B13" s="11">
        <v>40.754000000000005</v>
      </c>
      <c r="C13" s="11">
        <v>40.727999999999952</v>
      </c>
      <c r="D13" s="11">
        <v>41.573999999999927</v>
      </c>
      <c r="E13" s="11">
        <v>41.528000000000084</v>
      </c>
      <c r="F13" s="11">
        <v>41.644999999999868</v>
      </c>
      <c r="G13" s="11"/>
    </row>
    <row r="14" spans="1:7" x14ac:dyDescent="0.2">
      <c r="A14" s="10" t="str">
        <f>name!B13</f>
        <v>Transport and storage</v>
      </c>
      <c r="B14" s="11">
        <v>12.762999999999995</v>
      </c>
      <c r="C14" s="11">
        <v>11.618000000000041</v>
      </c>
      <c r="D14" s="11">
        <v>12.23000000000002</v>
      </c>
      <c r="E14" s="11">
        <v>13.25399999999998</v>
      </c>
      <c r="F14" s="11">
        <v>13.78699999999996</v>
      </c>
      <c r="G14" s="11"/>
    </row>
    <row r="15" spans="1:7" x14ac:dyDescent="0.2">
      <c r="A15" s="10" t="str">
        <f>name!B14</f>
        <v>Accommodation and food</v>
      </c>
      <c r="B15" s="11">
        <v>16.254000000000005</v>
      </c>
      <c r="C15" s="11">
        <v>17.988</v>
      </c>
      <c r="D15" s="11">
        <v>15.72400000000002</v>
      </c>
      <c r="E15" s="11">
        <v>15.574000000000016</v>
      </c>
      <c r="F15" s="11">
        <v>17.291999999999987</v>
      </c>
      <c r="G15" s="11"/>
    </row>
    <row r="16" spans="1:7" x14ac:dyDescent="0.2">
      <c r="A16" s="10" t="str">
        <f>name!B15</f>
        <v>Media</v>
      </c>
      <c r="B16" s="11">
        <v>0.83000000000000118</v>
      </c>
      <c r="C16" s="11">
        <v>2.2739999999999987</v>
      </c>
      <c r="D16" s="11">
        <v>1.8140000000000029</v>
      </c>
      <c r="E16" s="11">
        <v>1.786</v>
      </c>
      <c r="F16" s="11">
        <v>1.8120000000000005</v>
      </c>
      <c r="G16" s="11"/>
    </row>
    <row r="17" spans="1:7" x14ac:dyDescent="0.2">
      <c r="A17" s="10" t="str">
        <f>name!B16</f>
        <v>Information technology</v>
      </c>
      <c r="B17" s="11">
        <v>4.2129999999999947</v>
      </c>
      <c r="C17" s="11">
        <v>5.0190000000000046</v>
      </c>
      <c r="D17" s="11">
        <v>4.9619999999999891</v>
      </c>
      <c r="E17" s="11">
        <v>5.1900000000000155</v>
      </c>
      <c r="F17" s="11">
        <v>5.3969999999999976</v>
      </c>
      <c r="G17" s="11"/>
    </row>
    <row r="18" spans="1:7" x14ac:dyDescent="0.2">
      <c r="A18" s="10" t="str">
        <f>name!B17</f>
        <v>Finance and insurance</v>
      </c>
      <c r="B18" s="11">
        <v>2.7509999999999937</v>
      </c>
      <c r="C18" s="11">
        <v>2.4160000000000004</v>
      </c>
      <c r="D18" s="11">
        <v>2.4179999999999988</v>
      </c>
      <c r="E18" s="11">
        <v>2.4410000000000003</v>
      </c>
      <c r="F18" s="11">
        <v>2.3949999999999987</v>
      </c>
      <c r="G18" s="11"/>
    </row>
    <row r="19" spans="1:7" x14ac:dyDescent="0.2">
      <c r="A19" s="10" t="str">
        <f>name!B18</f>
        <v>Real estate</v>
      </c>
      <c r="B19" s="11">
        <v>2.6410000000000031</v>
      </c>
      <c r="C19" s="11">
        <v>3.4190000000000031</v>
      </c>
      <c r="D19" s="11">
        <v>4.1140000000000123</v>
      </c>
      <c r="E19" s="11">
        <v>3.5579999999999981</v>
      </c>
      <c r="F19" s="11">
        <v>3.8539999999999983</v>
      </c>
      <c r="G19" s="11"/>
    </row>
    <row r="20" spans="1:7" x14ac:dyDescent="0.2">
      <c r="A20" s="10" t="str">
        <f>name!B19</f>
        <v>Professional services</v>
      </c>
      <c r="B20" s="11">
        <v>13.415000000000028</v>
      </c>
      <c r="C20" s="11">
        <v>16.321000000000023</v>
      </c>
      <c r="D20" s="11">
        <v>16.404000000000003</v>
      </c>
      <c r="E20" s="11">
        <v>16.965999999999994</v>
      </c>
      <c r="F20" s="11">
        <v>17.973999999999997</v>
      </c>
      <c r="G20" s="11"/>
    </row>
    <row r="21" spans="1:7" x14ac:dyDescent="0.2">
      <c r="A21" s="10" t="str">
        <f>name!B20</f>
        <v>Support services</v>
      </c>
      <c r="B21" s="11">
        <v>21.137000000000036</v>
      </c>
      <c r="C21" s="11">
        <v>24.051999999999975</v>
      </c>
      <c r="D21" s="11">
        <v>24.335000000000012</v>
      </c>
      <c r="E21" s="11">
        <v>25.994999999999969</v>
      </c>
      <c r="F21" s="11">
        <v>27.867999999999942</v>
      </c>
      <c r="G21" s="11"/>
    </row>
    <row r="22" spans="1:7" x14ac:dyDescent="0.2">
      <c r="A22" s="10" t="str">
        <f>name!B21</f>
        <v>Public admin. and defence</v>
      </c>
      <c r="B22" s="11">
        <v>16.865999999999996</v>
      </c>
      <c r="C22" s="11">
        <v>15.356000000000007</v>
      </c>
      <c r="D22" s="11">
        <v>16.433999999999983</v>
      </c>
      <c r="E22" s="11">
        <v>16.466000000000012</v>
      </c>
      <c r="F22" s="11">
        <v>16.504999999999999</v>
      </c>
      <c r="G22" s="11"/>
    </row>
    <row r="23" spans="1:7" x14ac:dyDescent="0.2">
      <c r="A23" s="10" t="str">
        <f>name!B22</f>
        <v>Education</v>
      </c>
      <c r="B23" s="11">
        <v>25.66100000000003</v>
      </c>
      <c r="C23" s="11">
        <v>24.410000000000053</v>
      </c>
      <c r="D23" s="11">
        <v>24.248000000000072</v>
      </c>
      <c r="E23" s="11">
        <v>24.208999999999989</v>
      </c>
      <c r="F23" s="11">
        <v>24.715000000000011</v>
      </c>
      <c r="G23" s="11"/>
    </row>
    <row r="24" spans="1:7" x14ac:dyDescent="0.2">
      <c r="A24" s="10" t="str">
        <f>name!B23</f>
        <v>Health and social work</v>
      </c>
      <c r="B24" s="11">
        <v>37.940000000000033</v>
      </c>
      <c r="C24" s="11">
        <v>37.716000000000037</v>
      </c>
      <c r="D24" s="11">
        <v>37.78</v>
      </c>
      <c r="E24" s="11">
        <v>40.698999999999941</v>
      </c>
      <c r="F24" s="11">
        <v>44.690000000000026</v>
      </c>
      <c r="G24" s="11"/>
    </row>
    <row r="25" spans="1:7" x14ac:dyDescent="0.2">
      <c r="A25" s="10" t="str">
        <f>name!B24</f>
        <v>Arts and entertainment</v>
      </c>
      <c r="B25" s="11">
        <v>6.3009999999999895</v>
      </c>
      <c r="C25" s="11">
        <v>6.2149999999999999</v>
      </c>
      <c r="D25" s="11">
        <v>6.3709999999999924</v>
      </c>
      <c r="E25" s="11">
        <v>5.8420000000000005</v>
      </c>
      <c r="F25" s="11">
        <v>6.1310000000000047</v>
      </c>
      <c r="G25" s="11"/>
    </row>
    <row r="26" spans="1:7" x14ac:dyDescent="0.2">
      <c r="A26" s="10" t="str">
        <f>name!B25</f>
        <v>Other services</v>
      </c>
      <c r="B26" s="11">
        <v>5.783999999999998</v>
      </c>
      <c r="C26" s="11">
        <v>8.4490000000000229</v>
      </c>
      <c r="D26" s="11">
        <v>9.7549999999999937</v>
      </c>
      <c r="E26" s="11">
        <v>8.5980000000000132</v>
      </c>
      <c r="F26" s="11">
        <v>8.2459999999999845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272.09100000000007</v>
      </c>
      <c r="C28" s="11">
        <f t="shared" ref="C28:F28" si="0">SUM(C5:C26)</f>
        <v>283.63700000000017</v>
      </c>
      <c r="D28" s="11">
        <f t="shared" si="0"/>
        <v>287.06</v>
      </c>
      <c r="E28" s="11">
        <f t="shared" si="0"/>
        <v>289.02700000000004</v>
      </c>
      <c r="F28" s="11">
        <f t="shared" si="0"/>
        <v>295.64899999999983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1.6384224395514748</v>
      </c>
      <c r="C32" s="18">
        <f t="shared" ref="C32:E32" si="1">C5/C$28*100</f>
        <v>1.6136822769948922</v>
      </c>
      <c r="D32" s="18">
        <f t="shared" si="1"/>
        <v>1.1231101511879071</v>
      </c>
      <c r="E32" s="18">
        <f t="shared" si="1"/>
        <v>1.1531794607424235</v>
      </c>
      <c r="F32" s="18">
        <f>F5/F$28*100</f>
        <v>1.1415563725904732</v>
      </c>
    </row>
    <row r="33" spans="1:6" x14ac:dyDescent="0.2">
      <c r="A33" t="str">
        <f>$A$6</f>
        <v>Mining and quarrying</v>
      </c>
      <c r="B33" s="18">
        <f t="shared" ref="B33:F53" si="2">B6/B$28*100</f>
        <v>0.27637812349544844</v>
      </c>
      <c r="C33" s="18">
        <f t="shared" si="2"/>
        <v>0.13961507137644202</v>
      </c>
      <c r="D33" s="18">
        <f t="shared" si="2"/>
        <v>0.12889291437330183</v>
      </c>
      <c r="E33" s="18">
        <f t="shared" si="2"/>
        <v>9.9644669875132721E-2</v>
      </c>
      <c r="F33" s="18">
        <f t="shared" si="2"/>
        <v>6.5956590416338459E-2</v>
      </c>
    </row>
    <row r="34" spans="1:6" x14ac:dyDescent="0.2">
      <c r="A34" t="str">
        <f>$A$7</f>
        <v>Food drink and tobacco</v>
      </c>
      <c r="B34" s="18">
        <f t="shared" si="2"/>
        <v>2.8328757658283457</v>
      </c>
      <c r="C34" s="18">
        <f t="shared" si="2"/>
        <v>3.027108593025591</v>
      </c>
      <c r="D34" s="18">
        <f t="shared" si="2"/>
        <v>3.178777955828052</v>
      </c>
      <c r="E34" s="18">
        <f t="shared" si="2"/>
        <v>2.9201424088406971</v>
      </c>
      <c r="F34" s="18">
        <f t="shared" si="2"/>
        <v>2.3081424256466345</v>
      </c>
    </row>
    <row r="35" spans="1:6" x14ac:dyDescent="0.2">
      <c r="A35" t="str">
        <f>$A$8</f>
        <v>Engineering</v>
      </c>
      <c r="B35" s="18">
        <f t="shared" si="2"/>
        <v>1.1330768015112589</v>
      </c>
      <c r="C35" s="18">
        <f t="shared" si="2"/>
        <v>1.1934268096193363</v>
      </c>
      <c r="D35" s="18">
        <f t="shared" si="2"/>
        <v>1.1537657632550706</v>
      </c>
      <c r="E35" s="18">
        <f t="shared" si="2"/>
        <v>1.1697869057216053</v>
      </c>
      <c r="F35" s="18">
        <f t="shared" si="2"/>
        <v>1.1263356209559339</v>
      </c>
    </row>
    <row r="36" spans="1:6" x14ac:dyDescent="0.2">
      <c r="A36" t="str">
        <f>$A$9</f>
        <v>Rest of manufacturing</v>
      </c>
      <c r="B36" s="18">
        <f t="shared" si="2"/>
        <v>10.589104380519744</v>
      </c>
      <c r="C36" s="18">
        <f t="shared" si="2"/>
        <v>9.6877346749542479</v>
      </c>
      <c r="D36" s="18">
        <f t="shared" si="2"/>
        <v>9.8160663275970261</v>
      </c>
      <c r="E36" s="18">
        <f t="shared" si="2"/>
        <v>9.3776705982486313</v>
      </c>
      <c r="F36" s="18">
        <f t="shared" si="2"/>
        <v>8.4086196807701121</v>
      </c>
    </row>
    <row r="37" spans="1:6" x14ac:dyDescent="0.2">
      <c r="A37" t="str">
        <f>$A$10</f>
        <v>Electricity and gas</v>
      </c>
      <c r="B37" s="18">
        <f t="shared" si="2"/>
        <v>0.40574660683374331</v>
      </c>
      <c r="C37" s="18">
        <f t="shared" si="2"/>
        <v>0.13044842527596887</v>
      </c>
      <c r="D37" s="18">
        <f t="shared" si="2"/>
        <v>0.11704870062007927</v>
      </c>
      <c r="E37" s="18">
        <f t="shared" si="2"/>
        <v>0.11175426517245808</v>
      </c>
      <c r="F37" s="18">
        <f t="shared" si="2"/>
        <v>0.10857469499304927</v>
      </c>
    </row>
    <row r="38" spans="1:6" x14ac:dyDescent="0.2">
      <c r="A38" t="str">
        <f>$A$11</f>
        <v>Water and sewerage</v>
      </c>
      <c r="B38" s="18">
        <f t="shared" si="2"/>
        <v>0.47043084850289013</v>
      </c>
      <c r="C38" s="18">
        <f t="shared" si="2"/>
        <v>0.95333119444924197</v>
      </c>
      <c r="D38" s="18">
        <f t="shared" si="2"/>
        <v>0.91513969205044232</v>
      </c>
      <c r="E38" s="18">
        <f t="shared" si="2"/>
        <v>0.9493922713102908</v>
      </c>
      <c r="F38" s="18">
        <f t="shared" si="2"/>
        <v>0.98528998914253185</v>
      </c>
    </row>
    <row r="39" spans="1:6" x14ac:dyDescent="0.2">
      <c r="A39" t="str">
        <f>$A$12</f>
        <v>Construction</v>
      </c>
      <c r="B39" s="18">
        <f t="shared" si="2"/>
        <v>6.4625437813084536</v>
      </c>
      <c r="C39" s="18">
        <f t="shared" si="2"/>
        <v>7.1076763609825511</v>
      </c>
      <c r="D39" s="18">
        <f t="shared" si="2"/>
        <v>7.568104229081019</v>
      </c>
      <c r="E39" s="18">
        <f t="shared" si="2"/>
        <v>7.3723216170115489</v>
      </c>
      <c r="F39" s="18">
        <f t="shared" si="2"/>
        <v>7.2789016705620702</v>
      </c>
    </row>
    <row r="40" spans="1:6" x14ac:dyDescent="0.2">
      <c r="A40" t="str">
        <f>$A$13</f>
        <v>Wholesale and retail trade</v>
      </c>
      <c r="B40" s="18">
        <f t="shared" si="2"/>
        <v>14.978077187411563</v>
      </c>
      <c r="C40" s="18">
        <f t="shared" si="2"/>
        <v>14.359198553080144</v>
      </c>
      <c r="D40" s="18">
        <f t="shared" si="2"/>
        <v>14.482686546366589</v>
      </c>
      <c r="E40" s="18">
        <f t="shared" si="2"/>
        <v>14.368207814494866</v>
      </c>
      <c r="F40" s="18">
        <f t="shared" si="2"/>
        <v>14.085960040453338</v>
      </c>
    </row>
    <row r="41" spans="1:6" x14ac:dyDescent="0.2">
      <c r="A41" t="str">
        <f>$A$14</f>
        <v>Transport and storage</v>
      </c>
      <c r="B41" s="18">
        <f t="shared" si="2"/>
        <v>4.6907100933143662</v>
      </c>
      <c r="C41" s="18">
        <f t="shared" si="2"/>
        <v>4.0960805536654359</v>
      </c>
      <c r="D41" s="18">
        <f t="shared" si="2"/>
        <v>4.2604333588796841</v>
      </c>
      <c r="E41" s="18">
        <f t="shared" si="2"/>
        <v>4.5857307448784992</v>
      </c>
      <c r="F41" s="18">
        <f t="shared" si="2"/>
        <v>4.6633000618977132</v>
      </c>
    </row>
    <row r="42" spans="1:6" x14ac:dyDescent="0.2">
      <c r="A42" t="str">
        <f>$A$15</f>
        <v>Accommodation and food</v>
      </c>
      <c r="B42" s="18">
        <f t="shared" si="2"/>
        <v>5.9737367277859246</v>
      </c>
      <c r="C42" s="18">
        <f t="shared" si="2"/>
        <v>6.3419088482814256</v>
      </c>
      <c r="D42" s="18">
        <f t="shared" si="2"/>
        <v>5.4776005016372951</v>
      </c>
      <c r="E42" s="18">
        <f t="shared" si="2"/>
        <v>5.3884239188726362</v>
      </c>
      <c r="F42" s="18">
        <f t="shared" si="2"/>
        <v>5.8488274947657519</v>
      </c>
    </row>
    <row r="43" spans="1:6" x14ac:dyDescent="0.2">
      <c r="A43" t="str">
        <f>$A$16</f>
        <v>Media</v>
      </c>
      <c r="B43" s="18">
        <f t="shared" si="2"/>
        <v>0.30504500332609347</v>
      </c>
      <c r="C43" s="18">
        <f t="shared" si="2"/>
        <v>0.80172897047987302</v>
      </c>
      <c r="D43" s="18">
        <f t="shared" si="2"/>
        <v>0.63192363965721554</v>
      </c>
      <c r="E43" s="18">
        <f t="shared" si="2"/>
        <v>0.61793534860064969</v>
      </c>
      <c r="F43" s="18">
        <f t="shared" si="2"/>
        <v>0.61288893248412868</v>
      </c>
    </row>
    <row r="44" spans="1:6" x14ac:dyDescent="0.2">
      <c r="A44" t="str">
        <f>$A$17</f>
        <v>Information technology</v>
      </c>
      <c r="B44" s="18">
        <f t="shared" si="2"/>
        <v>1.5483790349552149</v>
      </c>
      <c r="C44" s="18">
        <f t="shared" si="2"/>
        <v>1.7695152607029412</v>
      </c>
      <c r="D44" s="18">
        <f t="shared" si="2"/>
        <v>1.7285584895143833</v>
      </c>
      <c r="E44" s="18">
        <f t="shared" si="2"/>
        <v>1.7956799883747936</v>
      </c>
      <c r="F44" s="18">
        <f t="shared" si="2"/>
        <v>1.825475479369117</v>
      </c>
    </row>
    <row r="45" spans="1:6" x14ac:dyDescent="0.2">
      <c r="A45" t="str">
        <f>$A$18</f>
        <v>Finance and insurance</v>
      </c>
      <c r="B45" s="18">
        <f t="shared" si="2"/>
        <v>1.0110588001808192</v>
      </c>
      <c r="C45" s="18">
        <f t="shared" si="2"/>
        <v>0.85179296072092103</v>
      </c>
      <c r="D45" s="18">
        <f t="shared" si="2"/>
        <v>0.84233261339092835</v>
      </c>
      <c r="E45" s="18">
        <f t="shared" si="2"/>
        <v>0.8445577748791635</v>
      </c>
      <c r="F45" s="18">
        <f t="shared" si="2"/>
        <v>0.81008222588271916</v>
      </c>
    </row>
    <row r="46" spans="1:6" x14ac:dyDescent="0.2">
      <c r="A46" t="str">
        <f>$A$19</f>
        <v>Real estate</v>
      </c>
      <c r="B46" s="18">
        <f t="shared" si="2"/>
        <v>0.97063114913760562</v>
      </c>
      <c r="C46" s="18">
        <f t="shared" si="2"/>
        <v>1.2054139622122646</v>
      </c>
      <c r="D46" s="18">
        <f t="shared" si="2"/>
        <v>1.4331498641399054</v>
      </c>
      <c r="E46" s="18">
        <f t="shared" si="2"/>
        <v>1.2310268590823685</v>
      </c>
      <c r="F46" s="18">
        <f t="shared" si="2"/>
        <v>1.3035728177670145</v>
      </c>
    </row>
    <row r="47" spans="1:6" x14ac:dyDescent="0.2">
      <c r="A47" s="10" t="str">
        <f>$A$20</f>
        <v>Professional services</v>
      </c>
      <c r="B47" s="18">
        <f t="shared" si="2"/>
        <v>4.9303358067705378</v>
      </c>
      <c r="C47" s="18">
        <f t="shared" si="2"/>
        <v>5.7541858079164614</v>
      </c>
      <c r="D47" s="18">
        <f t="shared" si="2"/>
        <v>5.7144847767017355</v>
      </c>
      <c r="E47" s="18">
        <f t="shared" si="2"/>
        <v>5.8700398232691038</v>
      </c>
      <c r="F47" s="18">
        <f t="shared" si="2"/>
        <v>6.0795064417603326</v>
      </c>
    </row>
    <row r="48" spans="1:6" x14ac:dyDescent="0.2">
      <c r="A48" s="10" t="str">
        <f>$A$21</f>
        <v>Support services</v>
      </c>
      <c r="B48" s="18">
        <f t="shared" si="2"/>
        <v>7.7683569100043846</v>
      </c>
      <c r="C48" s="18">
        <f t="shared" si="2"/>
        <v>8.4798527695610808</v>
      </c>
      <c r="D48" s="18">
        <f t="shared" si="2"/>
        <v>8.4773218142548643</v>
      </c>
      <c r="E48" s="18">
        <f t="shared" si="2"/>
        <v>8.9939694215419195</v>
      </c>
      <c r="F48" s="18">
        <f t="shared" si="2"/>
        <v>9.4260423678077583</v>
      </c>
    </row>
    <row r="49" spans="1:9" x14ac:dyDescent="0.2">
      <c r="A49" s="10" t="str">
        <f>$A$22</f>
        <v>Public admin. and defence</v>
      </c>
      <c r="B49" s="18">
        <f t="shared" si="2"/>
        <v>6.1986614772263664</v>
      </c>
      <c r="C49" s="18">
        <f t="shared" si="2"/>
        <v>5.4139622122642663</v>
      </c>
      <c r="D49" s="18">
        <f t="shared" si="2"/>
        <v>5.7249355535428075</v>
      </c>
      <c r="E49" s="18">
        <f t="shared" si="2"/>
        <v>5.6970456047358935</v>
      </c>
      <c r="F49" s="18">
        <f t="shared" si="2"/>
        <v>5.5826334606239181</v>
      </c>
    </row>
    <row r="50" spans="1:9" x14ac:dyDescent="0.2">
      <c r="A50" s="10" t="str">
        <f>$A$23</f>
        <v>Education</v>
      </c>
      <c r="B50" s="18">
        <f t="shared" si="2"/>
        <v>9.4310359401817863</v>
      </c>
      <c r="C50" s="18">
        <f t="shared" si="2"/>
        <v>8.6060704350983972</v>
      </c>
      <c r="D50" s="18">
        <f t="shared" si="2"/>
        <v>8.4470145614157577</v>
      </c>
      <c r="E50" s="18">
        <f t="shared" si="2"/>
        <v>8.3760340729412768</v>
      </c>
      <c r="F50" s="18">
        <f t="shared" si="2"/>
        <v>8.3595750366143715</v>
      </c>
    </row>
    <row r="51" spans="1:9" x14ac:dyDescent="0.2">
      <c r="A51" s="10" t="str">
        <f>$A$24</f>
        <v>Health and social work</v>
      </c>
      <c r="B51" s="18">
        <f t="shared" si="2"/>
        <v>13.943864368906</v>
      </c>
      <c r="C51" s="18">
        <f t="shared" si="2"/>
        <v>13.297277858671475</v>
      </c>
      <c r="D51" s="18">
        <f t="shared" si="2"/>
        <v>13.161011635198216</v>
      </c>
      <c r="E51" s="18">
        <f t="shared" si="2"/>
        <v>14.081383400166745</v>
      </c>
      <c r="F51" s="18">
        <f t="shared" si="2"/>
        <v>15.115897567723907</v>
      </c>
    </row>
    <row r="52" spans="1:9" x14ac:dyDescent="0.2">
      <c r="A52" s="10" t="str">
        <f>$A$25</f>
        <v>Arts and entertainment</v>
      </c>
      <c r="B52" s="18">
        <f t="shared" si="2"/>
        <v>2.3157693565755531</v>
      </c>
      <c r="C52" s="18">
        <f t="shared" si="2"/>
        <v>2.1911809813247198</v>
      </c>
      <c r="D52" s="18">
        <f t="shared" si="2"/>
        <v>2.2193966418170388</v>
      </c>
      <c r="E52" s="18">
        <f t="shared" si="2"/>
        <v>2.0212644493421026</v>
      </c>
      <c r="F52" s="18">
        <f t="shared" si="2"/>
        <v>2.0737428504747211</v>
      </c>
    </row>
    <row r="53" spans="1:9" x14ac:dyDescent="0.2">
      <c r="A53" s="10" t="str">
        <f>$A$26</f>
        <v>Other services</v>
      </c>
      <c r="B53" s="18">
        <f t="shared" si="2"/>
        <v>2.1257593966724353</v>
      </c>
      <c r="C53" s="18">
        <f t="shared" si="2"/>
        <v>2.9788074193423348</v>
      </c>
      <c r="D53" s="18">
        <f t="shared" si="2"/>
        <v>3.3982442694906965</v>
      </c>
      <c r="E53" s="18">
        <f t="shared" si="2"/>
        <v>2.974808581897197</v>
      </c>
      <c r="F53" s="18">
        <f t="shared" si="2"/>
        <v>2.789118177298076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Hull and East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0.66076162833390573</v>
      </c>
      <c r="C63" s="18">
        <f>IF(AND(D$3-C$3 &lt;&gt; 0,C5&lt;&gt;0,D5&lt;&gt;0),(EXP(LN(D5/C5)/(D$3-C$3))-1)*100,0)</f>
        <v>-29.56084771684505</v>
      </c>
      <c r="D63" s="18">
        <f t="shared" ref="B63:E78" si="3">IF(AND(E$3-D$3 &lt;&gt; 0,D5&lt;&gt;0,E5&lt;&gt;0),(EXP(LN(E5/D5)/(E$3-D$3))-1)*100,0)</f>
        <v>0.66721552473216761</v>
      </c>
      <c r="E63" s="18">
        <f t="shared" si="3"/>
        <v>0.12530368954370985</v>
      </c>
      <c r="F63" s="18">
        <f>IF(AND(F$3-D$3 &lt;&gt; 0,D5&lt;&gt;0,F5&lt;&gt;0),(EXP(LN(F5/D5)/(F$3-D$3))-1)*100,0)</f>
        <v>0.30561605440999617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-14.813782202145875</v>
      </c>
      <c r="C64" s="18">
        <f t="shared" ref="C64:C78" si="4">IF(AND(D$3-C$3 &lt;&gt; 0,C6&lt;&gt;0,D6&lt;&gt;0),(EXP(LN(D6/C6)/(D$3-C$3))-1)*100,0)</f>
        <v>-6.5656565656563082</v>
      </c>
      <c r="D64" s="18">
        <f t="shared" si="3"/>
        <v>-4.8873783144177558</v>
      </c>
      <c r="E64" s="18">
        <f t="shared" si="3"/>
        <v>-3.8245532475724486</v>
      </c>
      <c r="F64" s="18">
        <f t="shared" ref="F64:F84" si="5">IF(AND(F$3-D$3 &lt;&gt; 0,D6&lt;&gt;0,F6&lt;&gt;0),(EXP(LN(F6/D6)/(F$3-D$3))-1)*100,0)</f>
        <v>-4.1801413604446669</v>
      </c>
    </row>
    <row r="65" spans="1:6" x14ac:dyDescent="0.2">
      <c r="A65" t="str">
        <f>$A$7</f>
        <v>Food drink and tobacco</v>
      </c>
      <c r="B65" s="18">
        <f t="shared" si="3"/>
        <v>2.7335497498288897</v>
      </c>
      <c r="C65" s="18">
        <f t="shared" si="4"/>
        <v>6.2776613091079181</v>
      </c>
      <c r="D65" s="18">
        <f t="shared" si="3"/>
        <v>-1.5485958241372222</v>
      </c>
      <c r="E65" s="18">
        <f t="shared" si="3"/>
        <v>-2.1029382668088292</v>
      </c>
      <c r="F65" s="18">
        <f t="shared" si="5"/>
        <v>-1.9185051335190551</v>
      </c>
    </row>
    <row r="66" spans="1:6" x14ac:dyDescent="0.2">
      <c r="A66" t="str">
        <f>$A$8</f>
        <v>Engineering</v>
      </c>
      <c r="B66" s="18">
        <f t="shared" si="3"/>
        <v>2.3637734748936046</v>
      </c>
      <c r="C66" s="18">
        <f t="shared" si="4"/>
        <v>-2.1565731166910851</v>
      </c>
      <c r="D66" s="18">
        <f t="shared" si="3"/>
        <v>0.41323722412254238</v>
      </c>
      <c r="E66" s="18">
        <f t="shared" si="3"/>
        <v>-0.15187674769253645</v>
      </c>
      <c r="F66" s="18">
        <f t="shared" si="5"/>
        <v>3.6140312166721422E-2</v>
      </c>
    </row>
    <row r="67" spans="1:6" x14ac:dyDescent="0.2">
      <c r="A67" t="str">
        <f>$A$9</f>
        <v>Rest of manufacturing</v>
      </c>
      <c r="B67" s="18">
        <f t="shared" si="3"/>
        <v>-1.1781617392758847</v>
      </c>
      <c r="C67" s="18">
        <f t="shared" si="4"/>
        <v>2.5474925394862291</v>
      </c>
      <c r="D67" s="18">
        <f t="shared" si="3"/>
        <v>-0.77419184017362142</v>
      </c>
      <c r="E67" s="18">
        <f t="shared" si="3"/>
        <v>-0.86048874343471748</v>
      </c>
      <c r="F67" s="18">
        <f t="shared" si="5"/>
        <v>-0.83173145141784977</v>
      </c>
    </row>
    <row r="68" spans="1:6" x14ac:dyDescent="0.2">
      <c r="A68" t="str">
        <f>$A$10</f>
        <v>Electricity and gas</v>
      </c>
      <c r="B68" s="18">
        <f t="shared" si="3"/>
        <v>-23.913402630674952</v>
      </c>
      <c r="C68" s="18">
        <f t="shared" si="4"/>
        <v>-9.1891891891893174</v>
      </c>
      <c r="D68" s="18">
        <f t="shared" si="3"/>
        <v>-0.78607091073432667</v>
      </c>
      <c r="E68" s="18">
        <f t="shared" si="3"/>
        <v>-6.2092715416206534E-2</v>
      </c>
      <c r="F68" s="18">
        <f t="shared" si="5"/>
        <v>-0.30400388176211601</v>
      </c>
    </row>
    <row r="69" spans="1:6" x14ac:dyDescent="0.2">
      <c r="A69" t="str">
        <f>$A$11</f>
        <v>Water and sewerage</v>
      </c>
      <c r="B69" s="18">
        <f t="shared" si="3"/>
        <v>20.558872978095778</v>
      </c>
      <c r="C69" s="18">
        <f t="shared" si="4"/>
        <v>-2.8476331360946072</v>
      </c>
      <c r="D69" s="18">
        <f t="shared" si="3"/>
        <v>0.87529246025275231</v>
      </c>
      <c r="E69" s="18">
        <f t="shared" si="3"/>
        <v>0.59945727792611869</v>
      </c>
      <c r="F69" s="18">
        <f t="shared" si="5"/>
        <v>0.6913184312908216</v>
      </c>
    </row>
    <row r="70" spans="1:6" x14ac:dyDescent="0.2">
      <c r="A70" t="str">
        <f>$A$12</f>
        <v>Construction</v>
      </c>
      <c r="B70" s="18">
        <f t="shared" si="3"/>
        <v>3.4768532268147911</v>
      </c>
      <c r="C70" s="18">
        <f t="shared" si="4"/>
        <v>7.762896825396215</v>
      </c>
      <c r="D70" s="18">
        <f t="shared" si="3"/>
        <v>-0.38687135898034519</v>
      </c>
      <c r="E70" s="18">
        <f t="shared" si="3"/>
        <v>9.9050485012486256E-2</v>
      </c>
      <c r="F70" s="18">
        <f t="shared" si="5"/>
        <v>-6.318626811703254E-2</v>
      </c>
    </row>
    <row r="71" spans="1:6" x14ac:dyDescent="0.2">
      <c r="A71" t="str">
        <f>$A$13</f>
        <v>Wholesale and retail trade</v>
      </c>
      <c r="B71" s="18">
        <f t="shared" si="3"/>
        <v>-1.5953171813964939E-2</v>
      </c>
      <c r="C71" s="18">
        <f t="shared" si="4"/>
        <v>2.0771950500883429</v>
      </c>
      <c r="D71" s="18">
        <f t="shared" si="3"/>
        <v>-2.2139015925459749E-2</v>
      </c>
      <c r="E71" s="18">
        <f t="shared" si="3"/>
        <v>2.813810664648031E-2</v>
      </c>
      <c r="F71" s="18">
        <f t="shared" si="5"/>
        <v>1.1376257140405244E-2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-2.3224740977589309</v>
      </c>
      <c r="C72" s="18">
        <f t="shared" si="4"/>
        <v>5.2676880702356321</v>
      </c>
      <c r="D72" s="18">
        <f t="shared" si="3"/>
        <v>1.6211491880451678</v>
      </c>
      <c r="E72" s="18">
        <f t="shared" si="3"/>
        <v>0.39504551104376784</v>
      </c>
      <c r="F72" s="18">
        <f t="shared" si="5"/>
        <v>0.80209414009129176</v>
      </c>
    </row>
    <row r="73" spans="1:6" x14ac:dyDescent="0.2">
      <c r="A73" t="str">
        <f>$A$15</f>
        <v>Accommodation and food</v>
      </c>
      <c r="B73" s="18">
        <f t="shared" si="6"/>
        <v>2.5665283527962046</v>
      </c>
      <c r="C73" s="18">
        <f>IF(AND(D$3-C$3 &lt;&gt; 0,C15&lt;&gt;0,D15&lt;&gt;0),(EXP(LN(D15/C15)/(D$3-C$3))-1)*100,0)</f>
        <v>-12.586168556815547</v>
      </c>
      <c r="D73" s="18">
        <f t="shared" si="3"/>
        <v>-0.19152336758094801</v>
      </c>
      <c r="E73" s="18">
        <f t="shared" si="3"/>
        <v>1.0519051240694077</v>
      </c>
      <c r="F73" s="18">
        <f t="shared" si="5"/>
        <v>0.63571722030244526</v>
      </c>
    </row>
    <row r="74" spans="1:6" x14ac:dyDescent="0.2">
      <c r="A74" t="str">
        <f>$A$16</f>
        <v>Media</v>
      </c>
      <c r="B74" s="18">
        <f t="shared" si="6"/>
        <v>28.655421507606317</v>
      </c>
      <c r="C74" s="18">
        <f>IF(AND(D$3-C$3 &lt;&gt; 0,C16&lt;&gt;0,D16&lt;&gt;0),(EXP(LN(D16/C16)/(D$3-C$3))-1)*100,0)</f>
        <v>-20.228671943711351</v>
      </c>
      <c r="D74" s="18">
        <f t="shared" si="3"/>
        <v>-0.31063391615218094</v>
      </c>
      <c r="E74" s="18">
        <f t="shared" si="3"/>
        <v>0.14463174263041889</v>
      </c>
      <c r="F74" s="18">
        <f t="shared" si="5"/>
        <v>-7.3540233928359733E-3</v>
      </c>
    </row>
    <row r="75" spans="1:6" x14ac:dyDescent="0.2">
      <c r="A75" t="str">
        <f>$A$17</f>
        <v>Information technology</v>
      </c>
      <c r="B75" s="18">
        <f t="shared" si="6"/>
        <v>4.473569702439506</v>
      </c>
      <c r="C75" s="18">
        <f t="shared" si="4"/>
        <v>-1.1356843992830323</v>
      </c>
      <c r="D75" s="18">
        <f t="shared" si="3"/>
        <v>0.90254483201730462</v>
      </c>
      <c r="E75" s="18">
        <f t="shared" si="3"/>
        <v>0.39186124087915442</v>
      </c>
      <c r="F75" s="18">
        <f t="shared" si="5"/>
        <v>0.56180127338942842</v>
      </c>
    </row>
    <row r="76" spans="1:6" x14ac:dyDescent="0.2">
      <c r="A76" t="str">
        <f>$A$18</f>
        <v>Finance and insurance</v>
      </c>
      <c r="B76" s="18">
        <f t="shared" si="6"/>
        <v>-3.1941539516292861</v>
      </c>
      <c r="C76" s="18">
        <f t="shared" si="4"/>
        <v>8.2781456953573418E-2</v>
      </c>
      <c r="D76" s="18">
        <f t="shared" si="3"/>
        <v>0.18952014721205224</v>
      </c>
      <c r="E76" s="18">
        <f t="shared" si="3"/>
        <v>-0.19006475323343208</v>
      </c>
      <c r="F76" s="18">
        <f t="shared" si="5"/>
        <v>-6.3696514016797767E-2</v>
      </c>
    </row>
    <row r="77" spans="1:6" x14ac:dyDescent="0.2">
      <c r="A77" t="str">
        <f>$A$19</f>
        <v>Real estate</v>
      </c>
      <c r="B77" s="18">
        <f t="shared" si="6"/>
        <v>6.6676371455317129</v>
      </c>
      <c r="C77" s="18">
        <f t="shared" si="4"/>
        <v>20.327581164083309</v>
      </c>
      <c r="D77" s="18">
        <f t="shared" si="3"/>
        <v>-2.8621847829288005</v>
      </c>
      <c r="E77" s="18">
        <f t="shared" si="3"/>
        <v>0.80233137226854989</v>
      </c>
      <c r="F77" s="18">
        <f t="shared" si="5"/>
        <v>-0.43428239646160494</v>
      </c>
    </row>
    <row r="78" spans="1:6" x14ac:dyDescent="0.2">
      <c r="A78" t="str">
        <f>$A$20</f>
        <v>Professional services</v>
      </c>
      <c r="B78" s="18">
        <f t="shared" si="6"/>
        <v>5.0241129106498139</v>
      </c>
      <c r="C78" s="18">
        <f t="shared" si="4"/>
        <v>0.50854727038771586</v>
      </c>
      <c r="D78" s="18">
        <f t="shared" si="3"/>
        <v>0.67599729367620043</v>
      </c>
      <c r="E78" s="18">
        <f t="shared" si="3"/>
        <v>0.57881799373613596</v>
      </c>
      <c r="F78" s="18">
        <f t="shared" si="5"/>
        <v>0.61120066656994432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3.2825523817464175</v>
      </c>
      <c r="C79" s="18">
        <f t="shared" ref="C79:C84" si="8">IF(AND(D$3-C$3 &lt;&gt; 0,C21&lt;&gt;0,D21&lt;&gt;0),(EXP(LN(D21/C21)/(D$3-C$3))-1)*100,0)</f>
        <v>1.1766173291203996</v>
      </c>
      <c r="D79" s="18">
        <f t="shared" ref="D79:D84" si="9">IF(AND(E$3-D$3 &lt;&gt; 0,D21&lt;&gt;0,E21&lt;&gt;0),(EXP(LN(E21/D21)/(E$3-D$3))-1)*100,0)</f>
        <v>1.3285187929941378</v>
      </c>
      <c r="E79" s="18">
        <f t="shared" ref="E79:E84" si="10">IF(AND(F$3-E$3 &lt;&gt; 0,E21&lt;&gt;0,F21&lt;&gt;0),(EXP(LN(F21/E21)/(F$3-E$3))-1)*100,0)</f>
        <v>0.6981746071818451</v>
      </c>
      <c r="F79" s="18">
        <f t="shared" si="5"/>
        <v>0.90785243307214269</v>
      </c>
    </row>
    <row r="80" spans="1:6" x14ac:dyDescent="0.2">
      <c r="A80" s="10" t="str">
        <f>$A$22</f>
        <v>Public admin. and defence</v>
      </c>
      <c r="B80" s="18">
        <f t="shared" si="7"/>
        <v>-2.3175594169167812</v>
      </c>
      <c r="C80" s="18">
        <f t="shared" si="8"/>
        <v>7.0200573065900995</v>
      </c>
      <c r="D80" s="18">
        <f t="shared" si="9"/>
        <v>3.8913356627845452E-2</v>
      </c>
      <c r="E80" s="18">
        <f t="shared" si="10"/>
        <v>2.3659962817013103E-2</v>
      </c>
      <c r="F80" s="18">
        <f t="shared" si="5"/>
        <v>2.8744168985861407E-2</v>
      </c>
    </row>
    <row r="81" spans="1:6" x14ac:dyDescent="0.2">
      <c r="A81" s="10" t="str">
        <f>$A$23</f>
        <v>Education</v>
      </c>
      <c r="B81" s="18">
        <f t="shared" si="7"/>
        <v>-1.2417124623235187</v>
      </c>
      <c r="C81" s="18">
        <f t="shared" si="8"/>
        <v>-0.66366243342884657</v>
      </c>
      <c r="D81" s="18">
        <f t="shared" si="9"/>
        <v>-3.2188316537251627E-2</v>
      </c>
      <c r="E81" s="18">
        <f t="shared" si="10"/>
        <v>0.2070729195363441</v>
      </c>
      <c r="F81" s="18">
        <f t="shared" si="5"/>
        <v>0.12725561468640567</v>
      </c>
    </row>
    <row r="82" spans="1:6" x14ac:dyDescent="0.2">
      <c r="A82" s="10" t="str">
        <f>$A$24</f>
        <v>Health and social work</v>
      </c>
      <c r="B82" s="18">
        <f t="shared" si="7"/>
        <v>-0.14792939902542601</v>
      </c>
      <c r="C82" s="18">
        <f t="shared" si="8"/>
        <v>0.16968925654885503</v>
      </c>
      <c r="D82" s="18">
        <f t="shared" si="9"/>
        <v>1.4996061316384646</v>
      </c>
      <c r="E82" s="18">
        <f t="shared" si="10"/>
        <v>0.93985153334779081</v>
      </c>
      <c r="F82" s="18">
        <f t="shared" si="5"/>
        <v>1.1260925604932304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-0.34297613846487884</v>
      </c>
      <c r="C83" s="18">
        <f t="shared" si="8"/>
        <v>2.5100563153659383</v>
      </c>
      <c r="D83" s="18">
        <f t="shared" si="9"/>
        <v>-1.7187232852344803</v>
      </c>
      <c r="E83" s="18">
        <f t="shared" si="10"/>
        <v>0.4840142310333917</v>
      </c>
      <c r="F83" s="18">
        <f t="shared" si="5"/>
        <v>-0.25566311943284736</v>
      </c>
    </row>
    <row r="84" spans="1:6" x14ac:dyDescent="0.2">
      <c r="A84" s="10" t="str">
        <f>$A$26</f>
        <v>Other services</v>
      </c>
      <c r="B84" s="18">
        <f t="shared" si="7"/>
        <v>9.9370948886309929</v>
      </c>
      <c r="C84" s="18">
        <f t="shared" si="8"/>
        <v>15.457450585867761</v>
      </c>
      <c r="D84" s="18">
        <f t="shared" si="9"/>
        <v>-2.4933954398675851</v>
      </c>
      <c r="E84" s="18">
        <f t="shared" si="10"/>
        <v>-0.41714137614413671</v>
      </c>
      <c r="F84" s="18">
        <f t="shared" si="5"/>
        <v>-1.1140924397133767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1.0443830639741636</v>
      </c>
      <c r="C86" s="18">
        <f>IF(AND(D$3-C$3 &lt;&gt; 0,C28&lt;&gt;0,D28&lt;&gt;0),(EXP(LN(D28/C28)/(D$3-C$3))-1)*100,0)</f>
        <v>1.2068242154584352</v>
      </c>
      <c r="D86" s="18">
        <f>IF(AND(E$3-D$3 &lt;&gt; 0,D28&lt;&gt;0,E28&lt;&gt;0),(EXP(LN(E28/D28)/(E$3-D$3))-1)*100,0)</f>
        <v>0.13667043324574468</v>
      </c>
      <c r="E86" s="18">
        <f>IF(AND(F$3-E$3 &lt;&gt; 0,E28&lt;&gt;0,F28&lt;&gt;0),(EXP(LN(F28/E28)/(F$3-E$3))-1)*100,0)</f>
        <v>0.22678507450624164</v>
      </c>
      <c r="F86" s="18">
        <f>IF(AND(F$3-D$3 &lt;&gt; 0,D28&lt;&gt;0,F28&lt;&gt;0),(EXP(LN(F28/D28)/(F$3-D$3))-1)*100,0)</f>
        <v>0.19673785372678054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0.11900000000000066</v>
      </c>
      <c r="C90" s="27">
        <f>D5-C5</f>
        <v>-1.3529999999999993</v>
      </c>
      <c r="D90" s="27">
        <f t="shared" si="11"/>
        <v>0.10899999999999865</v>
      </c>
      <c r="E90" s="27">
        <f t="shared" si="11"/>
        <v>4.2000000000001148E-2</v>
      </c>
      <c r="F90" s="27">
        <f>F5-D5</f>
        <v>0.1509999999999998</v>
      </c>
    </row>
    <row r="91" spans="1:6" x14ac:dyDescent="0.2">
      <c r="A91" t="str">
        <f>$A$6</f>
        <v>Mining and quarrying</v>
      </c>
      <c r="B91" s="27">
        <f t="shared" si="11"/>
        <v>-0.35600000000000154</v>
      </c>
      <c r="C91" s="27">
        <f t="shared" ref="C91:C105" si="12">D6-C6</f>
        <v>-2.5999999999998913E-2</v>
      </c>
      <c r="D91" s="27">
        <f t="shared" si="11"/>
        <v>-8.200000000000035E-2</v>
      </c>
      <c r="E91" s="27">
        <f t="shared" si="11"/>
        <v>-9.2999999999999472E-2</v>
      </c>
      <c r="F91" s="27">
        <f t="shared" ref="F91:F111" si="13">F6-D6</f>
        <v>-0.17499999999999982</v>
      </c>
    </row>
    <row r="92" spans="1:6" x14ac:dyDescent="0.2">
      <c r="A92" t="str">
        <f>$A$7</f>
        <v>Food drink and tobacco</v>
      </c>
      <c r="B92" s="27">
        <f t="shared" si="11"/>
        <v>0.8779999999999939</v>
      </c>
      <c r="C92" s="27">
        <f t="shared" si="12"/>
        <v>0.53900000000000681</v>
      </c>
      <c r="D92" s="27">
        <f t="shared" si="11"/>
        <v>-0.68500000000000405</v>
      </c>
      <c r="E92" s="27">
        <f t="shared" si="11"/>
        <v>-1.615999999999989</v>
      </c>
      <c r="F92" s="27">
        <f t="shared" si="13"/>
        <v>-2.3009999999999931</v>
      </c>
    </row>
    <row r="93" spans="1:6" x14ac:dyDescent="0.2">
      <c r="A93" t="str">
        <f>$A$8</f>
        <v>Engineering</v>
      </c>
      <c r="B93" s="27">
        <f t="shared" si="11"/>
        <v>0.30199999999999871</v>
      </c>
      <c r="C93" s="27">
        <f t="shared" si="12"/>
        <v>-7.2999999999993292E-2</v>
      </c>
      <c r="D93" s="27">
        <f t="shared" si="11"/>
        <v>6.8999999999979078E-2</v>
      </c>
      <c r="E93" s="27">
        <f t="shared" si="11"/>
        <v>-5.0999999999977508E-2</v>
      </c>
      <c r="F93" s="27">
        <f t="shared" si="13"/>
        <v>1.800000000000157E-2</v>
      </c>
    </row>
    <row r="94" spans="1:6" x14ac:dyDescent="0.2">
      <c r="A94" t="str">
        <f>$A$9</f>
        <v>Rest of manufacturing</v>
      </c>
      <c r="B94" s="27">
        <f t="shared" si="11"/>
        <v>-1.333999999999989</v>
      </c>
      <c r="C94" s="27">
        <f t="shared" si="12"/>
        <v>0.70000000000002771</v>
      </c>
      <c r="D94" s="27">
        <f t="shared" si="11"/>
        <v>-1.0739999999999448</v>
      </c>
      <c r="E94" s="27">
        <f t="shared" si="11"/>
        <v>-2.2440000000000602</v>
      </c>
      <c r="F94" s="27">
        <f t="shared" si="13"/>
        <v>-3.3180000000000049</v>
      </c>
    </row>
    <row r="95" spans="1:6" x14ac:dyDescent="0.2">
      <c r="A95" t="str">
        <f>$A$10</f>
        <v>Electricity and gas</v>
      </c>
      <c r="B95" s="27">
        <f t="shared" si="11"/>
        <v>-0.73400000000000065</v>
      </c>
      <c r="C95" s="27">
        <f t="shared" si="12"/>
        <v>-3.4000000000000474E-2</v>
      </c>
      <c r="D95" s="27">
        <f t="shared" si="11"/>
        <v>-1.2999999999999123E-2</v>
      </c>
      <c r="E95" s="27">
        <f t="shared" si="11"/>
        <v>-2.0000000000004459E-3</v>
      </c>
      <c r="F95" s="27">
        <f t="shared" si="13"/>
        <v>-1.4999999999999569E-2</v>
      </c>
    </row>
    <row r="96" spans="1:6" x14ac:dyDescent="0.2">
      <c r="A96" t="str">
        <f>$A$11</f>
        <v>Water and sewerage</v>
      </c>
      <c r="B96" s="27">
        <f t="shared" si="11"/>
        <v>1.4239999999999988</v>
      </c>
      <c r="C96" s="27">
        <f t="shared" si="12"/>
        <v>-7.6999999999998181E-2</v>
      </c>
      <c r="D96" s="27">
        <f t="shared" si="11"/>
        <v>0.11699999999999511</v>
      </c>
      <c r="E96" s="27">
        <f t="shared" si="11"/>
        <v>0.16900000000000759</v>
      </c>
      <c r="F96" s="27">
        <f t="shared" si="13"/>
        <v>0.2860000000000027</v>
      </c>
    </row>
    <row r="97" spans="1:6" x14ac:dyDescent="0.2">
      <c r="A97" t="str">
        <f>$A$12</f>
        <v>Construction</v>
      </c>
      <c r="B97" s="27">
        <f t="shared" si="11"/>
        <v>2.5760000000001</v>
      </c>
      <c r="C97" s="27">
        <f t="shared" si="12"/>
        <v>1.564999999999884</v>
      </c>
      <c r="D97" s="27">
        <f t="shared" si="11"/>
        <v>-0.41700000000000159</v>
      </c>
      <c r="E97" s="27">
        <f t="shared" si="11"/>
        <v>0.2120000000000708</v>
      </c>
      <c r="F97" s="27">
        <f t="shared" si="13"/>
        <v>-0.20499999999993079</v>
      </c>
    </row>
    <row r="98" spans="1:6" x14ac:dyDescent="0.2">
      <c r="A98" t="str">
        <f>$A$13</f>
        <v>Wholesale and retail trade</v>
      </c>
      <c r="B98" s="27">
        <f t="shared" si="11"/>
        <v>-2.6000000000053092E-2</v>
      </c>
      <c r="C98" s="27">
        <f t="shared" si="12"/>
        <v>0.84599999999997522</v>
      </c>
      <c r="D98" s="27">
        <f t="shared" si="11"/>
        <v>-4.5999999999843055E-2</v>
      </c>
      <c r="E98" s="27">
        <f t="shared" si="11"/>
        <v>0.11699999999978417</v>
      </c>
      <c r="F98" s="27">
        <f t="shared" si="13"/>
        <v>7.099999999994111E-2</v>
      </c>
    </row>
    <row r="99" spans="1:6" x14ac:dyDescent="0.2">
      <c r="A99" t="str">
        <f>$A$14</f>
        <v>Transport and storage</v>
      </c>
      <c r="B99" s="27">
        <f t="shared" si="11"/>
        <v>-1.1449999999999534</v>
      </c>
      <c r="C99" s="27">
        <f t="shared" si="12"/>
        <v>0.61199999999997878</v>
      </c>
      <c r="D99" s="27">
        <f t="shared" si="11"/>
        <v>1.0239999999999601</v>
      </c>
      <c r="E99" s="27">
        <f t="shared" si="11"/>
        <v>0.53299999999997993</v>
      </c>
      <c r="F99" s="27">
        <f t="shared" si="13"/>
        <v>1.55699999999994</v>
      </c>
    </row>
    <row r="100" spans="1:6" x14ac:dyDescent="0.2">
      <c r="A100" t="str">
        <f>$A$15</f>
        <v>Accommodation and food</v>
      </c>
      <c r="B100" s="27">
        <f t="shared" si="11"/>
        <v>1.7339999999999947</v>
      </c>
      <c r="C100" s="27">
        <f t="shared" si="12"/>
        <v>-2.2639999999999798</v>
      </c>
      <c r="D100" s="27">
        <f t="shared" si="11"/>
        <v>-0.15000000000000391</v>
      </c>
      <c r="E100" s="27">
        <f t="shared" si="11"/>
        <v>1.7179999999999715</v>
      </c>
      <c r="F100" s="27">
        <f t="shared" si="13"/>
        <v>1.5679999999999676</v>
      </c>
    </row>
    <row r="101" spans="1:6" x14ac:dyDescent="0.2">
      <c r="A101" t="str">
        <f>$A$16</f>
        <v>Media</v>
      </c>
      <c r="B101" s="27">
        <f t="shared" si="11"/>
        <v>1.4439999999999975</v>
      </c>
      <c r="C101" s="27">
        <f t="shared" si="12"/>
        <v>-0.45999999999999575</v>
      </c>
      <c r="D101" s="27">
        <f t="shared" si="11"/>
        <v>-2.8000000000002911E-2</v>
      </c>
      <c r="E101" s="27">
        <f t="shared" si="11"/>
        <v>2.6000000000000467E-2</v>
      </c>
      <c r="F101" s="27">
        <f t="shared" si="13"/>
        <v>-2.0000000000024443E-3</v>
      </c>
    </row>
    <row r="102" spans="1:6" x14ac:dyDescent="0.2">
      <c r="A102" t="str">
        <f>$A$17</f>
        <v>Information technology</v>
      </c>
      <c r="B102" s="27">
        <f t="shared" si="11"/>
        <v>0.80600000000000982</v>
      </c>
      <c r="C102" s="27">
        <f t="shared" si="12"/>
        <v>-5.7000000000015483E-2</v>
      </c>
      <c r="D102" s="27">
        <f t="shared" si="11"/>
        <v>0.2280000000000264</v>
      </c>
      <c r="E102" s="27">
        <f t="shared" si="11"/>
        <v>0.20699999999998209</v>
      </c>
      <c r="F102" s="27">
        <f t="shared" si="13"/>
        <v>0.43500000000000849</v>
      </c>
    </row>
    <row r="103" spans="1:6" x14ac:dyDescent="0.2">
      <c r="A103" t="str">
        <f>$A$18</f>
        <v>Finance and insurance</v>
      </c>
      <c r="B103" s="27">
        <f t="shared" si="11"/>
        <v>-0.3349999999999933</v>
      </c>
      <c r="C103" s="27">
        <f t="shared" si="12"/>
        <v>1.9999999999984475E-3</v>
      </c>
      <c r="D103" s="27">
        <f t="shared" si="11"/>
        <v>2.3000000000001464E-2</v>
      </c>
      <c r="E103" s="27">
        <f t="shared" si="11"/>
        <v>-4.6000000000001595E-2</v>
      </c>
      <c r="F103" s="27">
        <f t="shared" si="13"/>
        <v>-2.3000000000000131E-2</v>
      </c>
    </row>
    <row r="104" spans="1:6" x14ac:dyDescent="0.2">
      <c r="A104" t="str">
        <f>$A$19</f>
        <v>Real estate</v>
      </c>
      <c r="B104" s="27">
        <f t="shared" si="11"/>
        <v>0.77800000000000002</v>
      </c>
      <c r="C104" s="27">
        <f t="shared" si="12"/>
        <v>0.69500000000000917</v>
      </c>
      <c r="D104" s="27">
        <f t="shared" si="11"/>
        <v>-0.55600000000001426</v>
      </c>
      <c r="E104" s="27">
        <f t="shared" si="11"/>
        <v>0.29600000000000026</v>
      </c>
      <c r="F104" s="27">
        <f t="shared" si="13"/>
        <v>-0.260000000000014</v>
      </c>
    </row>
    <row r="105" spans="1:6" x14ac:dyDescent="0.2">
      <c r="A105" t="str">
        <f>$A$20</f>
        <v>Professional services</v>
      </c>
      <c r="B105" s="27">
        <f t="shared" si="11"/>
        <v>2.9059999999999953</v>
      </c>
      <c r="C105" s="27">
        <f t="shared" si="12"/>
        <v>8.2999999999980645E-2</v>
      </c>
      <c r="D105" s="27">
        <f t="shared" si="11"/>
        <v>0.56199999999999051</v>
      </c>
      <c r="E105" s="27">
        <f t="shared" si="11"/>
        <v>1.0080000000000027</v>
      </c>
      <c r="F105" s="27">
        <f t="shared" si="13"/>
        <v>1.5699999999999932</v>
      </c>
    </row>
    <row r="106" spans="1:6" x14ac:dyDescent="0.2">
      <c r="A106" s="10" t="str">
        <f>$A$21</f>
        <v>Support services</v>
      </c>
      <c r="B106" s="27">
        <f t="shared" ref="B106:B111" si="14">C21-B21</f>
        <v>2.9149999999999388</v>
      </c>
      <c r="C106" s="27">
        <f t="shared" ref="C106:C111" si="15">D21-C21</f>
        <v>0.28300000000003678</v>
      </c>
      <c r="D106" s="27">
        <f t="shared" ref="D106:D111" si="16">E21-D21</f>
        <v>1.6599999999999575</v>
      </c>
      <c r="E106" s="27">
        <f t="shared" ref="E106:E111" si="17">F21-E21</f>
        <v>1.8729999999999727</v>
      </c>
      <c r="F106" s="27">
        <f t="shared" si="13"/>
        <v>3.5329999999999302</v>
      </c>
    </row>
    <row r="107" spans="1:6" x14ac:dyDescent="0.2">
      <c r="A107" s="10" t="str">
        <f>$A$22</f>
        <v>Public admin. and defence</v>
      </c>
      <c r="B107" s="27">
        <f t="shared" si="14"/>
        <v>-1.5099999999999891</v>
      </c>
      <c r="C107" s="27">
        <f t="shared" si="15"/>
        <v>1.0779999999999763</v>
      </c>
      <c r="D107" s="27">
        <f t="shared" si="16"/>
        <v>3.200000000002845E-2</v>
      </c>
      <c r="E107" s="27">
        <f t="shared" si="17"/>
        <v>3.8999999999987267E-2</v>
      </c>
      <c r="F107" s="27">
        <f t="shared" si="13"/>
        <v>7.1000000000015717E-2</v>
      </c>
    </row>
    <row r="108" spans="1:6" x14ac:dyDescent="0.2">
      <c r="A108" s="10" t="str">
        <f>$A$23</f>
        <v>Education</v>
      </c>
      <c r="B108" s="27">
        <f t="shared" si="14"/>
        <v>-1.2509999999999764</v>
      </c>
      <c r="C108" s="27">
        <f t="shared" si="15"/>
        <v>-0.16199999999998127</v>
      </c>
      <c r="D108" s="27">
        <f t="shared" si="16"/>
        <v>-3.900000000008319E-2</v>
      </c>
      <c r="E108" s="27">
        <f t="shared" si="17"/>
        <v>0.50600000000002154</v>
      </c>
      <c r="F108" s="27">
        <f t="shared" si="13"/>
        <v>0.46699999999993835</v>
      </c>
    </row>
    <row r="109" spans="1:6" x14ac:dyDescent="0.2">
      <c r="A109" s="10" t="str">
        <f>$A$24</f>
        <v>Health and social work</v>
      </c>
      <c r="B109" s="27">
        <f t="shared" si="14"/>
        <v>-0.22399999999999665</v>
      </c>
      <c r="C109" s="27">
        <f t="shared" si="15"/>
        <v>6.399999999996453E-2</v>
      </c>
      <c r="D109" s="27">
        <f t="shared" si="16"/>
        <v>2.9189999999999401</v>
      </c>
      <c r="E109" s="27">
        <f t="shared" si="17"/>
        <v>3.9910000000000849</v>
      </c>
      <c r="F109" s="27">
        <f t="shared" si="13"/>
        <v>6.910000000000025</v>
      </c>
    </row>
    <row r="110" spans="1:6" x14ac:dyDescent="0.2">
      <c r="A110" s="10" t="str">
        <f>$A$25</f>
        <v>Arts and entertainment</v>
      </c>
      <c r="B110" s="27">
        <f t="shared" si="14"/>
        <v>-8.599999999998964E-2</v>
      </c>
      <c r="C110" s="27">
        <f t="shared" si="15"/>
        <v>0.15599999999999259</v>
      </c>
      <c r="D110" s="27">
        <f t="shared" si="16"/>
        <v>-0.52899999999999192</v>
      </c>
      <c r="E110" s="27">
        <f t="shared" si="17"/>
        <v>0.28900000000000414</v>
      </c>
      <c r="F110" s="27">
        <f t="shared" si="13"/>
        <v>-0.23999999999998778</v>
      </c>
    </row>
    <row r="111" spans="1:6" x14ac:dyDescent="0.2">
      <c r="A111" s="10" t="str">
        <f>$A$26</f>
        <v>Other services</v>
      </c>
      <c r="B111" s="27">
        <f t="shared" si="14"/>
        <v>2.6650000000000249</v>
      </c>
      <c r="C111" s="27">
        <f t="shared" si="15"/>
        <v>1.3059999999999707</v>
      </c>
      <c r="D111" s="27">
        <f t="shared" si="16"/>
        <v>-1.1569999999999805</v>
      </c>
      <c r="E111" s="27">
        <f t="shared" si="17"/>
        <v>-0.35200000000002873</v>
      </c>
      <c r="F111" s="27">
        <f t="shared" si="13"/>
        <v>-1.5090000000000092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11.546000000000106</v>
      </c>
      <c r="C113" s="29">
        <f>D28-C28</f>
        <v>3.4229999999998313</v>
      </c>
      <c r="D113" s="29">
        <f>E28-D28</f>
        <v>1.9670000000000414</v>
      </c>
      <c r="E113" s="29">
        <f>F28-E28</f>
        <v>6.6219999999997867</v>
      </c>
      <c r="F113" s="29">
        <f>F28-D28</f>
        <v>8.5889999999998281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Hull and East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7.5940000000000056</v>
      </c>
      <c r="C7" s="31">
        <f>'Ind T1'!C7</f>
        <v>8.0470000000000024</v>
      </c>
      <c r="D7" s="31">
        <f>'Ind T1'!D7</f>
        <v>6.5570000000000057</v>
      </c>
      <c r="E7" s="31">
        <f>'Ind T1'!E7</f>
        <v>6.6879999999999997</v>
      </c>
      <c r="F7" s="31">
        <f>'Ind T1'!F7</f>
        <v>6.8040000000000092</v>
      </c>
      <c r="H7" s="31">
        <f>C7-B7</f>
        <v>0.45299999999999674</v>
      </c>
      <c r="I7" s="31">
        <f>D7-C7</f>
        <v>-1.4899999999999967</v>
      </c>
      <c r="J7" s="31">
        <f>E7-D7</f>
        <v>0.13099999999999401</v>
      </c>
      <c r="K7" s="31">
        <f>F7-E7</f>
        <v>0.11600000000000943</v>
      </c>
      <c r="L7" s="31">
        <f>F7-D7</f>
        <v>0.24700000000000344</v>
      </c>
    </row>
    <row r="8" spans="1:12" x14ac:dyDescent="0.2">
      <c r="A8" t="str">
        <f>'Ind T2'!A5</f>
        <v>Agriculture</v>
      </c>
      <c r="B8" s="32">
        <f>'Ind T2'!B5</f>
        <v>4.4580000000000046</v>
      </c>
      <c r="C8" s="32">
        <f>'Ind T2'!C5</f>
        <v>4.5770000000000053</v>
      </c>
      <c r="D8" s="32">
        <f>'Ind T2'!D5</f>
        <v>3.224000000000006</v>
      </c>
      <c r="E8" s="32">
        <f>'Ind T2'!E5</f>
        <v>3.3330000000000046</v>
      </c>
      <c r="F8" s="32">
        <f>'Ind T2'!F5</f>
        <v>3.3750000000000058</v>
      </c>
      <c r="H8" s="11">
        <f t="shared" ref="H8:H40" si="0">C8-B8</f>
        <v>0.11900000000000066</v>
      </c>
      <c r="I8" s="31">
        <f t="shared" ref="I8:I38" si="1">D8-C8</f>
        <v>-1.3529999999999993</v>
      </c>
      <c r="J8" s="11">
        <f t="shared" ref="J8:J38" si="2">E8-D8</f>
        <v>0.10899999999999865</v>
      </c>
      <c r="K8" s="11">
        <f t="shared" ref="K8:K38" si="3">F8-E8</f>
        <v>4.2000000000001148E-2</v>
      </c>
      <c r="L8" s="31">
        <f t="shared" ref="L8:L40" si="4">F8-D8</f>
        <v>0.1509999999999998</v>
      </c>
    </row>
    <row r="9" spans="1:12" x14ac:dyDescent="0.2">
      <c r="A9" t="str">
        <f>'Ind T2'!A6</f>
        <v>Mining and quarrying</v>
      </c>
      <c r="B9" s="32">
        <f>'Ind T2'!B6</f>
        <v>0.75200000000000067</v>
      </c>
      <c r="C9" s="32">
        <f>'Ind T2'!C6</f>
        <v>0.39599999999999913</v>
      </c>
      <c r="D9" s="32">
        <f>'Ind T2'!D6</f>
        <v>0.37000000000000022</v>
      </c>
      <c r="E9" s="32">
        <f>'Ind T2'!E6</f>
        <v>0.28799999999999987</v>
      </c>
      <c r="F9" s="32">
        <f>'Ind T2'!F6</f>
        <v>0.1950000000000004</v>
      </c>
      <c r="H9" s="11">
        <f t="shared" si="0"/>
        <v>-0.35600000000000154</v>
      </c>
      <c r="I9" s="31">
        <f t="shared" si="1"/>
        <v>-2.5999999999998913E-2</v>
      </c>
      <c r="J9" s="11">
        <f t="shared" si="2"/>
        <v>-8.200000000000035E-2</v>
      </c>
      <c r="K9" s="11">
        <f t="shared" si="3"/>
        <v>-9.2999999999999472E-2</v>
      </c>
      <c r="L9" s="31">
        <f t="shared" si="4"/>
        <v>-0.17499999999999982</v>
      </c>
    </row>
    <row r="10" spans="1:12" x14ac:dyDescent="0.2">
      <c r="A10" t="str">
        <f>'Ind T2'!A10</f>
        <v>Electricity and gas</v>
      </c>
      <c r="B10" s="32">
        <f>'Ind T2'!B10</f>
        <v>1.1040000000000008</v>
      </c>
      <c r="C10" s="32">
        <f>'Ind T2'!C10</f>
        <v>0.37000000000000005</v>
      </c>
      <c r="D10" s="32">
        <f>'Ind T2'!D10</f>
        <v>0.33599999999999958</v>
      </c>
      <c r="E10" s="32">
        <f>'Ind T2'!E10</f>
        <v>0.32300000000000045</v>
      </c>
      <c r="F10" s="32">
        <f>'Ind T2'!F10</f>
        <v>0.32100000000000001</v>
      </c>
      <c r="H10" s="11">
        <f t="shared" si="0"/>
        <v>-0.73400000000000065</v>
      </c>
      <c r="I10" s="31">
        <f t="shared" si="1"/>
        <v>-3.4000000000000474E-2</v>
      </c>
      <c r="J10" s="11">
        <f t="shared" si="2"/>
        <v>-1.2999999999999123E-2</v>
      </c>
      <c r="K10" s="11">
        <f t="shared" si="3"/>
        <v>-2.0000000000004459E-3</v>
      </c>
      <c r="L10" s="31">
        <f t="shared" si="4"/>
        <v>-1.4999999999999569E-2</v>
      </c>
    </row>
    <row r="11" spans="1:12" x14ac:dyDescent="0.2">
      <c r="A11" t="str">
        <f>'Ind T2'!A11</f>
        <v>Water and sewerage</v>
      </c>
      <c r="B11" s="32">
        <f>'Ind T2'!B11</f>
        <v>1.2799999999999991</v>
      </c>
      <c r="C11" s="32">
        <f>'Ind T2'!C11</f>
        <v>2.703999999999998</v>
      </c>
      <c r="D11" s="32">
        <f>'Ind T2'!D11</f>
        <v>2.6269999999999998</v>
      </c>
      <c r="E11" s="32">
        <f>'Ind T2'!E11</f>
        <v>2.7439999999999949</v>
      </c>
      <c r="F11" s="32">
        <f>'Ind T2'!F11</f>
        <v>2.9130000000000025</v>
      </c>
      <c r="H11" s="11">
        <f t="shared" ref="H11" si="5">C11-B11</f>
        <v>1.4239999999999988</v>
      </c>
      <c r="I11" s="31">
        <f t="shared" ref="I11" si="6">D11-C11</f>
        <v>-7.6999999999998181E-2</v>
      </c>
      <c r="J11" s="11">
        <f t="shared" ref="J11" si="7">E11-D11</f>
        <v>0.11699999999999511</v>
      </c>
      <c r="K11" s="11">
        <f t="shared" ref="K11" si="8">F11-E11</f>
        <v>0.16900000000000759</v>
      </c>
      <c r="L11" s="31">
        <f t="shared" si="4"/>
        <v>0.2860000000000027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39.602999999999994</v>
      </c>
      <c r="C13" s="31">
        <f>'Ind T1'!C8</f>
        <v>39.448999999999998</v>
      </c>
      <c r="D13" s="31">
        <f>'Ind T1'!D8</f>
        <v>40.615000000000038</v>
      </c>
      <c r="E13" s="31">
        <f>'Ind T1'!E8</f>
        <v>38.925000000000068</v>
      </c>
      <c r="F13" s="31">
        <f>'Ind T1'!F8</f>
        <v>35.014000000000038</v>
      </c>
      <c r="H13" s="31">
        <f t="shared" si="0"/>
        <v>-0.15399999999999636</v>
      </c>
      <c r="I13" s="31">
        <f t="shared" si="1"/>
        <v>1.1660000000000394</v>
      </c>
      <c r="J13" s="31">
        <f t="shared" si="2"/>
        <v>-1.6899999999999693</v>
      </c>
      <c r="K13" s="31">
        <f t="shared" si="3"/>
        <v>-3.9110000000000298</v>
      </c>
      <c r="L13" s="31">
        <f t="shared" si="4"/>
        <v>-5.6009999999999991</v>
      </c>
    </row>
    <row r="14" spans="1:12" x14ac:dyDescent="0.2">
      <c r="A14" t="str">
        <f>'Ind T2'!A7</f>
        <v>Food drink and tobacco</v>
      </c>
      <c r="B14" s="32">
        <f>'Ind T2'!B7</f>
        <v>7.7080000000000064</v>
      </c>
      <c r="C14" s="32">
        <f>'Ind T2'!C7</f>
        <v>8.5860000000000003</v>
      </c>
      <c r="D14" s="32">
        <f>'Ind T2'!D7</f>
        <v>9.1250000000000071</v>
      </c>
      <c r="E14" s="32">
        <f>'Ind T2'!E7</f>
        <v>8.4400000000000031</v>
      </c>
      <c r="F14" s="32">
        <f>'Ind T2'!F7</f>
        <v>6.8240000000000141</v>
      </c>
      <c r="H14" s="11">
        <f t="shared" si="0"/>
        <v>0.8779999999999939</v>
      </c>
      <c r="I14" s="31">
        <f t="shared" si="1"/>
        <v>0.53900000000000681</v>
      </c>
      <c r="J14" s="11">
        <f t="shared" si="2"/>
        <v>-0.68500000000000405</v>
      </c>
      <c r="K14" s="11">
        <f t="shared" si="3"/>
        <v>-1.615999999999989</v>
      </c>
      <c r="L14" s="31">
        <f t="shared" si="4"/>
        <v>-2.3009999999999931</v>
      </c>
    </row>
    <row r="15" spans="1:12" x14ac:dyDescent="0.2">
      <c r="A15" t="str">
        <f>'Ind T2'!A8</f>
        <v>Engineering</v>
      </c>
      <c r="B15" s="32">
        <f>'Ind T2'!B8</f>
        <v>3.0830000000000002</v>
      </c>
      <c r="C15" s="32">
        <f>'Ind T2'!C8</f>
        <v>3.3849999999999989</v>
      </c>
      <c r="D15" s="32">
        <f>'Ind T2'!D8</f>
        <v>3.3120000000000056</v>
      </c>
      <c r="E15" s="32">
        <f>'Ind T2'!E8</f>
        <v>3.3809999999999847</v>
      </c>
      <c r="F15" s="32">
        <f>'Ind T2'!F8</f>
        <v>3.3300000000000072</v>
      </c>
      <c r="H15" s="11">
        <f t="shared" si="0"/>
        <v>0.30199999999999871</v>
      </c>
      <c r="I15" s="31">
        <f t="shared" si="1"/>
        <v>-7.2999999999993292E-2</v>
      </c>
      <c r="J15" s="11">
        <f t="shared" si="2"/>
        <v>6.8999999999979078E-2</v>
      </c>
      <c r="K15" s="11">
        <f t="shared" si="3"/>
        <v>-5.0999999999977508E-2</v>
      </c>
      <c r="L15" s="31">
        <f t="shared" si="4"/>
        <v>1.800000000000157E-2</v>
      </c>
    </row>
    <row r="16" spans="1:12" x14ac:dyDescent="0.2">
      <c r="A16" t="str">
        <f>'Ind T2'!A9</f>
        <v>Rest of manufacturing</v>
      </c>
      <c r="B16" s="32">
        <f>'Ind T2'!B9</f>
        <v>28.811999999999983</v>
      </c>
      <c r="C16" s="32">
        <f>'Ind T2'!C9</f>
        <v>27.477999999999994</v>
      </c>
      <c r="D16" s="32">
        <f>'Ind T2'!D9</f>
        <v>28.178000000000022</v>
      </c>
      <c r="E16" s="32">
        <f>'Ind T2'!E9</f>
        <v>27.104000000000077</v>
      </c>
      <c r="F16" s="32">
        <f>'Ind T2'!F9</f>
        <v>24.860000000000017</v>
      </c>
      <c r="H16" s="11">
        <f t="shared" si="0"/>
        <v>-1.333999999999989</v>
      </c>
      <c r="I16" s="31">
        <f t="shared" si="1"/>
        <v>0.70000000000002771</v>
      </c>
      <c r="J16" s="11">
        <f t="shared" si="2"/>
        <v>-1.0739999999999448</v>
      </c>
      <c r="K16" s="11">
        <f t="shared" si="3"/>
        <v>-2.2440000000000602</v>
      </c>
      <c r="L16" s="31">
        <f t="shared" si="4"/>
        <v>-3.3180000000000049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17.583999999999989</v>
      </c>
      <c r="C18" s="31">
        <f>'Ind T1'!C9</f>
        <v>20.160000000000089</v>
      </c>
      <c r="D18" s="31">
        <f>'Ind T1'!D9</f>
        <v>21.724999999999973</v>
      </c>
      <c r="E18" s="31">
        <f>'Ind T1'!E9</f>
        <v>21.307999999999971</v>
      </c>
      <c r="F18" s="31">
        <f>'Ind T1'!F9</f>
        <v>21.520000000000042</v>
      </c>
      <c r="H18" s="31">
        <f t="shared" si="0"/>
        <v>2.5760000000001</v>
      </c>
      <c r="I18" s="31">
        <f t="shared" si="1"/>
        <v>1.564999999999884</v>
      </c>
      <c r="J18" s="31">
        <f t="shared" si="2"/>
        <v>-0.41700000000000159</v>
      </c>
      <c r="K18" s="31">
        <f t="shared" si="3"/>
        <v>0.2120000000000708</v>
      </c>
      <c r="L18" s="31">
        <f t="shared" si="4"/>
        <v>-0.20499999999993079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69.771000000000001</v>
      </c>
      <c r="C20" s="31">
        <f>'Ind T1'!C10</f>
        <v>70.333999999999989</v>
      </c>
      <c r="D20" s="31">
        <f>'Ind T1'!D10</f>
        <v>69.527999999999963</v>
      </c>
      <c r="E20" s="31">
        <f>'Ind T1'!E10</f>
        <v>70.35600000000008</v>
      </c>
      <c r="F20" s="31">
        <f>'Ind T1'!F10</f>
        <v>72.723999999999819</v>
      </c>
      <c r="H20" s="31">
        <f t="shared" si="0"/>
        <v>0.56299999999998818</v>
      </c>
      <c r="I20" s="31">
        <f t="shared" si="1"/>
        <v>-0.80600000000002581</v>
      </c>
      <c r="J20" s="31">
        <f t="shared" si="2"/>
        <v>0.82800000000011664</v>
      </c>
      <c r="K20" s="31">
        <f t="shared" si="3"/>
        <v>2.3679999999997392</v>
      </c>
      <c r="L20" s="31">
        <f t="shared" si="4"/>
        <v>3.1959999999998558</v>
      </c>
    </row>
    <row r="21" spans="1:12" x14ac:dyDescent="0.2">
      <c r="A21" s="10" t="str">
        <f>'Ind T2'!A13</f>
        <v>Wholesale and retail trade</v>
      </c>
      <c r="B21" s="32">
        <f>'Ind T2'!B13</f>
        <v>40.754000000000005</v>
      </c>
      <c r="C21" s="32">
        <f>'Ind T2'!C13</f>
        <v>40.727999999999952</v>
      </c>
      <c r="D21" s="32">
        <f>'Ind T2'!D13</f>
        <v>41.573999999999927</v>
      </c>
      <c r="E21" s="32">
        <f>'Ind T2'!E13</f>
        <v>41.528000000000084</v>
      </c>
      <c r="F21" s="32">
        <f>'Ind T2'!F13</f>
        <v>41.644999999999868</v>
      </c>
      <c r="H21" s="11">
        <f t="shared" si="0"/>
        <v>-2.6000000000053092E-2</v>
      </c>
      <c r="I21" s="31">
        <f t="shared" si="1"/>
        <v>0.84599999999997522</v>
      </c>
      <c r="J21" s="11">
        <f t="shared" si="2"/>
        <v>-4.5999999999843055E-2</v>
      </c>
      <c r="K21" s="11">
        <f t="shared" si="3"/>
        <v>0.11699999999978417</v>
      </c>
      <c r="L21" s="31">
        <f t="shared" si="4"/>
        <v>7.099999999994111E-2</v>
      </c>
    </row>
    <row r="22" spans="1:12" x14ac:dyDescent="0.2">
      <c r="A22" s="10" t="str">
        <f>'Ind T2'!A14</f>
        <v>Transport and storage</v>
      </c>
      <c r="B22" s="32">
        <f>'Ind T2'!B14</f>
        <v>12.762999999999995</v>
      </c>
      <c r="C22" s="32">
        <f>'Ind T2'!C14</f>
        <v>11.618000000000041</v>
      </c>
      <c r="D22" s="32">
        <f>'Ind T2'!D14</f>
        <v>12.23000000000002</v>
      </c>
      <c r="E22" s="32">
        <f>'Ind T2'!E14</f>
        <v>13.25399999999998</v>
      </c>
      <c r="F22" s="32">
        <f>'Ind T2'!F14</f>
        <v>13.78699999999996</v>
      </c>
      <c r="H22" s="11">
        <f t="shared" si="0"/>
        <v>-1.1449999999999534</v>
      </c>
      <c r="I22" s="31">
        <f t="shared" si="1"/>
        <v>0.61199999999997878</v>
      </c>
      <c r="J22" s="11">
        <f t="shared" si="2"/>
        <v>1.0239999999999601</v>
      </c>
      <c r="K22" s="11">
        <f t="shared" si="3"/>
        <v>0.53299999999997993</v>
      </c>
      <c r="L22" s="31">
        <f t="shared" si="4"/>
        <v>1.55699999999994</v>
      </c>
    </row>
    <row r="23" spans="1:12" x14ac:dyDescent="0.2">
      <c r="A23" s="10" t="str">
        <f>'Ind T2'!A15</f>
        <v>Accommodation and food</v>
      </c>
      <c r="B23" s="32">
        <f>'Ind T2'!B15</f>
        <v>16.254000000000005</v>
      </c>
      <c r="C23" s="32">
        <f>'Ind T2'!C15</f>
        <v>17.988</v>
      </c>
      <c r="D23" s="32">
        <f>'Ind T2'!D15</f>
        <v>15.72400000000002</v>
      </c>
      <c r="E23" s="32">
        <f>'Ind T2'!E15</f>
        <v>15.574000000000016</v>
      </c>
      <c r="F23" s="32">
        <f>'Ind T2'!F15</f>
        <v>17.291999999999987</v>
      </c>
      <c r="H23" s="11">
        <f t="shared" si="0"/>
        <v>1.7339999999999947</v>
      </c>
      <c r="I23" s="31">
        <f t="shared" si="1"/>
        <v>-2.2639999999999798</v>
      </c>
      <c r="J23" s="11">
        <f t="shared" si="2"/>
        <v>-0.15000000000000391</v>
      </c>
      <c r="K23" s="11">
        <f t="shared" si="3"/>
        <v>1.7179999999999715</v>
      </c>
      <c r="L23" s="31">
        <f t="shared" si="4"/>
        <v>1.5679999999999676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57.072000000000045</v>
      </c>
      <c r="C25" s="31">
        <f>'Ind T1'!C11</f>
        <v>68.165000000000035</v>
      </c>
      <c r="D25" s="31">
        <f>'Ind T1'!D11</f>
        <v>70.173000000000002</v>
      </c>
      <c r="E25" s="31">
        <f>'Ind T1'!E11</f>
        <v>70.375999999999991</v>
      </c>
      <c r="F25" s="31">
        <f>'Ind T1'!F11</f>
        <v>73.676999999999921</v>
      </c>
      <c r="H25" s="31">
        <f t="shared" si="0"/>
        <v>11.092999999999989</v>
      </c>
      <c r="I25" s="31">
        <f t="shared" si="1"/>
        <v>2.0079999999999671</v>
      </c>
      <c r="J25" s="31">
        <f t="shared" si="2"/>
        <v>0.20299999999998875</v>
      </c>
      <c r="K25" s="31">
        <f t="shared" si="3"/>
        <v>3.3009999999999309</v>
      </c>
      <c r="L25" s="31">
        <f t="shared" si="4"/>
        <v>3.5039999999999196</v>
      </c>
    </row>
    <row r="26" spans="1:12" x14ac:dyDescent="0.2">
      <c r="A26" s="10" t="str">
        <f>'Ind T2'!A16</f>
        <v>Media</v>
      </c>
      <c r="B26" s="11">
        <f>'Ind T2'!B16</f>
        <v>0.83000000000000118</v>
      </c>
      <c r="C26" s="11">
        <f>'Ind T2'!C16</f>
        <v>2.2739999999999987</v>
      </c>
      <c r="D26" s="11">
        <f>'Ind T2'!D16</f>
        <v>1.8140000000000029</v>
      </c>
      <c r="E26" s="11">
        <f>'Ind T2'!E16</f>
        <v>1.786</v>
      </c>
      <c r="F26" s="11">
        <f>'Ind T2'!F16</f>
        <v>1.8120000000000005</v>
      </c>
      <c r="H26" s="11">
        <f t="shared" si="0"/>
        <v>1.4439999999999975</v>
      </c>
      <c r="I26" s="31">
        <f t="shared" si="1"/>
        <v>-0.45999999999999575</v>
      </c>
      <c r="J26" s="11">
        <f t="shared" si="2"/>
        <v>-2.8000000000002911E-2</v>
      </c>
      <c r="K26" s="11">
        <f t="shared" si="3"/>
        <v>2.6000000000000467E-2</v>
      </c>
      <c r="L26" s="31">
        <f t="shared" si="4"/>
        <v>-2.0000000000024443E-3</v>
      </c>
    </row>
    <row r="27" spans="1:12" x14ac:dyDescent="0.2">
      <c r="A27" s="10" t="str">
        <f>'Ind T2'!A17</f>
        <v>Information technology</v>
      </c>
      <c r="B27" s="11">
        <f>'Ind T2'!B17</f>
        <v>4.2129999999999947</v>
      </c>
      <c r="C27" s="11">
        <f>'Ind T2'!C17</f>
        <v>5.0190000000000046</v>
      </c>
      <c r="D27" s="11">
        <f>'Ind T2'!D17</f>
        <v>4.9619999999999891</v>
      </c>
      <c r="E27" s="11">
        <f>'Ind T2'!E17</f>
        <v>5.1900000000000155</v>
      </c>
      <c r="F27" s="11">
        <f>'Ind T2'!F17</f>
        <v>5.3969999999999976</v>
      </c>
      <c r="H27" s="11">
        <f t="shared" si="0"/>
        <v>0.80600000000000982</v>
      </c>
      <c r="I27" s="31">
        <f t="shared" si="1"/>
        <v>-5.7000000000015483E-2</v>
      </c>
      <c r="J27" s="11">
        <f t="shared" si="2"/>
        <v>0.2280000000000264</v>
      </c>
      <c r="K27" s="11">
        <f t="shared" si="3"/>
        <v>0.20699999999998209</v>
      </c>
      <c r="L27" s="31">
        <f t="shared" si="4"/>
        <v>0.43500000000000849</v>
      </c>
    </row>
    <row r="28" spans="1:12" x14ac:dyDescent="0.2">
      <c r="A28" s="10" t="str">
        <f>'Ind T2'!A18</f>
        <v>Finance and insurance</v>
      </c>
      <c r="B28" s="11">
        <f>'Ind T2'!B18</f>
        <v>2.7509999999999937</v>
      </c>
      <c r="C28" s="11">
        <f>'Ind T2'!C18</f>
        <v>2.4160000000000004</v>
      </c>
      <c r="D28" s="11">
        <f>'Ind T2'!D18</f>
        <v>2.4179999999999988</v>
      </c>
      <c r="E28" s="11">
        <f>'Ind T2'!E18</f>
        <v>2.4410000000000003</v>
      </c>
      <c r="F28" s="11">
        <f>'Ind T2'!F18</f>
        <v>2.3949999999999987</v>
      </c>
      <c r="H28" s="11">
        <f t="shared" si="0"/>
        <v>-0.3349999999999933</v>
      </c>
      <c r="I28" s="31">
        <f t="shared" si="1"/>
        <v>1.9999999999984475E-3</v>
      </c>
      <c r="J28" s="11">
        <f t="shared" si="2"/>
        <v>2.3000000000001464E-2</v>
      </c>
      <c r="K28" s="11">
        <f t="shared" si="3"/>
        <v>-4.6000000000001595E-2</v>
      </c>
      <c r="L28" s="31">
        <f t="shared" si="4"/>
        <v>-2.3000000000000131E-2</v>
      </c>
    </row>
    <row r="29" spans="1:12" x14ac:dyDescent="0.2">
      <c r="A29" s="10" t="str">
        <f>'Ind T2'!A19</f>
        <v>Real estate</v>
      </c>
      <c r="B29" s="11">
        <f>'Ind T2'!B19</f>
        <v>2.6410000000000031</v>
      </c>
      <c r="C29" s="11">
        <f>'Ind T2'!C19</f>
        <v>3.4190000000000031</v>
      </c>
      <c r="D29" s="11">
        <f>'Ind T2'!D19</f>
        <v>4.1140000000000123</v>
      </c>
      <c r="E29" s="11">
        <f>'Ind T2'!E19</f>
        <v>3.5579999999999981</v>
      </c>
      <c r="F29" s="11">
        <f>'Ind T2'!F19</f>
        <v>3.8539999999999983</v>
      </c>
      <c r="H29" s="11">
        <f t="shared" ref="H29:H31" si="9">C29-B29</f>
        <v>0.77800000000000002</v>
      </c>
      <c r="I29" s="31">
        <f t="shared" ref="I29:I31" si="10">D29-C29</f>
        <v>0.69500000000000917</v>
      </c>
      <c r="J29" s="11">
        <f t="shared" ref="J29:J31" si="11">E29-D29</f>
        <v>-0.55600000000001426</v>
      </c>
      <c r="K29" s="11">
        <f t="shared" ref="K29:K31" si="12">F29-E29</f>
        <v>0.29600000000000026</v>
      </c>
      <c r="L29" s="31">
        <f t="shared" si="4"/>
        <v>-0.260000000000014</v>
      </c>
    </row>
    <row r="30" spans="1:12" x14ac:dyDescent="0.2">
      <c r="A30" s="10" t="str">
        <f>'Ind T2'!A20</f>
        <v>Professional services</v>
      </c>
      <c r="B30" s="11">
        <f>'Ind T2'!B20</f>
        <v>13.415000000000028</v>
      </c>
      <c r="C30" s="11">
        <f>'Ind T2'!C20</f>
        <v>16.321000000000023</v>
      </c>
      <c r="D30" s="11">
        <f>'Ind T2'!D20</f>
        <v>16.404000000000003</v>
      </c>
      <c r="E30" s="11">
        <f>'Ind T2'!E20</f>
        <v>16.965999999999994</v>
      </c>
      <c r="F30" s="11">
        <f>'Ind T2'!F20</f>
        <v>17.973999999999997</v>
      </c>
      <c r="H30" s="11">
        <f t="shared" si="9"/>
        <v>2.9059999999999953</v>
      </c>
      <c r="I30" s="31">
        <f t="shared" si="10"/>
        <v>8.2999999999980645E-2</v>
      </c>
      <c r="J30" s="11">
        <f t="shared" si="11"/>
        <v>0.56199999999999051</v>
      </c>
      <c r="K30" s="11">
        <f t="shared" si="12"/>
        <v>1.0080000000000027</v>
      </c>
      <c r="L30" s="31">
        <f t="shared" si="4"/>
        <v>1.5699999999999932</v>
      </c>
    </row>
    <row r="31" spans="1:12" x14ac:dyDescent="0.2">
      <c r="A31" s="10" t="str">
        <f>'Ind T2'!A21</f>
        <v>Support services</v>
      </c>
      <c r="B31" s="11">
        <f>'Ind T2'!B21</f>
        <v>21.137000000000036</v>
      </c>
      <c r="C31" s="11">
        <f>'Ind T2'!C21</f>
        <v>24.051999999999975</v>
      </c>
      <c r="D31" s="11">
        <f>'Ind T2'!D21</f>
        <v>24.335000000000012</v>
      </c>
      <c r="E31" s="11">
        <f>'Ind T2'!E21</f>
        <v>25.994999999999969</v>
      </c>
      <c r="F31" s="11">
        <f>'Ind T2'!F21</f>
        <v>27.867999999999942</v>
      </c>
      <c r="H31" s="11">
        <f t="shared" si="9"/>
        <v>2.9149999999999388</v>
      </c>
      <c r="I31" s="31">
        <f t="shared" si="10"/>
        <v>0.28300000000003678</v>
      </c>
      <c r="J31" s="11">
        <f t="shared" si="11"/>
        <v>1.6599999999999575</v>
      </c>
      <c r="K31" s="11">
        <f t="shared" si="12"/>
        <v>1.8729999999999727</v>
      </c>
      <c r="L31" s="31">
        <f t="shared" si="4"/>
        <v>3.5329999999999302</v>
      </c>
    </row>
    <row r="32" spans="1:12" x14ac:dyDescent="0.2">
      <c r="A32" s="10" t="str">
        <f>'Ind T2'!A25</f>
        <v>Arts and entertainment</v>
      </c>
      <c r="B32" s="11">
        <f>'Ind T2'!B25</f>
        <v>6.3009999999999895</v>
      </c>
      <c r="C32" s="11">
        <f>'Ind T2'!C25</f>
        <v>6.2149999999999999</v>
      </c>
      <c r="D32" s="11">
        <f>'Ind T2'!D25</f>
        <v>6.3709999999999924</v>
      </c>
      <c r="E32" s="11">
        <f>'Ind T2'!E25</f>
        <v>5.8420000000000005</v>
      </c>
      <c r="F32" s="11">
        <f>'Ind T2'!F25</f>
        <v>6.1310000000000047</v>
      </c>
      <c r="H32" s="11">
        <f t="shared" ref="H32" si="13">C32-B32</f>
        <v>-8.599999999998964E-2</v>
      </c>
      <c r="I32" s="31">
        <f t="shared" ref="I32:I33" si="14">D32-C32</f>
        <v>0.15599999999999259</v>
      </c>
      <c r="J32" s="11">
        <f t="shared" ref="J32:J33" si="15">E32-D32</f>
        <v>-0.52899999999999192</v>
      </c>
      <c r="K32" s="11">
        <f t="shared" ref="K32:K33" si="16">F32-E32</f>
        <v>0.28900000000000414</v>
      </c>
      <c r="L32" s="31">
        <f t="shared" si="4"/>
        <v>-0.23999999999998778</v>
      </c>
    </row>
    <row r="33" spans="1:12" x14ac:dyDescent="0.2">
      <c r="A33" s="10" t="str">
        <f>'Ind T2'!A26</f>
        <v>Other services</v>
      </c>
      <c r="B33" s="11">
        <f>'Ind T2'!B26</f>
        <v>5.783999999999998</v>
      </c>
      <c r="C33" s="11">
        <f>'Ind T2'!C26</f>
        <v>8.4490000000000229</v>
      </c>
      <c r="D33" s="11">
        <f>'Ind T2'!D26</f>
        <v>9.7549999999999937</v>
      </c>
      <c r="E33" s="11">
        <f>'Ind T2'!E26</f>
        <v>8.5980000000000132</v>
      </c>
      <c r="F33" s="11">
        <f>'Ind T2'!F26</f>
        <v>8.2459999999999845</v>
      </c>
      <c r="H33" s="11">
        <f>C33-B33</f>
        <v>2.6650000000000249</v>
      </c>
      <c r="I33" s="31">
        <f t="shared" si="14"/>
        <v>1.3059999999999707</v>
      </c>
      <c r="J33" s="11">
        <f t="shared" si="15"/>
        <v>-1.1569999999999805</v>
      </c>
      <c r="K33" s="11">
        <f t="shared" si="16"/>
        <v>-0.35200000000002873</v>
      </c>
      <c r="L33" s="31">
        <f t="shared" si="4"/>
        <v>-1.5090000000000092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80.46700000000007</v>
      </c>
      <c r="C35" s="31">
        <f>'Ind T1'!C12</f>
        <v>77.482000000000099</v>
      </c>
      <c r="D35" s="31">
        <f>'Ind T1'!D12</f>
        <v>78.46200000000006</v>
      </c>
      <c r="E35" s="31">
        <f>'Ind T1'!E12</f>
        <v>81.373999999999938</v>
      </c>
      <c r="F35" s="31">
        <f>'Ind T1'!F12</f>
        <v>85.910000000000039</v>
      </c>
      <c r="H35" s="31">
        <f t="shared" si="0"/>
        <v>-2.984999999999971</v>
      </c>
      <c r="I35" s="31">
        <f t="shared" si="1"/>
        <v>0.97999999999996135</v>
      </c>
      <c r="J35" s="31">
        <f t="shared" si="2"/>
        <v>2.9119999999998782</v>
      </c>
      <c r="K35" s="31">
        <f t="shared" si="3"/>
        <v>4.5360000000001008</v>
      </c>
      <c r="L35" s="31">
        <f t="shared" si="4"/>
        <v>7.4479999999999791</v>
      </c>
    </row>
    <row r="36" spans="1:12" x14ac:dyDescent="0.2">
      <c r="A36" s="10" t="str">
        <f>'Ind T2'!A22</f>
        <v>Public admin. and defence</v>
      </c>
      <c r="B36" s="32">
        <f>'Ind T2'!B22</f>
        <v>16.865999999999996</v>
      </c>
      <c r="C36" s="32">
        <f>'Ind T2'!C22</f>
        <v>15.356000000000007</v>
      </c>
      <c r="D36" s="32">
        <f>'Ind T2'!D22</f>
        <v>16.433999999999983</v>
      </c>
      <c r="E36" s="32">
        <f>'Ind T2'!E22</f>
        <v>16.466000000000012</v>
      </c>
      <c r="F36" s="32">
        <f>'Ind T2'!F22</f>
        <v>16.504999999999999</v>
      </c>
      <c r="H36" s="11">
        <f t="shared" si="0"/>
        <v>-1.5099999999999891</v>
      </c>
      <c r="I36" s="31">
        <f t="shared" si="1"/>
        <v>1.0779999999999763</v>
      </c>
      <c r="J36" s="11">
        <f t="shared" si="2"/>
        <v>3.200000000002845E-2</v>
      </c>
      <c r="K36" s="11">
        <f t="shared" si="3"/>
        <v>3.8999999999987267E-2</v>
      </c>
      <c r="L36" s="31">
        <f t="shared" si="4"/>
        <v>7.1000000000015717E-2</v>
      </c>
    </row>
    <row r="37" spans="1:12" x14ac:dyDescent="0.2">
      <c r="A37" s="10" t="str">
        <f>'Ind T2'!A23</f>
        <v>Education</v>
      </c>
      <c r="B37" s="32">
        <f>'Ind T2'!B23</f>
        <v>25.66100000000003</v>
      </c>
      <c r="C37" s="32">
        <f>'Ind T2'!C23</f>
        <v>24.410000000000053</v>
      </c>
      <c r="D37" s="32">
        <f>'Ind T2'!D23</f>
        <v>24.248000000000072</v>
      </c>
      <c r="E37" s="32">
        <f>'Ind T2'!E23</f>
        <v>24.208999999999989</v>
      </c>
      <c r="F37" s="32">
        <f>'Ind T2'!F23</f>
        <v>24.715000000000011</v>
      </c>
      <c r="H37" s="11">
        <f t="shared" si="0"/>
        <v>-1.2509999999999764</v>
      </c>
      <c r="I37" s="31">
        <f t="shared" si="1"/>
        <v>-0.16199999999998127</v>
      </c>
      <c r="J37" s="11">
        <f t="shared" si="2"/>
        <v>-3.900000000008319E-2</v>
      </c>
      <c r="K37" s="11">
        <f t="shared" si="3"/>
        <v>0.50600000000002154</v>
      </c>
      <c r="L37" s="31">
        <f t="shared" si="4"/>
        <v>0.46699999999993835</v>
      </c>
    </row>
    <row r="38" spans="1:12" x14ac:dyDescent="0.2">
      <c r="A38" s="10" t="str">
        <f>'Ind T2'!A24</f>
        <v>Health and social work</v>
      </c>
      <c r="B38" s="32">
        <f>'Ind T2'!B24</f>
        <v>37.940000000000033</v>
      </c>
      <c r="C38" s="32">
        <f>'Ind T2'!C24</f>
        <v>37.716000000000037</v>
      </c>
      <c r="D38" s="32">
        <f>'Ind T2'!D24</f>
        <v>37.78</v>
      </c>
      <c r="E38" s="32">
        <f>'Ind T2'!E24</f>
        <v>40.698999999999941</v>
      </c>
      <c r="F38" s="32">
        <f>'Ind T2'!F24</f>
        <v>44.690000000000026</v>
      </c>
      <c r="H38" s="11">
        <f t="shared" si="0"/>
        <v>-0.22399999999999665</v>
      </c>
      <c r="I38" s="31">
        <f t="shared" si="1"/>
        <v>6.399999999996453E-2</v>
      </c>
      <c r="J38" s="11">
        <f t="shared" si="2"/>
        <v>2.9189999999999401</v>
      </c>
      <c r="K38" s="11">
        <f t="shared" si="3"/>
        <v>3.9910000000000849</v>
      </c>
      <c r="L38" s="31">
        <f t="shared" si="4"/>
        <v>6.910000000000025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272.09100000000012</v>
      </c>
      <c r="C40" s="33">
        <f>'Ind T1'!C14</f>
        <v>283.63700000000017</v>
      </c>
      <c r="D40" s="33">
        <f>'Ind T1'!D14</f>
        <v>287.06000000000006</v>
      </c>
      <c r="E40" s="33">
        <f>'Ind T1'!E14</f>
        <v>289.02700000000004</v>
      </c>
      <c r="F40" s="33">
        <f>'Ind T1'!F14</f>
        <v>295.64899999999983</v>
      </c>
      <c r="G40" s="24"/>
      <c r="H40" s="34">
        <f t="shared" si="0"/>
        <v>11.546000000000049</v>
      </c>
      <c r="I40" s="34">
        <f>D40-C40</f>
        <v>3.4229999999998881</v>
      </c>
      <c r="J40" s="34">
        <f>E40-D40</f>
        <v>1.9669999999999845</v>
      </c>
      <c r="K40" s="34">
        <f>F40-E40</f>
        <v>6.6219999999997867</v>
      </c>
      <c r="L40" s="205">
        <f t="shared" si="4"/>
        <v>8.5889999999997713</v>
      </c>
    </row>
    <row r="44" spans="1:12" ht="15.75" x14ac:dyDescent="0.25">
      <c r="A44" s="19" t="str">
        <f>CONCATENATE(A1," (Continued)")</f>
        <v>Industry Table 4  Employment by Industry Group in Sector (SIC 2007), 2015-2035, Hull and East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1.4590641563650752</v>
      </c>
      <c r="C50" s="44">
        <f t="shared" ref="B50:E54" si="17">IF(AND(D$5-C$5 &lt;&gt; 0,C7&lt;&gt;0,D7&lt;&gt;0),(EXP(LN(D7/C7)/(D$5-C$5))-1)*100,0)</f>
        <v>-18.516217223810074</v>
      </c>
      <c r="D50" s="44">
        <f t="shared" si="17"/>
        <v>0.39641755403232448</v>
      </c>
      <c r="E50" s="44">
        <f t="shared" si="17"/>
        <v>0.17210592004128777</v>
      </c>
      <c r="F50" s="44">
        <f>IF(AND(F$5-D$5 &lt;&gt; 0,D7&lt;&gt;0,F7&lt;&gt;0),(EXP(LN(F7/D7)/(F$5-D$5))-1)*100,0)</f>
        <v>0.24682072374073716</v>
      </c>
      <c r="H50" s="44">
        <f>(B7/B$40)*100</f>
        <v>2.7909780183835564</v>
      </c>
      <c r="I50" s="44">
        <f>(C7/C$40)*100</f>
        <v>2.8370769680965453</v>
      </c>
      <c r="J50" s="44">
        <f>(D7/D$40)*100</f>
        <v>2.2841914582317302</v>
      </c>
      <c r="K50" s="44">
        <f>(E7/E$40)*100</f>
        <v>2.3139706671003051</v>
      </c>
      <c r="L50" s="44">
        <f>(F7/F$40)*100</f>
        <v>2.3013776471423926</v>
      </c>
    </row>
    <row r="51" spans="1:12" x14ac:dyDescent="0.2">
      <c r="A51" t="str">
        <f>A8</f>
        <v>Agriculture</v>
      </c>
      <c r="B51" s="40">
        <f t="shared" si="17"/>
        <v>0.66076162833390573</v>
      </c>
      <c r="C51" s="44">
        <f t="shared" si="17"/>
        <v>-29.56084771684505</v>
      </c>
      <c r="D51" s="40">
        <f t="shared" si="17"/>
        <v>0.66721552473216761</v>
      </c>
      <c r="E51" s="40">
        <f t="shared" si="17"/>
        <v>0.12530368954370985</v>
      </c>
      <c r="F51" s="44">
        <f t="shared" ref="F51:F83" si="18">IF(AND(F$5-D$5 &lt;&gt; 0,D8&lt;&gt;0,F8&lt;&gt;0),(EXP(LN(F8/D8)/(F$5-D$5))-1)*100,0)</f>
        <v>0.30561605440999617</v>
      </c>
      <c r="H51" s="40">
        <f t="shared" ref="H51:L54" si="19">(B8/B$7)*100</f>
        <v>58.704240189623405</v>
      </c>
      <c r="I51" s="40">
        <f t="shared" si="19"/>
        <v>56.878339753945617</v>
      </c>
      <c r="J51" s="40">
        <f t="shared" si="19"/>
        <v>49.168827207564483</v>
      </c>
      <c r="K51" s="40">
        <f t="shared" si="19"/>
        <v>49.835526315789544</v>
      </c>
      <c r="L51" s="40">
        <f t="shared" si="19"/>
        <v>49.603174603174622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-14.813782202145875</v>
      </c>
      <c r="C52" s="44">
        <f t="shared" si="17"/>
        <v>-6.5656565656563082</v>
      </c>
      <c r="D52" s="40">
        <f t="shared" si="17"/>
        <v>-4.8873783144177558</v>
      </c>
      <c r="E52" s="40">
        <f t="shared" si="17"/>
        <v>-3.8245532475724486</v>
      </c>
      <c r="F52" s="44">
        <f t="shared" si="18"/>
        <v>-4.1801413604446669</v>
      </c>
      <c r="H52" s="40">
        <f t="shared" si="19"/>
        <v>9.9025546484066371</v>
      </c>
      <c r="I52" s="40">
        <f t="shared" si="19"/>
        <v>4.9210886044488502</v>
      </c>
      <c r="J52" s="40">
        <f t="shared" si="19"/>
        <v>5.6428244624065869</v>
      </c>
      <c r="K52" s="40">
        <f t="shared" si="19"/>
        <v>4.3062200956937779</v>
      </c>
      <c r="L52" s="40">
        <f t="shared" si="19"/>
        <v>2.8659611992945346</v>
      </c>
    </row>
    <row r="53" spans="1:12" x14ac:dyDescent="0.2">
      <c r="A53" t="str">
        <f>A10</f>
        <v>Electricity and gas</v>
      </c>
      <c r="B53" s="40">
        <f t="shared" si="17"/>
        <v>-23.913402630674952</v>
      </c>
      <c r="C53" s="44">
        <f t="shared" si="17"/>
        <v>-9.1891891891893174</v>
      </c>
      <c r="D53" s="40">
        <f t="shared" si="17"/>
        <v>-0.78607091073432667</v>
      </c>
      <c r="E53" s="40">
        <f t="shared" si="17"/>
        <v>-6.2092715416206534E-2</v>
      </c>
      <c r="F53" s="44">
        <f t="shared" si="18"/>
        <v>-0.30400388176211601</v>
      </c>
      <c r="H53" s="40">
        <f t="shared" si="19"/>
        <v>14.537792994469317</v>
      </c>
      <c r="I53" s="40">
        <f t="shared" si="19"/>
        <v>4.5979868273890885</v>
      </c>
      <c r="J53" s="40">
        <f t="shared" si="19"/>
        <v>5.1242946469421877</v>
      </c>
      <c r="K53" s="40">
        <f t="shared" si="19"/>
        <v>4.8295454545454612</v>
      </c>
      <c r="L53" s="40">
        <f t="shared" si="19"/>
        <v>4.7178130511463783</v>
      </c>
    </row>
    <row r="54" spans="1:12" x14ac:dyDescent="0.2">
      <c r="A54" t="str">
        <f>A11</f>
        <v>Water and sewerage</v>
      </c>
      <c r="B54" s="40">
        <f t="shared" si="17"/>
        <v>20.558872978095778</v>
      </c>
      <c r="C54" s="44">
        <f t="shared" si="17"/>
        <v>-2.8476331360946072</v>
      </c>
      <c r="D54" s="40">
        <f t="shared" si="17"/>
        <v>0.87529246025275231</v>
      </c>
      <c r="E54" s="40">
        <f t="shared" si="17"/>
        <v>0.59945727792611869</v>
      </c>
      <c r="F54" s="44">
        <f t="shared" si="18"/>
        <v>0.6913184312908216</v>
      </c>
      <c r="H54" s="40">
        <f t="shared" si="19"/>
        <v>16.855412167500635</v>
      </c>
      <c r="I54" s="40">
        <f t="shared" si="19"/>
        <v>33.602584814216442</v>
      </c>
      <c r="J54" s="40">
        <f t="shared" si="19"/>
        <v>40.064053683086733</v>
      </c>
      <c r="K54" s="40">
        <f t="shared" si="19"/>
        <v>41.028708133971215</v>
      </c>
      <c r="L54" s="40">
        <f t="shared" si="19"/>
        <v>42.81305114638446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-9.7356940813064785E-2</v>
      </c>
      <c r="C56" s="44">
        <f t="shared" si="20"/>
        <v>2.9557149737637012</v>
      </c>
      <c r="D56" s="44">
        <f t="shared" si="20"/>
        <v>-0.84641236429850997</v>
      </c>
      <c r="E56" s="44">
        <f t="shared" si="20"/>
        <v>-1.0533008854175185</v>
      </c>
      <c r="F56" s="44">
        <f t="shared" si="18"/>
        <v>-0.98438605429177484</v>
      </c>
      <c r="H56" s="44">
        <f>(B13/B$40)*100</f>
        <v>14.555056947859345</v>
      </c>
      <c r="I56" s="44">
        <f>(C13/C$40)*100</f>
        <v>13.908270077599175</v>
      </c>
      <c r="J56" s="44">
        <f>(D13/D$40)*100</f>
        <v>14.148610046680146</v>
      </c>
      <c r="K56" s="44">
        <f>(E13/E$40)*100</f>
        <v>13.467599912810934</v>
      </c>
      <c r="L56" s="44">
        <f>(F13/F$40)*100</f>
        <v>11.843097727372681</v>
      </c>
    </row>
    <row r="57" spans="1:12" x14ac:dyDescent="0.2">
      <c r="A57" t="str">
        <f>A14</f>
        <v>Food drink and tobacco</v>
      </c>
      <c r="B57" s="40">
        <f t="shared" si="20"/>
        <v>2.7335497498288897</v>
      </c>
      <c r="C57" s="44">
        <f t="shared" si="20"/>
        <v>6.2776613091079181</v>
      </c>
      <c r="D57" s="40">
        <f t="shared" si="20"/>
        <v>-1.5485958241372222</v>
      </c>
      <c r="E57" s="40">
        <f t="shared" si="20"/>
        <v>-2.1029382668088292</v>
      </c>
      <c r="F57" s="44">
        <f t="shared" si="18"/>
        <v>-1.9185051335190551</v>
      </c>
      <c r="H57" s="40">
        <f t="shared" ref="H57:L59" si="21">(B14/B$13)*100</f>
        <v>19.463171981920581</v>
      </c>
      <c r="I57" s="40">
        <f t="shared" si="21"/>
        <v>21.7648102613501</v>
      </c>
      <c r="J57" s="40">
        <f t="shared" si="21"/>
        <v>22.467068816939552</v>
      </c>
      <c r="K57" s="40">
        <f t="shared" si="21"/>
        <v>21.682723185613327</v>
      </c>
      <c r="L57" s="40">
        <f t="shared" si="21"/>
        <v>19.489347118295559</v>
      </c>
    </row>
    <row r="58" spans="1:12" x14ac:dyDescent="0.2">
      <c r="A58" t="str">
        <f>A15</f>
        <v>Engineering</v>
      </c>
      <c r="B58" s="40">
        <f t="shared" si="20"/>
        <v>2.3637734748936046</v>
      </c>
      <c r="C58" s="44">
        <f t="shared" si="20"/>
        <v>-2.1565731166910851</v>
      </c>
      <c r="D58" s="40">
        <f t="shared" si="20"/>
        <v>0.41323722412254238</v>
      </c>
      <c r="E58" s="40">
        <f t="shared" si="20"/>
        <v>-0.15187674769253645</v>
      </c>
      <c r="F58" s="44">
        <f t="shared" si="18"/>
        <v>3.6140312166721422E-2</v>
      </c>
      <c r="H58" s="40">
        <f t="shared" si="21"/>
        <v>7.7847637805216792</v>
      </c>
      <c r="I58" s="40">
        <f t="shared" si="21"/>
        <v>8.5806991305229516</v>
      </c>
      <c r="J58" s="40">
        <f t="shared" si="21"/>
        <v>8.1546226763511083</v>
      </c>
      <c r="K58" s="40">
        <f t="shared" si="21"/>
        <v>8.6859344894026425</v>
      </c>
      <c r="L58" s="40">
        <f t="shared" si="21"/>
        <v>9.510481521677054</v>
      </c>
    </row>
    <row r="59" spans="1:12" x14ac:dyDescent="0.2">
      <c r="A59" t="str">
        <f>A16</f>
        <v>Rest of manufacturing</v>
      </c>
      <c r="B59" s="40">
        <f t="shared" si="20"/>
        <v>-1.1781617392758847</v>
      </c>
      <c r="C59" s="44">
        <f t="shared" si="20"/>
        <v>2.5474925394862291</v>
      </c>
      <c r="D59" s="40">
        <f t="shared" si="20"/>
        <v>-0.77419184017362142</v>
      </c>
      <c r="E59" s="40">
        <f t="shared" si="20"/>
        <v>-0.86048874343471748</v>
      </c>
      <c r="F59" s="44">
        <f t="shared" si="18"/>
        <v>-0.83173145141784977</v>
      </c>
      <c r="H59" s="40">
        <f t="shared" si="21"/>
        <v>72.752064237557732</v>
      </c>
      <c r="I59" s="40">
        <f t="shared" si="21"/>
        <v>69.654490608126935</v>
      </c>
      <c r="J59" s="40">
        <f t="shared" si="21"/>
        <v>69.378308506709331</v>
      </c>
      <c r="K59" s="40">
        <f t="shared" si="21"/>
        <v>69.631342324984018</v>
      </c>
      <c r="L59" s="40">
        <f t="shared" si="21"/>
        <v>71.00017136002738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3.4768532268147911</v>
      </c>
      <c r="C61" s="44">
        <f>IF(AND(D$5-C$5 &lt;&gt; 0,C18&lt;&gt;0,D18&lt;&gt;0),(EXP(LN(D18/C18)/(D$5-C$5))-1)*100,0)</f>
        <v>7.762896825396215</v>
      </c>
      <c r="D61" s="44">
        <f>IF(AND(E$5-D$5 &lt;&gt; 0,D18&lt;&gt;0,E18&lt;&gt;0),(EXP(LN(E18/D18)/(E$5-D$5))-1)*100,0)</f>
        <v>-0.38687135898034519</v>
      </c>
      <c r="E61" s="44">
        <f>IF(AND(F$5-E$5 &lt;&gt; 0,E18&lt;&gt;0,F18&lt;&gt;0),(EXP(LN(F18/E18)/(F$5-E$5))-1)*100,0)</f>
        <v>9.9050485012486256E-2</v>
      </c>
      <c r="F61" s="44">
        <f t="shared" si="18"/>
        <v>-6.318626811703254E-2</v>
      </c>
      <c r="H61" s="44">
        <f>(B18/B$40)*100</f>
        <v>6.4625437813084528</v>
      </c>
      <c r="I61" s="44">
        <f>(C18/C$40)*100</f>
        <v>7.1076763609825511</v>
      </c>
      <c r="J61" s="44">
        <f>(D18/D$40)*100</f>
        <v>7.5681042290810172</v>
      </c>
      <c r="K61" s="44">
        <f>(E18/E$40)*100</f>
        <v>7.3723216170115489</v>
      </c>
      <c r="L61" s="44">
        <f>(F18/F$40)*100</f>
        <v>7.2789016705620702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0.20112380263594964</v>
      </c>
      <c r="C63" s="44">
        <f t="shared" si="22"/>
        <v>-1.1459607017943352</v>
      </c>
      <c r="D63" s="44">
        <f t="shared" si="22"/>
        <v>0.23705089509964417</v>
      </c>
      <c r="E63" s="44">
        <f t="shared" si="22"/>
        <v>0.33158238305237564</v>
      </c>
      <c r="F63" s="44">
        <f t="shared" si="18"/>
        <v>0.30006198558556463</v>
      </c>
      <c r="H63" s="44">
        <f>(B20/B$40)*100</f>
        <v>25.642524008511845</v>
      </c>
      <c r="I63" s="44">
        <f>(C20/C$40)*100</f>
        <v>24.797187955027006</v>
      </c>
      <c r="J63" s="44">
        <f>(D20/D$40)*100</f>
        <v>24.220720406883562</v>
      </c>
      <c r="K63" s="44">
        <f>(E20/E$40)*100</f>
        <v>24.342362478246002</v>
      </c>
      <c r="L63" s="44">
        <f>(F20/F$40)*100</f>
        <v>24.598087597116805</v>
      </c>
    </row>
    <row r="64" spans="1:12" x14ac:dyDescent="0.2">
      <c r="A64" t="str">
        <f>A21</f>
        <v>Wholesale and retail trade</v>
      </c>
      <c r="B64" s="40">
        <f t="shared" si="22"/>
        <v>-1.5953171813964939E-2</v>
      </c>
      <c r="C64" s="44">
        <f t="shared" si="22"/>
        <v>2.0771950500883429</v>
      </c>
      <c r="D64" s="40">
        <f t="shared" si="22"/>
        <v>-2.2139015925459749E-2</v>
      </c>
      <c r="E64" s="40">
        <f t="shared" si="22"/>
        <v>2.813810664648031E-2</v>
      </c>
      <c r="F64" s="44">
        <f t="shared" si="18"/>
        <v>1.1376257140405244E-2</v>
      </c>
      <c r="H64" s="40">
        <f t="shared" ref="H64:L66" si="23">(B21/B$20)*100</f>
        <v>58.411087701193907</v>
      </c>
      <c r="I64" s="40">
        <f t="shared" si="23"/>
        <v>57.90656012739209</v>
      </c>
      <c r="J64" s="40">
        <f t="shared" si="23"/>
        <v>59.794615119088633</v>
      </c>
      <c r="K64" s="40">
        <f t="shared" si="23"/>
        <v>59.025527318210301</v>
      </c>
      <c r="L64" s="40">
        <f t="shared" si="23"/>
        <v>57.26445190033548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-2.3224740977589309</v>
      </c>
      <c r="C65" s="44">
        <f t="shared" si="22"/>
        <v>5.2676880702356321</v>
      </c>
      <c r="D65" s="40">
        <f t="shared" si="22"/>
        <v>1.6211491880451678</v>
      </c>
      <c r="E65" s="40">
        <f t="shared" si="22"/>
        <v>0.39504551104376784</v>
      </c>
      <c r="F65" s="44">
        <f t="shared" si="18"/>
        <v>0.80209414009129176</v>
      </c>
      <c r="H65" s="40">
        <f t="shared" si="23"/>
        <v>18.292700405612639</v>
      </c>
      <c r="I65" s="40">
        <f t="shared" si="23"/>
        <v>16.518326840503942</v>
      </c>
      <c r="J65" s="40">
        <f t="shared" si="23"/>
        <v>17.590035669082997</v>
      </c>
      <c r="K65" s="40">
        <f t="shared" si="23"/>
        <v>18.838478594576106</v>
      </c>
      <c r="L65" s="40">
        <f t="shared" si="23"/>
        <v>18.957978109014899</v>
      </c>
    </row>
    <row r="66" spans="1:12" x14ac:dyDescent="0.2">
      <c r="A66" t="str">
        <f>A23</f>
        <v>Accommodation and food</v>
      </c>
      <c r="B66" s="40">
        <f t="shared" si="22"/>
        <v>2.5665283527962046</v>
      </c>
      <c r="C66" s="44">
        <f t="shared" si="22"/>
        <v>-12.586168556815547</v>
      </c>
      <c r="D66" s="40">
        <f t="shared" si="22"/>
        <v>-0.19152336758094801</v>
      </c>
      <c r="E66" s="40">
        <f t="shared" si="22"/>
        <v>1.0519051240694077</v>
      </c>
      <c r="F66" s="44">
        <f t="shared" si="18"/>
        <v>0.63571722030244526</v>
      </c>
      <c r="H66" s="40">
        <f t="shared" si="23"/>
        <v>23.296211893193451</v>
      </c>
      <c r="I66" s="40">
        <f t="shared" si="23"/>
        <v>25.575113032103964</v>
      </c>
      <c r="J66" s="40">
        <f t="shared" si="23"/>
        <v>22.615349211828367</v>
      </c>
      <c r="K66" s="40">
        <f t="shared" si="23"/>
        <v>22.135994087213597</v>
      </c>
      <c r="L66" s="40">
        <f t="shared" si="23"/>
        <v>23.777569990649621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4.5405033308596909</v>
      </c>
      <c r="C68" s="44">
        <f t="shared" si="24"/>
        <v>2.9457932956795441</v>
      </c>
      <c r="D68" s="44">
        <f t="shared" si="24"/>
        <v>5.7790177826477773E-2</v>
      </c>
      <c r="E68" s="44">
        <f t="shared" si="24"/>
        <v>0.45943597109618928</v>
      </c>
      <c r="F68" s="44">
        <f t="shared" si="18"/>
        <v>0.32537521866773389</v>
      </c>
      <c r="H68" s="44">
        <f>(B25/B$40)*100</f>
        <v>20.975335457622641</v>
      </c>
      <c r="I68" s="44">
        <f>(C25/C$40)*100</f>
        <v>24.0324781322606</v>
      </c>
      <c r="J68" s="44">
        <f>(D25/D$40)*100</f>
        <v>24.445412108966764</v>
      </c>
      <c r="K68" s="44">
        <f>(E25/E$40)*100</f>
        <v>24.3492822469873</v>
      </c>
      <c r="L68" s="44">
        <f>(F25/F$40)*100</f>
        <v>24.920429292843867</v>
      </c>
    </row>
    <row r="69" spans="1:12" x14ac:dyDescent="0.2">
      <c r="A69" t="str">
        <f>A26</f>
        <v>Media</v>
      </c>
      <c r="B69" s="40">
        <f t="shared" si="24"/>
        <v>28.655421507606317</v>
      </c>
      <c r="C69" s="44">
        <f t="shared" si="24"/>
        <v>-20.228671943711351</v>
      </c>
      <c r="D69" s="40">
        <f t="shared" si="24"/>
        <v>-0.31063391615218094</v>
      </c>
      <c r="E69" s="40">
        <f t="shared" si="24"/>
        <v>0.14463174263041889</v>
      </c>
      <c r="F69" s="44">
        <f t="shared" si="18"/>
        <v>-7.3540233928359733E-3</v>
      </c>
      <c r="H69" s="40">
        <f t="shared" ref="H69:L71" si="25">(B26/B$25)*100</f>
        <v>1.4543033361368105</v>
      </c>
      <c r="I69" s="40">
        <f t="shared" si="25"/>
        <v>3.3360228856451219</v>
      </c>
      <c r="J69" s="40">
        <f t="shared" si="25"/>
        <v>2.5850398301341011</v>
      </c>
      <c r="K69" s="40">
        <f t="shared" si="25"/>
        <v>2.5377969762419008</v>
      </c>
      <c r="L69" s="40">
        <f t="shared" si="25"/>
        <v>2.4593835253878447</v>
      </c>
    </row>
    <row r="70" spans="1:12" x14ac:dyDescent="0.2">
      <c r="A70" t="str">
        <f>A27</f>
        <v>Information technology</v>
      </c>
      <c r="B70" s="40">
        <f t="shared" si="24"/>
        <v>4.473569702439506</v>
      </c>
      <c r="C70" s="44">
        <f t="shared" si="24"/>
        <v>-1.1356843992830323</v>
      </c>
      <c r="D70" s="40">
        <f t="shared" si="24"/>
        <v>0.90254483201730462</v>
      </c>
      <c r="E70" s="40">
        <f t="shared" si="24"/>
        <v>0.39186124087915442</v>
      </c>
      <c r="F70" s="44">
        <f t="shared" si="18"/>
        <v>0.56180127338942842</v>
      </c>
      <c r="H70" s="40">
        <f t="shared" si="25"/>
        <v>7.3819035604148997</v>
      </c>
      <c r="I70" s="40">
        <f t="shared" si="25"/>
        <v>7.3630162106653003</v>
      </c>
      <c r="J70" s="40">
        <f t="shared" si="25"/>
        <v>7.0710957205762748</v>
      </c>
      <c r="K70" s="40">
        <f t="shared" si="25"/>
        <v>7.374673184040037</v>
      </c>
      <c r="L70" s="40">
        <f t="shared" si="25"/>
        <v>7.3252168247892877</v>
      </c>
    </row>
    <row r="71" spans="1:12" x14ac:dyDescent="0.2">
      <c r="A71" t="str">
        <f>A28</f>
        <v>Finance and insurance</v>
      </c>
      <c r="B71" s="40">
        <f t="shared" si="24"/>
        <v>-3.1941539516292861</v>
      </c>
      <c r="C71" s="44">
        <f t="shared" si="24"/>
        <v>8.2781456953573418E-2</v>
      </c>
      <c r="D71" s="40">
        <f t="shared" si="24"/>
        <v>0.18952014721205224</v>
      </c>
      <c r="E71" s="40">
        <f t="shared" si="24"/>
        <v>-0.19006475323343208</v>
      </c>
      <c r="F71" s="44">
        <f t="shared" si="18"/>
        <v>-6.3696514016797767E-2</v>
      </c>
      <c r="H71" s="40">
        <f t="shared" si="25"/>
        <v>4.8202270815811454</v>
      </c>
      <c r="I71" s="40">
        <f t="shared" si="25"/>
        <v>3.5443409374312318</v>
      </c>
      <c r="J71" s="40">
        <f t="shared" si="25"/>
        <v>3.4457697404984806</v>
      </c>
      <c r="K71" s="40">
        <f t="shared" si="25"/>
        <v>3.4685119927247934</v>
      </c>
      <c r="L71" s="40">
        <f t="shared" si="25"/>
        <v>3.2506752446489422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6.6676371455317129</v>
      </c>
      <c r="C72" s="44">
        <f t="shared" si="27"/>
        <v>20.327581164083309</v>
      </c>
      <c r="D72" s="40">
        <f t="shared" si="27"/>
        <v>-2.8621847829288005</v>
      </c>
      <c r="E72" s="40">
        <f t="shared" si="27"/>
        <v>0.80233137226854989</v>
      </c>
      <c r="F72" s="44">
        <f t="shared" si="18"/>
        <v>-0.43428239646160494</v>
      </c>
      <c r="H72" s="40">
        <f t="shared" ref="H72:L72" si="28">(B29/B$25)*100</f>
        <v>4.6274880852256821</v>
      </c>
      <c r="I72" s="40">
        <f t="shared" si="28"/>
        <v>5.0157705567373307</v>
      </c>
      <c r="J72" s="40">
        <f t="shared" si="28"/>
        <v>5.8626537272170385</v>
      </c>
      <c r="K72" s="40">
        <f t="shared" si="28"/>
        <v>5.0557008070933254</v>
      </c>
      <c r="L72" s="40">
        <f t="shared" si="28"/>
        <v>5.2309404563160857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5.0241129106498139</v>
      </c>
      <c r="C73" s="44">
        <f t="shared" si="29"/>
        <v>0.50854727038771586</v>
      </c>
      <c r="D73" s="40">
        <f t="shared" si="29"/>
        <v>0.67599729367620043</v>
      </c>
      <c r="E73" s="40">
        <f t="shared" si="29"/>
        <v>0.57881799373613596</v>
      </c>
      <c r="F73" s="44">
        <f t="shared" si="18"/>
        <v>0.61120066656994432</v>
      </c>
      <c r="H73" s="40">
        <f t="shared" ref="H73:L73" si="30">(B30/B$25)*100</f>
        <v>23.505396691897985</v>
      </c>
      <c r="I73" s="40">
        <f t="shared" si="30"/>
        <v>23.943372698599006</v>
      </c>
      <c r="J73" s="40">
        <f t="shared" si="30"/>
        <v>23.376512333803603</v>
      </c>
      <c r="K73" s="40">
        <f t="shared" si="30"/>
        <v>24.107650335341589</v>
      </c>
      <c r="L73" s="40">
        <f t="shared" si="30"/>
        <v>24.395673005144097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3.2825523817464175</v>
      </c>
      <c r="C74" s="44">
        <f t="shared" si="31"/>
        <v>1.1766173291203996</v>
      </c>
      <c r="D74" s="40">
        <f t="shared" si="31"/>
        <v>1.3285187929941378</v>
      </c>
      <c r="E74" s="40">
        <f t="shared" si="31"/>
        <v>0.6981746071818451</v>
      </c>
      <c r="F74" s="44">
        <f t="shared" si="18"/>
        <v>0.90785243307214269</v>
      </c>
      <c r="H74" s="40">
        <f>(B31/B$25)*100</f>
        <v>37.035674236052742</v>
      </c>
      <c r="I74" s="40">
        <f t="shared" ref="I74:L74" si="32">(C31/C$25)*100</f>
        <v>35.284970292672135</v>
      </c>
      <c r="J74" s="40">
        <f t="shared" si="32"/>
        <v>34.678580080657817</v>
      </c>
      <c r="K74" s="40">
        <f t="shared" si="32"/>
        <v>36.937308173240844</v>
      </c>
      <c r="L74" s="40">
        <f t="shared" si="32"/>
        <v>37.824558546086259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-0.34297613846487884</v>
      </c>
      <c r="C75" s="44">
        <f t="shared" si="33"/>
        <v>2.5100563153659383</v>
      </c>
      <c r="D75" s="40">
        <f t="shared" si="33"/>
        <v>-1.7187232852344803</v>
      </c>
      <c r="E75" s="40">
        <f t="shared" si="33"/>
        <v>0.4840142310333917</v>
      </c>
      <c r="F75" s="44">
        <f t="shared" si="18"/>
        <v>-0.25566311943284736</v>
      </c>
      <c r="H75" s="40">
        <f t="shared" ref="H75:L75" si="34">(B32/B$25)*100</f>
        <v>11.040440145780742</v>
      </c>
      <c r="I75" s="40">
        <f t="shared" si="34"/>
        <v>9.1175823369764508</v>
      </c>
      <c r="J75" s="40">
        <f t="shared" si="34"/>
        <v>9.0789904949196885</v>
      </c>
      <c r="K75" s="40">
        <f t="shared" si="34"/>
        <v>8.3011253836535204</v>
      </c>
      <c r="L75" s="40">
        <f t="shared" si="34"/>
        <v>8.3214571711660508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9.9370948886309929</v>
      </c>
      <c r="C76" s="44">
        <f t="shared" si="35"/>
        <v>15.457450585867761</v>
      </c>
      <c r="D76" s="40">
        <f t="shared" si="35"/>
        <v>-2.4933954398675851</v>
      </c>
      <c r="E76" s="40">
        <f t="shared" si="35"/>
        <v>-0.41714137614413671</v>
      </c>
      <c r="F76" s="44">
        <f t="shared" si="18"/>
        <v>-1.1140924397133767</v>
      </c>
      <c r="H76" s="40">
        <f t="shared" ref="H76:L76" si="36">(B33/B$25)*100</f>
        <v>10.134566862909997</v>
      </c>
      <c r="I76" s="40">
        <f t="shared" si="36"/>
        <v>12.394924081273407</v>
      </c>
      <c r="J76" s="40">
        <f t="shared" si="36"/>
        <v>13.901358072192998</v>
      </c>
      <c r="K76" s="40">
        <f t="shared" si="36"/>
        <v>12.217233147663997</v>
      </c>
      <c r="L76" s="40">
        <f t="shared" si="36"/>
        <v>11.192095226461438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-0.94058633089084687</v>
      </c>
      <c r="C78" s="44">
        <f t="shared" ref="C78:C83" si="38">IF(AND(D$5-C$5 &lt;&gt; 0,C35&lt;&gt;0,D35&lt;&gt;0),(EXP(LN(D35/C35)/(D$5-C$5))-1)*100,0)</f>
        <v>1.2648098913295547</v>
      </c>
      <c r="D78" s="44">
        <f t="shared" si="37"/>
        <v>0.73149002291641452</v>
      </c>
      <c r="E78" s="44">
        <f t="shared" si="37"/>
        <v>0.5439181424632622</v>
      </c>
      <c r="F78" s="44">
        <f t="shared" si="18"/>
        <v>0.60640326188636795</v>
      </c>
      <c r="H78" s="44">
        <f>(B35/B$40)*100</f>
        <v>29.573561786314151</v>
      </c>
      <c r="I78" s="44">
        <f>(C35/C$40)*100</f>
        <v>27.317310506034136</v>
      </c>
      <c r="J78" s="44">
        <f>(D35/D$40)*100</f>
        <v>27.332961750156777</v>
      </c>
      <c r="K78" s="44">
        <f>(E35/E$40)*100</f>
        <v>28.154463077843911</v>
      </c>
      <c r="L78" s="44">
        <f>(F35/F$40)*100</f>
        <v>29.058106064962196</v>
      </c>
    </row>
    <row r="79" spans="1:12" x14ac:dyDescent="0.2">
      <c r="A79" t="str">
        <f>A36</f>
        <v>Public admin. and defence</v>
      </c>
      <c r="B79" s="40">
        <f t="shared" si="37"/>
        <v>-2.3175594169167812</v>
      </c>
      <c r="C79" s="44">
        <f t="shared" si="38"/>
        <v>7.0200573065900995</v>
      </c>
      <c r="D79" s="40">
        <f t="shared" si="37"/>
        <v>3.8913356627845452E-2</v>
      </c>
      <c r="E79" s="40">
        <f t="shared" si="37"/>
        <v>2.3659962817013103E-2</v>
      </c>
      <c r="F79" s="44">
        <f t="shared" si="18"/>
        <v>2.8744168985861407E-2</v>
      </c>
      <c r="H79" s="40">
        <f>(B36/B$35)*100</f>
        <v>20.960145152671259</v>
      </c>
      <c r="I79" s="40">
        <f t="shared" ref="I79:L81" si="39">(C36/C$35)*100</f>
        <v>19.818796623731945</v>
      </c>
      <c r="J79" s="40">
        <f t="shared" si="39"/>
        <v>20.945170910759312</v>
      </c>
      <c r="K79" s="40">
        <f t="shared" si="39"/>
        <v>20.234964484970657</v>
      </c>
      <c r="L79" s="40">
        <f t="shared" si="39"/>
        <v>19.211966010941673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-1.2417124623235187</v>
      </c>
      <c r="C80" s="44">
        <f t="shared" si="38"/>
        <v>-0.66366243342884657</v>
      </c>
      <c r="D80" s="40">
        <f t="shared" si="40"/>
        <v>-3.2188316537251627E-2</v>
      </c>
      <c r="E80" s="40">
        <f t="shared" si="40"/>
        <v>0.2070729195363441</v>
      </c>
      <c r="F80" s="44">
        <f t="shared" si="18"/>
        <v>0.12725561468640567</v>
      </c>
      <c r="H80" s="40">
        <f>(B37/B$35)*100</f>
        <v>31.890091590341392</v>
      </c>
      <c r="I80" s="40">
        <f t="shared" si="39"/>
        <v>31.504091272811781</v>
      </c>
      <c r="J80" s="40">
        <f t="shared" si="39"/>
        <v>30.904131936478873</v>
      </c>
      <c r="K80" s="40">
        <f t="shared" si="39"/>
        <v>29.75028879003122</v>
      </c>
      <c r="L80" s="40">
        <f t="shared" si="39"/>
        <v>28.768478640437667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-0.14792939902542601</v>
      </c>
      <c r="C81" s="44">
        <f t="shared" si="38"/>
        <v>0.16968925654885503</v>
      </c>
      <c r="D81" s="40">
        <f t="shared" si="40"/>
        <v>1.4996061316384646</v>
      </c>
      <c r="E81" s="40">
        <f t="shared" si="40"/>
        <v>0.93985153334779081</v>
      </c>
      <c r="F81" s="44">
        <f t="shared" si="18"/>
        <v>1.1260925604932304</v>
      </c>
      <c r="H81" s="40">
        <f>(B38/B$35)*100</f>
        <v>47.149763256987335</v>
      </c>
      <c r="I81" s="40">
        <f t="shared" si="39"/>
        <v>48.677112103456274</v>
      </c>
      <c r="J81" s="40">
        <f t="shared" si="39"/>
        <v>48.150697152761815</v>
      </c>
      <c r="K81" s="40">
        <f t="shared" si="39"/>
        <v>50.014746724998126</v>
      </c>
      <c r="L81" s="40">
        <f t="shared" si="39"/>
        <v>52.019555348620663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1.0443830639741414</v>
      </c>
      <c r="C83" s="206">
        <f t="shared" si="38"/>
        <v>1.2068242154584574</v>
      </c>
      <c r="D83" s="43">
        <f>IF(AND(E$5-D$5 &lt;&gt; 0,D40&lt;&gt;0,E40&lt;&gt;0),(EXP(LN(E40/D40)/(E$5-D$5))-1)*100,0)</f>
        <v>0.13667043324574468</v>
      </c>
      <c r="E83" s="43">
        <f>IF(AND(F$5-E$5 &lt;&gt; 0,E40&lt;&gt;0,F40&lt;&gt;0),(EXP(LN(F40/E40)/(F$5-E$5))-1)*100,0)</f>
        <v>0.22678507450624164</v>
      </c>
      <c r="F83" s="206">
        <f t="shared" si="18"/>
        <v>0.19673785372678054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-2.8938092324355735</v>
      </c>
      <c r="C89" s="44">
        <f>IF(AND(F$5-D$5 &lt;&gt; 0,D7&lt;&gt;0,F7&lt;&gt;0),(EXP(LN(F7/D7)/(F$5-D$5))-1)*100,0)</f>
        <v>0.24682072374073716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-6.2759614915141482</v>
      </c>
      <c r="C90" s="44">
        <f t="shared" ref="C90:C122" si="43">IF(AND(F$5-D$5 &lt;&gt; 0,D8&lt;&gt;0,F8&lt;&gt;0),(EXP(LN(F8/D8)/(F$5-D$5))-1)*100,0)</f>
        <v>0.30561605440999617</v>
      </c>
    </row>
    <row r="91" spans="1:12" x14ac:dyDescent="0.2">
      <c r="A91" s="30" t="str">
        <f t="shared" si="41"/>
        <v>Mining and quarrying</v>
      </c>
      <c r="B91" s="44">
        <f t="shared" si="42"/>
        <v>-13.224569544782694</v>
      </c>
      <c r="C91" s="44">
        <f t="shared" si="43"/>
        <v>-4.1801413604446669</v>
      </c>
    </row>
    <row r="92" spans="1:12" x14ac:dyDescent="0.2">
      <c r="A92" s="30" t="str">
        <f t="shared" si="41"/>
        <v>Electricity and gas</v>
      </c>
      <c r="B92" s="44">
        <f t="shared" si="42"/>
        <v>-21.173173825709569</v>
      </c>
      <c r="C92" s="44">
        <f t="shared" si="43"/>
        <v>-0.30400388176211601</v>
      </c>
    </row>
    <row r="93" spans="1:12" x14ac:dyDescent="0.2">
      <c r="A93" s="30" t="str">
        <f t="shared" si="41"/>
        <v>Water and sewerage</v>
      </c>
      <c r="B93" s="44">
        <f t="shared" si="42"/>
        <v>15.464909799540315</v>
      </c>
      <c r="C93" s="44">
        <f t="shared" si="43"/>
        <v>0.6913184312908216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0.50592718199455877</v>
      </c>
      <c r="C95" s="44">
        <f t="shared" si="43"/>
        <v>-0.98438605429177484</v>
      </c>
    </row>
    <row r="96" spans="1:12" x14ac:dyDescent="0.2">
      <c r="A96" s="30" t="str">
        <f t="shared" si="41"/>
        <v>Food drink and tobacco</v>
      </c>
      <c r="B96" s="44">
        <f t="shared" si="42"/>
        <v>3.4327885498657507</v>
      </c>
      <c r="C96" s="44">
        <f t="shared" si="43"/>
        <v>-1.9185051335190551</v>
      </c>
    </row>
    <row r="97" spans="1:3" x14ac:dyDescent="0.2">
      <c r="A97" s="30" t="str">
        <f t="shared" si="41"/>
        <v>Engineering</v>
      </c>
      <c r="B97" s="44">
        <f t="shared" si="42"/>
        <v>1.4432981543785361</v>
      </c>
      <c r="C97" s="44">
        <f t="shared" si="43"/>
        <v>3.6140312166721422E-2</v>
      </c>
    </row>
    <row r="98" spans="1:3" x14ac:dyDescent="0.2">
      <c r="A98" s="30" t="str">
        <f t="shared" si="41"/>
        <v>Rest of manufacturing</v>
      </c>
      <c r="B98" s="44">
        <f t="shared" si="42"/>
        <v>-0.44402001130903201</v>
      </c>
      <c r="C98" s="44">
        <f t="shared" si="43"/>
        <v>-0.83173145141784977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4.3202026426091056</v>
      </c>
      <c r="C100" s="44">
        <f t="shared" si="43"/>
        <v>-6.318626811703254E-2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-6.9753691215224123E-2</v>
      </c>
      <c r="C102" s="44">
        <f t="shared" si="43"/>
        <v>0.30006198558556463</v>
      </c>
    </row>
    <row r="103" spans="1:3" x14ac:dyDescent="0.2">
      <c r="A103" s="30" t="str">
        <f t="shared" si="41"/>
        <v>Wholesale and retail trade</v>
      </c>
      <c r="B103" s="44">
        <f t="shared" si="42"/>
        <v>0.3992142957034206</v>
      </c>
      <c r="C103" s="44">
        <f t="shared" si="43"/>
        <v>1.1376257140405244E-2</v>
      </c>
    </row>
    <row r="104" spans="1:3" x14ac:dyDescent="0.2">
      <c r="A104" s="30" t="str">
        <f t="shared" si="41"/>
        <v>Transport and storage</v>
      </c>
      <c r="B104" s="44">
        <f t="shared" si="42"/>
        <v>-0.84953905434701493</v>
      </c>
      <c r="C104" s="44">
        <f t="shared" si="43"/>
        <v>0.80209414009129176</v>
      </c>
    </row>
    <row r="105" spans="1:3" x14ac:dyDescent="0.2">
      <c r="A105" s="30" t="str">
        <f t="shared" si="41"/>
        <v>Accommodation and food</v>
      </c>
      <c r="B105" s="44">
        <f t="shared" si="42"/>
        <v>-0.66082339062091267</v>
      </c>
      <c r="C105" s="44">
        <f t="shared" si="43"/>
        <v>0.63571722030244526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4.2195972026149997</v>
      </c>
      <c r="C107" s="44">
        <f t="shared" si="43"/>
        <v>0.32537521866773389</v>
      </c>
    </row>
    <row r="108" spans="1:3" x14ac:dyDescent="0.2">
      <c r="A108" s="30" t="str">
        <f t="shared" si="41"/>
        <v>Media</v>
      </c>
      <c r="B108" s="44">
        <f t="shared" si="42"/>
        <v>16.92620063334218</v>
      </c>
      <c r="C108" s="44">
        <f t="shared" si="43"/>
        <v>-7.3540233928359733E-3</v>
      </c>
    </row>
    <row r="109" spans="1:3" x14ac:dyDescent="0.2">
      <c r="A109" s="30" t="str">
        <f t="shared" si="41"/>
        <v>Information technology</v>
      </c>
      <c r="B109" s="44">
        <f t="shared" si="42"/>
        <v>3.3268191605972719</v>
      </c>
      <c r="C109" s="44">
        <f t="shared" si="43"/>
        <v>0.56180127338942842</v>
      </c>
    </row>
    <row r="110" spans="1:3" x14ac:dyDescent="0.2">
      <c r="A110" s="30" t="str">
        <f t="shared" si="41"/>
        <v>Finance and insurance</v>
      </c>
      <c r="B110" s="44">
        <f t="shared" si="42"/>
        <v>-2.5474648944860734</v>
      </c>
      <c r="C110" s="44">
        <f t="shared" si="43"/>
        <v>-6.3696514016797767E-2</v>
      </c>
    </row>
    <row r="111" spans="1:3" x14ac:dyDescent="0.2">
      <c r="A111" s="30" t="str">
        <f t="shared" si="41"/>
        <v>Real estate</v>
      </c>
      <c r="B111" s="44">
        <f t="shared" si="42"/>
        <v>9.2695557078366733</v>
      </c>
      <c r="C111" s="44">
        <f t="shared" si="43"/>
        <v>-0.43428239646160494</v>
      </c>
    </row>
    <row r="112" spans="1:3" x14ac:dyDescent="0.2">
      <c r="A112" s="30" t="str">
        <f t="shared" si="41"/>
        <v>Professional services</v>
      </c>
      <c r="B112" s="44">
        <f t="shared" si="42"/>
        <v>4.1050547083764322</v>
      </c>
      <c r="C112" s="44">
        <f t="shared" si="43"/>
        <v>0.61120066656994432</v>
      </c>
    </row>
    <row r="113" spans="1:3" x14ac:dyDescent="0.2">
      <c r="A113" s="30" t="str">
        <f t="shared" si="41"/>
        <v>Support services</v>
      </c>
      <c r="B113" s="44">
        <f t="shared" si="42"/>
        <v>2.8578875280513394</v>
      </c>
      <c r="C113" s="44">
        <f t="shared" si="43"/>
        <v>0.90785243307214269</v>
      </c>
    </row>
    <row r="114" spans="1:3" x14ac:dyDescent="0.2">
      <c r="A114" s="30" t="str">
        <f t="shared" si="41"/>
        <v>Arts and entertainment</v>
      </c>
      <c r="B114" s="44">
        <f t="shared" si="42"/>
        <v>0.22120614407394878</v>
      </c>
      <c r="C114" s="44">
        <f t="shared" si="43"/>
        <v>-0.25566311943284736</v>
      </c>
    </row>
    <row r="115" spans="1:3" x14ac:dyDescent="0.2">
      <c r="A115" s="30" t="str">
        <f t="shared" si="41"/>
        <v>Other services</v>
      </c>
      <c r="B115" s="44">
        <f t="shared" si="42"/>
        <v>11.019635696216735</v>
      </c>
      <c r="C115" s="44">
        <f t="shared" si="43"/>
        <v>-1.1140924397133767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-0.50338338462616594</v>
      </c>
      <c r="C117" s="44">
        <f t="shared" si="43"/>
        <v>0.60640326188636795</v>
      </c>
    </row>
    <row r="118" spans="1:3" x14ac:dyDescent="0.2">
      <c r="A118" s="30" t="str">
        <f t="shared" si="41"/>
        <v>Public admin. and defence</v>
      </c>
      <c r="B118" s="44">
        <f t="shared" si="42"/>
        <v>-0.51760382381902392</v>
      </c>
      <c r="C118" s="44">
        <f t="shared" si="43"/>
        <v>2.8744168985861407E-2</v>
      </c>
    </row>
    <row r="119" spans="1:3" x14ac:dyDescent="0.2">
      <c r="A119" s="30" t="str">
        <f t="shared" si="41"/>
        <v>Education</v>
      </c>
      <c r="B119" s="44">
        <f t="shared" si="42"/>
        <v>-1.1263721843055907</v>
      </c>
      <c r="C119" s="44">
        <f t="shared" si="43"/>
        <v>0.12725561468640567</v>
      </c>
    </row>
    <row r="120" spans="1:3" x14ac:dyDescent="0.2">
      <c r="A120" s="30" t="str">
        <f t="shared" si="41"/>
        <v>Health and social work</v>
      </c>
      <c r="B120" s="44">
        <f t="shared" si="42"/>
        <v>-8.4486338848155373E-2</v>
      </c>
      <c r="C120" s="44">
        <f t="shared" si="43"/>
        <v>1.1260925604932304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1.076850422885034</v>
      </c>
      <c r="C122" s="206">
        <f t="shared" si="43"/>
        <v>0.19673785372678054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Hull and East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108.19197996045501</v>
      </c>
      <c r="C9" s="299" t="str">
        <f>CONCATENATE("(",ROUND((B9/$H11)*100,1),")")</f>
        <v>(37.7)</v>
      </c>
      <c r="D9" s="249">
        <f>SUM(D30,D51,D72,D93,D114,D135,D156,D177,D198,D219,D240,D261,D282,D303,D324,D345,D366,D387,D408,D429,D450,D471)</f>
        <v>22.542064355294482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21.326667559764555</v>
      </c>
      <c r="G9" s="299" t="str">
        <f>CONCATENATE("(",ROUND((F9/$H11)*100,1),")")</f>
        <v>(7.4)</v>
      </c>
      <c r="H9" s="249">
        <f>SUM(H30,H51,H72,H93,H114,H135,H156,H177,H198,H219,H240,H261,H282,H303,H324,H345,H366,H387,H408,H429,H450,H471)</f>
        <v>152.0607118755141</v>
      </c>
      <c r="I9" s="299" t="str">
        <f>CONCATENATE("(",ROUND((H9/$H11)*100,1),")")</f>
        <v>(53)</v>
      </c>
      <c r="K9" s="249">
        <f>B14-B9</f>
        <v>-0.16318148693069645</v>
      </c>
      <c r="L9" s="249">
        <f>D14-D9</f>
        <v>0.28497858267991916</v>
      </c>
      <c r="M9" s="249">
        <f>F14-F9</f>
        <v>-4.5345425973145836E-2</v>
      </c>
      <c r="N9" s="249">
        <f>SUM(K9:M9)</f>
        <v>7.6451669776076869E-2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64.220202568270949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58.777677183532781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12.001408372682231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134.99928812448599</v>
      </c>
      <c r="I10" s="299" t="str">
        <f>CONCATENATE("(",ROUND((H10/$H11)*100,1),")")</f>
        <v>(47)</v>
      </c>
      <c r="K10" s="249">
        <f t="shared" ref="K10:K11" si="4">B15-B10</f>
        <v>2.1012443907710292</v>
      </c>
      <c r="L10" s="249">
        <f t="shared" ref="L10:L11" si="5">D15-D10</f>
        <v>-7.2237149769001974E-2</v>
      </c>
      <c r="M10" s="249">
        <f t="shared" ref="M10:M11" si="6">F15-F10</f>
        <v>-0.13845891077811956</v>
      </c>
      <c r="N10" s="249">
        <f t="shared" ref="N10:N11" si="7">SUM(K10:M10)</f>
        <v>1.8905483302239077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172.41218252872596</v>
      </c>
      <c r="C11" s="299" t="str">
        <f>CONCATENATE("(",ROUND((B11/$H11)*100,1),")")</f>
        <v>(60.1)</v>
      </c>
      <c r="D11" s="249">
        <f t="shared" ref="D11" si="8">SUM(D32,D53,D74,D95,D116,D137,D158,D179,D200,D221,D242,D263,D284,D305,D326,D347,D368,D389,D410,D431,D452,D473)</f>
        <v>81.319741538827259</v>
      </c>
      <c r="E11" s="299" t="str">
        <f>CONCATENATE("(",ROUND((D11/$H11)*100,1),")")</f>
        <v>(28.3)</v>
      </c>
      <c r="F11" s="249">
        <f t="shared" ref="F11" si="9">SUM(F32,F53,F74,F95,F116,F137,F158,F179,F200,F221,F242,F263,F284,F305,F326,F347,F368,F389,F410,F431,F452,F473)</f>
        <v>33.328075932446794</v>
      </c>
      <c r="G11" s="299" t="str">
        <f>CONCATENATE("(",ROUND((F11/$H11)*100,1),")")</f>
        <v>(11.6)</v>
      </c>
      <c r="H11" s="249">
        <f t="shared" ref="H11" si="10">SUM(H32,H53,H74,H95,H116,H137,H158,H179,H200,H221,H242,H263,H284,H305,H326,H347,H368,H389,H410,H431,H452,H473)</f>
        <v>287.05999999999995</v>
      </c>
      <c r="I11" s="299" t="str">
        <f>CONCATENATE("(",ROUND((H11/$H11)*100,1),")")</f>
        <v>(100)</v>
      </c>
      <c r="K11" s="249">
        <f t="shared" si="4"/>
        <v>1.938062903840347</v>
      </c>
      <c r="L11" s="249">
        <f t="shared" si="5"/>
        <v>0.21274143291093139</v>
      </c>
      <c r="M11" s="249">
        <f t="shared" si="6"/>
        <v>-0.1838043367512654</v>
      </c>
      <c r="N11" s="249">
        <f t="shared" si="7"/>
        <v>1.967000000000013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108.02879847352432</v>
      </c>
      <c r="C14" s="299" t="str">
        <f>CONCATENATE("(",ROUND((B14/$H16)*100,1),")")</f>
        <v>(37.4)</v>
      </c>
      <c r="D14" s="249">
        <f t="shared" ref="D14" si="11">SUM(D35,D56,D77,D98,D119,D140,D161,D182,D203,D224,D245,D266,D287,D308,D329,D350,D371,D392,D413,D434,D455,D476)</f>
        <v>22.827042937974401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21.281322133791409</v>
      </c>
      <c r="G14" s="299" t="str">
        <f>CONCATENATE("(",ROUND((F14/$H16)*100,1),")")</f>
        <v>(7.4)</v>
      </c>
      <c r="H14" s="249">
        <f t="shared" ref="H14" si="13">SUM(H35,H56,H77,H98,H119,H140,H161,H182,H203,H224,H245,H266,H287,H308,H329,H350,H371,H392,H413,H434,H455,H476)</f>
        <v>152.13716354529018</v>
      </c>
      <c r="I14" s="299" t="str">
        <f>CONCATENATE("(",ROUND((H14/$H16)*100,1),")")</f>
        <v>(52.6)</v>
      </c>
      <c r="K14" s="249">
        <f>B19-B14</f>
        <v>-0.62391250946379273</v>
      </c>
      <c r="L14" s="249">
        <f>D19-D14</f>
        <v>1.2021730466935878</v>
      </c>
      <c r="M14" s="249">
        <f>F19-F14</f>
        <v>0.72285970534333899</v>
      </c>
      <c r="N14" s="249">
        <f>SUM(K14:M14)</f>
        <v>1.3011202425731341</v>
      </c>
    </row>
    <row r="15" spans="1:17" x14ac:dyDescent="0.2">
      <c r="A15" s="282" t="s">
        <v>365</v>
      </c>
      <c r="B15" s="249">
        <f t="shared" si="0"/>
        <v>66.321446959041978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58.705440033763779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11.862949461904112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136.88983645470984</v>
      </c>
      <c r="I15" s="299" t="str">
        <f>CONCATENATE("(",ROUND((H15/$H16)*100,1),")")</f>
        <v>(47.4)</v>
      </c>
      <c r="K15" s="249">
        <f t="shared" ref="K15:K16" si="17">B20-B15</f>
        <v>4.4857894737531865</v>
      </c>
      <c r="L15" s="249">
        <f t="shared" ref="L15:L16" si="18">D20-D15</f>
        <v>0.24551588641519118</v>
      </c>
      <c r="M15" s="249">
        <f t="shared" ref="M15:M16" si="19">F20-F15</f>
        <v>0.58957439725841709</v>
      </c>
      <c r="N15" s="249">
        <f t="shared" ref="N15:N16" si="20">SUM(K15:M15)</f>
        <v>5.3208797574267948</v>
      </c>
    </row>
    <row r="16" spans="1:17" x14ac:dyDescent="0.2">
      <c r="A16" s="282" t="s">
        <v>363</v>
      </c>
      <c r="B16" s="249">
        <f t="shared" si="0"/>
        <v>174.35024543256631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81.53248297173819</v>
      </c>
      <c r="E16" s="299" t="str">
        <f>CONCATENATE("(",ROUND((D16/$H16)*100,1),")")</f>
        <v>(28.2)</v>
      </c>
      <c r="F16" s="249">
        <f t="shared" ref="F16" si="22">SUM(F37,F58,F79,F100,F121,F142,F163,F184,F205,F226,F247,F268,F289,F310,F331,F352,F373,F394,F415,F436,F457,F478)</f>
        <v>33.144271595695528</v>
      </c>
      <c r="G16" s="299" t="str">
        <f>CONCATENATE("(",ROUND((F16/$H16)*100,1),")")</f>
        <v>(11.5)</v>
      </c>
      <c r="H16" s="249">
        <f t="shared" ref="H16" si="23">SUM(H37,H58,H79,H100,H121,H142,H163,H184,H205,H226,H247,H268,H289,H310,H331,H352,H373,H394,H415,H436,H457,H478)</f>
        <v>289.02699999999999</v>
      </c>
      <c r="I16" s="299" t="str">
        <f>CONCATENATE("(",ROUND((H16/$H16)*100,1),")")</f>
        <v>(100)</v>
      </c>
      <c r="K16" s="249">
        <f t="shared" si="17"/>
        <v>3.8618769642893369</v>
      </c>
      <c r="L16" s="249">
        <f t="shared" si="18"/>
        <v>1.4476889331087506</v>
      </c>
      <c r="M16" s="249">
        <f t="shared" si="19"/>
        <v>1.3124341026017419</v>
      </c>
      <c r="N16" s="249">
        <f t="shared" si="20"/>
        <v>6.6219999999998294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107.40488596406053</v>
      </c>
      <c r="C19" s="299" t="str">
        <f>CONCATENATE("(",ROUND((B19/$H21)*100,1),")")</f>
        <v>(36.3)</v>
      </c>
      <c r="D19" s="249">
        <f t="shared" ref="D19" si="24">SUM(D40,D61,D82,D103,D124,D145,D166,D187,D208,D229,D250,D271,D292,D313,D334,D355,D376,D397,D418,D439,D460,D481)</f>
        <v>24.029215984667989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22.004181839134748</v>
      </c>
      <c r="G19" s="299" t="str">
        <f>CONCATENATE("(",ROUND((F19/$H21)*100,1),")")</f>
        <v>(7.4)</v>
      </c>
      <c r="H19" s="249">
        <f t="shared" ref="H19" si="26">SUM(H40,H61,H82,H103,H124,H145,H166,H187,H208,H229,H250,H271,H292,H313,H334,H355,H376,H397,H418,H439,H460,H481)</f>
        <v>153.43828378786327</v>
      </c>
      <c r="I19" s="299" t="str">
        <f>CONCATENATE("(",ROUND((H19/$H21)*100,1),")")</f>
        <v>(51.9)</v>
      </c>
      <c r="K19" s="249">
        <f>B19-B9</f>
        <v>-0.78709399639448918</v>
      </c>
      <c r="L19" s="249">
        <f>D19-D9</f>
        <v>1.487151629373507</v>
      </c>
      <c r="M19" s="249">
        <f>F19-F9</f>
        <v>0.67751427937019315</v>
      </c>
      <c r="N19" s="249">
        <f>SUM(K19:M19)</f>
        <v>1.3775719123492109</v>
      </c>
    </row>
    <row r="20" spans="1:14" x14ac:dyDescent="0.2">
      <c r="A20" s="282" t="s">
        <v>365</v>
      </c>
      <c r="B20" s="249">
        <f t="shared" si="0"/>
        <v>70.807236432795165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58.95095592017897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12.452523859162529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142.21071621213667</v>
      </c>
      <c r="I20" s="299" t="str">
        <f>CONCATENATE("(",ROUND((H20/$H21)*100,1),")")</f>
        <v>(48.1)</v>
      </c>
      <c r="K20" s="249">
        <f t="shared" ref="K20:K21" si="30">B20-B10</f>
        <v>6.5870338645242157</v>
      </c>
      <c r="L20" s="249">
        <f t="shared" ref="L20:L21" si="31">D20-D10</f>
        <v>0.1732787366461892</v>
      </c>
      <c r="M20" s="249">
        <f t="shared" ref="M20:M21" si="32">F20-F10</f>
        <v>0.45111548648029753</v>
      </c>
      <c r="N20" s="249">
        <f t="shared" ref="N20:N21" si="33">SUM(K20:M20)</f>
        <v>7.2114280876507024</v>
      </c>
    </row>
    <row r="21" spans="1:14" x14ac:dyDescent="0.2">
      <c r="A21" s="282" t="s">
        <v>363</v>
      </c>
      <c r="B21" s="249">
        <f t="shared" si="0"/>
        <v>178.21212239685565</v>
      </c>
      <c r="C21" s="299" t="str">
        <f>CONCATENATE("(",ROUND((B21/$H21)*100,1),")")</f>
        <v>(60.3)</v>
      </c>
      <c r="D21" s="249">
        <f t="shared" ref="D21" si="34">SUM(D42,D63,D84,D105,D126,D147,D168,D189,D210,D231,D252,D273,D294,D315,D336,D357,D378,D399,D420,D441,D462,D483)</f>
        <v>82.980171904846941</v>
      </c>
      <c r="E21" s="299" t="str">
        <f>CONCATENATE("(",ROUND((D21/$H21)*100,1),")")</f>
        <v>(28.1)</v>
      </c>
      <c r="F21" s="249">
        <f>SUM(F42,F63,F84,F105,F126,F147,F168,F189,F210,F231,F252,F273,F294,F315,F336,F357,F378,F399,F420,F441,F462,F483)</f>
        <v>34.45670569829727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295.64899999999994</v>
      </c>
      <c r="I21" s="299" t="str">
        <f>CONCATENATE("(",ROUND((H21/$H21)*100,1),")")</f>
        <v>(100)</v>
      </c>
      <c r="K21" s="249">
        <f t="shared" si="30"/>
        <v>5.7999398681296839</v>
      </c>
      <c r="L21" s="249">
        <f t="shared" si="31"/>
        <v>1.660430366019682</v>
      </c>
      <c r="M21" s="249">
        <f t="shared" si="32"/>
        <v>1.1286297658504765</v>
      </c>
      <c r="N21" s="249">
        <f t="shared" si="33"/>
        <v>8.5889999999998423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0.80176413706834593</v>
      </c>
      <c r="C30" s="299" t="str">
        <f>CONCATENATE("(",ROUND((B30/$H32)*100,1),")")</f>
        <v>(24.9)</v>
      </c>
      <c r="D30" s="302">
        <f>'Ind T6'!M9</f>
        <v>0.2395804078227069</v>
      </c>
      <c r="E30" s="299" t="str">
        <f>CONCATENATE("(",ROUND((D30/$H32)*100,1),")")</f>
        <v>(7.4)</v>
      </c>
      <c r="F30" s="302">
        <f>'Ind T6'!N9</f>
        <v>1.3891936094032549</v>
      </c>
      <c r="G30" s="299" t="str">
        <f>CONCATENATE("(",ROUND((F30/$H32)*100,1),")")</f>
        <v>(43.1)</v>
      </c>
      <c r="H30" s="302">
        <f>SUM(B30,D30,F30)</f>
        <v>2.4305381542943074</v>
      </c>
      <c r="I30" s="299" t="str">
        <f>CONCATENATE("(",ROUND((H30/$H32)*100,1),")")</f>
        <v>(75.4)</v>
      </c>
      <c r="K30" s="302">
        <f>B35-B30</f>
        <v>6.1174105230383913E-2</v>
      </c>
      <c r="L30" s="302">
        <f>D35-D30</f>
        <v>1.1569488580509046E-2</v>
      </c>
      <c r="M30" s="302">
        <f>F35-F30</f>
        <v>1.3607421529203467E-2</v>
      </c>
      <c r="N30" s="302">
        <f>SUM(K30:M30)</f>
        <v>8.6351015340096426E-2</v>
      </c>
    </row>
    <row r="31" spans="1:14" x14ac:dyDescent="0.2">
      <c r="A31" s="282" t="s">
        <v>365</v>
      </c>
      <c r="B31" s="302">
        <f>'Ind T6'!L8</f>
        <v>0.19010552869409733</v>
      </c>
      <c r="C31" s="299" t="str">
        <f>CONCATENATE("(",ROUND((B31/$H32)*100,1),")")</f>
        <v>(5.9)</v>
      </c>
      <c r="D31" s="302">
        <f>'Ind T6'!M8</f>
        <v>0.40816775279148115</v>
      </c>
      <c r="E31" s="299" t="str">
        <f>CONCATENATE("(",ROUND((D31/$H32)*100,1),")")</f>
        <v>(12.7)</v>
      </c>
      <c r="F31" s="302">
        <f>'Ind T6'!N8</f>
        <v>0.1951885642201156</v>
      </c>
      <c r="G31" s="299" t="str">
        <f>CONCATENATE("(",ROUND((F31/$H32)*100,1),")")</f>
        <v>(6.1)</v>
      </c>
      <c r="H31" s="302">
        <f t="shared" ref="H31" si="36">SUM(B31,D31,F31)</f>
        <v>0.79346184570569411</v>
      </c>
      <c r="I31" s="299" t="str">
        <f>CONCATENATE("(",ROUND((H31/$H32)*100,1),")")</f>
        <v>(24.6)</v>
      </c>
      <c r="K31" s="302">
        <f t="shared" ref="K31:K32" si="37">B36-B31</f>
        <v>7.8160865175526395E-3</v>
      </c>
      <c r="L31" s="302">
        <f t="shared" ref="L31:L32" si="38">D36-D31</f>
        <v>3.8460946942678875E-3</v>
      </c>
      <c r="M31" s="302">
        <f t="shared" ref="M31:M32" si="39">F36-F31</f>
        <v>1.0986803448085225E-2</v>
      </c>
      <c r="N31" s="302">
        <f t="shared" ref="N31:N32" si="40">SUM(K31:M31)</f>
        <v>2.2648984659905752E-2</v>
      </c>
    </row>
    <row r="32" spans="1:14" x14ac:dyDescent="0.2">
      <c r="A32" s="282" t="s">
        <v>363</v>
      </c>
      <c r="B32" s="302">
        <f>SUM(B30:B31)</f>
        <v>0.99186966576244329</v>
      </c>
      <c r="C32" s="299" t="str">
        <f>CONCATENATE("(",ROUND((B32/$H32)*100,1),")")</f>
        <v>(30.8)</v>
      </c>
      <c r="D32" s="302">
        <f>SUM(D30:D31)</f>
        <v>0.64774816061418805</v>
      </c>
      <c r="E32" s="299" t="str">
        <f>CONCATENATE("(",ROUND((D32/$H32)*100,1),")")</f>
        <v>(20.1)</v>
      </c>
      <c r="F32" s="302">
        <f>SUM(F30:F31)</f>
        <v>1.5843821736233705</v>
      </c>
      <c r="G32" s="299" t="str">
        <f>CONCATENATE("(",ROUND((F32/$H32)*100,1),")")</f>
        <v>(49.1)</v>
      </c>
      <c r="H32" s="302">
        <f>SUM(H30:H31)</f>
        <v>3.2240000000000015</v>
      </c>
      <c r="I32" s="299" t="str">
        <f>CONCATENATE("(",ROUND((H32/$H32)*100,1),")")</f>
        <v>(100)</v>
      </c>
      <c r="K32" s="302">
        <f t="shared" si="37"/>
        <v>6.8990191747936525E-2</v>
      </c>
      <c r="L32" s="302">
        <f t="shared" si="38"/>
        <v>1.5415583274776989E-2</v>
      </c>
      <c r="M32" s="302">
        <f t="shared" si="39"/>
        <v>2.4594224977288581E-2</v>
      </c>
      <c r="N32" s="302">
        <f t="shared" si="40"/>
        <v>0.1090000000000021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0.86293824229872984</v>
      </c>
      <c r="C35" s="299" t="str">
        <f>CONCATENATE("(",ROUND((B35/$H37)*100,1),")")</f>
        <v>(25.9)</v>
      </c>
      <c r="D35" s="302">
        <f>'Ind T6'!R9</f>
        <v>0.25114989640321594</v>
      </c>
      <c r="E35" s="299" t="str">
        <f>CONCATENATE("(",ROUND((D35/$H37)*100,1),")")</f>
        <v>(7.5)</v>
      </c>
      <c r="F35" s="302">
        <f>'Ind T6'!S9</f>
        <v>1.4028010309324583</v>
      </c>
      <c r="G35" s="299" t="str">
        <f>CONCATENATE("(",ROUND((F35/$H37)*100,1),")")</f>
        <v>(42.1)</v>
      </c>
      <c r="H35" s="302">
        <f>SUM(B35,D35,F35)</f>
        <v>2.5168891696344042</v>
      </c>
      <c r="I35" s="299" t="str">
        <f>CONCATENATE("(",ROUND((H35/$H37)*100,1),")")</f>
        <v>(75.5)</v>
      </c>
      <c r="K35" s="302">
        <f>B40-B35</f>
        <v>9.9787061442823788E-2</v>
      </c>
      <c r="L35" s="302">
        <f>D40-D35</f>
        <v>8.814503124288553E-3</v>
      </c>
      <c r="M35" s="302">
        <f>F40-F35</f>
        <v>-6.6345394650986655E-2</v>
      </c>
      <c r="N35" s="302">
        <f>SUM(K35:M35)</f>
        <v>4.2256169916125685E-2</v>
      </c>
    </row>
    <row r="36" spans="1:14" x14ac:dyDescent="0.2">
      <c r="A36" s="282" t="s">
        <v>365</v>
      </c>
      <c r="B36" s="302">
        <f>'Ind T6'!Q8</f>
        <v>0.19792161521164997</v>
      </c>
      <c r="C36" s="299" t="str">
        <f>CONCATENATE("(",ROUND((B36/$H37)*100,1),")")</f>
        <v>(5.9)</v>
      </c>
      <c r="D36" s="302">
        <f>'Ind T6'!R8</f>
        <v>0.41201384748574904</v>
      </c>
      <c r="E36" s="299" t="str">
        <f>CONCATENATE("(",ROUND((D36/$H37)*100,1),")")</f>
        <v>(12.4)</v>
      </c>
      <c r="F36" s="302">
        <f>'Ind T6'!S8</f>
        <v>0.20617536766820083</v>
      </c>
      <c r="G36" s="299" t="str">
        <f>CONCATENATE("(",ROUND((F36/$H37)*100,1),")")</f>
        <v>(6.2)</v>
      </c>
      <c r="H36" s="302">
        <f t="shared" ref="H36" si="41">SUM(B36,D36,F36)</f>
        <v>0.81611083036559973</v>
      </c>
      <c r="I36" s="299" t="str">
        <f>CONCATENATE("(",ROUND((H36/$H37)*100,1),")")</f>
        <v>(24.5)</v>
      </c>
      <c r="K36" s="302">
        <f t="shared" ref="K36:K37" si="42">B41-B36</f>
        <v>5.5799283189588433E-3</v>
      </c>
      <c r="L36" s="302">
        <f t="shared" ref="L36:L37" si="43">D41-D36</f>
        <v>-1.8118209157395926E-2</v>
      </c>
      <c r="M36" s="302">
        <f t="shared" ref="M36:M37" si="44">F41-F36</f>
        <v>1.2282110922313655E-2</v>
      </c>
      <c r="N36" s="302">
        <f t="shared" ref="N36:N37" si="45">SUM(K36:M36)</f>
        <v>-2.5616991612342765E-4</v>
      </c>
    </row>
    <row r="37" spans="1:14" x14ac:dyDescent="0.2">
      <c r="A37" s="282" t="s">
        <v>363</v>
      </c>
      <c r="B37" s="302">
        <f>SUM(B35:B36)</f>
        <v>1.0608598575103798</v>
      </c>
      <c r="C37" s="299" t="str">
        <f>CONCATENATE("(",ROUND((B37/$H37)*100,1),")")</f>
        <v>(31.8)</v>
      </c>
      <c r="D37" s="302">
        <f>SUM(D35:D36)</f>
        <v>0.66316374388896504</v>
      </c>
      <c r="E37" s="299" t="str">
        <f>CONCATENATE("(",ROUND((D37/$H37)*100,1),")")</f>
        <v>(19.9)</v>
      </c>
      <c r="F37" s="302">
        <f>SUM(F35:F36)</f>
        <v>1.6089763986006591</v>
      </c>
      <c r="G37" s="299" t="str">
        <f>CONCATENATE("(",ROUND((F37/$H37)*100,1),")")</f>
        <v>(48.3)</v>
      </c>
      <c r="H37" s="302">
        <f>SUM(H35:H36)</f>
        <v>3.3330000000000037</v>
      </c>
      <c r="I37" s="299" t="str">
        <f>CONCATENATE("(",ROUND((H37/$H37)*100,1),")")</f>
        <v>(100)</v>
      </c>
      <c r="K37" s="302">
        <f t="shared" si="42"/>
        <v>0.1053669897617826</v>
      </c>
      <c r="L37" s="302">
        <f t="shared" si="43"/>
        <v>-9.3037060331073729E-3</v>
      </c>
      <c r="M37" s="302">
        <f t="shared" si="44"/>
        <v>-5.4063283728672973E-2</v>
      </c>
      <c r="N37" s="302">
        <f t="shared" si="45"/>
        <v>4.2000000000002258E-2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0.96272530374155363</v>
      </c>
      <c r="C40" s="299" t="str">
        <f>CONCATENATE("(",ROUND((B40/$H42)*100,1),")")</f>
        <v>(28.5)</v>
      </c>
      <c r="D40" s="302">
        <f>'Ind T6'!W9</f>
        <v>0.2599643995275045</v>
      </c>
      <c r="E40" s="299" t="str">
        <f>CONCATENATE("(",ROUND((D40/$H42)*100,1),")")</f>
        <v>(7.7)</v>
      </c>
      <c r="F40" s="302">
        <f>'Ind T6'!X9</f>
        <v>1.3364556362814717</v>
      </c>
      <c r="G40" s="299" t="str">
        <f>CONCATENATE("(",ROUND((F40/$H42)*100,1),")")</f>
        <v>(39.6)</v>
      </c>
      <c r="H40" s="302">
        <f>SUM(B40,D40,F40)</f>
        <v>2.5591453395505299</v>
      </c>
      <c r="I40" s="299" t="str">
        <f>CONCATENATE("(",ROUND((H40/$H42)*100,1),")")</f>
        <v>(75.8)</v>
      </c>
      <c r="K40" s="302">
        <f>B40-B30</f>
        <v>0.1609611666732077</v>
      </c>
      <c r="L40" s="302">
        <f>D40-D30</f>
        <v>2.0383991704797599E-2</v>
      </c>
      <c r="M40" s="302">
        <f>F40-F30</f>
        <v>-5.2737973121783188E-2</v>
      </c>
      <c r="N40" s="302">
        <f>SUM(K40:M40)</f>
        <v>0.12860718525622211</v>
      </c>
    </row>
    <row r="41" spans="1:14" x14ac:dyDescent="0.2">
      <c r="A41" s="282" t="s">
        <v>365</v>
      </c>
      <c r="B41" s="302">
        <f>'Ind T6'!V8</f>
        <v>0.20350154353060881</v>
      </c>
      <c r="C41" s="299" t="str">
        <f>CONCATENATE("(",ROUND((B41/$H42)*100,1),")")</f>
        <v>(6)</v>
      </c>
      <c r="D41" s="302">
        <f>'Ind T6'!W8</f>
        <v>0.39389563832835311</v>
      </c>
      <c r="E41" s="299" t="str">
        <f>CONCATENATE("(",ROUND((D41/$H42)*100,1),")")</f>
        <v>(11.7)</v>
      </c>
      <c r="F41" s="302">
        <f>'Ind T6'!X8</f>
        <v>0.21845747859051448</v>
      </c>
      <c r="G41" s="299" t="str">
        <f>CONCATENATE("(",ROUND((F41/$H42)*100,1),")")</f>
        <v>(6.5)</v>
      </c>
      <c r="H41" s="302">
        <f t="shared" ref="H41" si="46">SUM(B41,D41,F41)</f>
        <v>0.81585466044947641</v>
      </c>
      <c r="I41" s="299" t="str">
        <f>CONCATENATE("(",ROUND((H41/$H42)*100,1),")")</f>
        <v>(24.2)</v>
      </c>
      <c r="K41" s="302">
        <f t="shared" ref="K41:K42" si="47">B41-B31</f>
        <v>1.3396014836511483E-2</v>
      </c>
      <c r="L41" s="302">
        <f t="shared" ref="L41:L42" si="48">D41-D31</f>
        <v>-1.4272114463128038E-2</v>
      </c>
      <c r="M41" s="302">
        <f t="shared" ref="M41:M42" si="49">F41-F31</f>
        <v>2.326891437039888E-2</v>
      </c>
      <c r="N41" s="302">
        <f t="shared" ref="N41:N42" si="50">SUM(K41:M41)</f>
        <v>2.2392814743782324E-2</v>
      </c>
    </row>
    <row r="42" spans="1:14" x14ac:dyDescent="0.2">
      <c r="A42" s="282" t="s">
        <v>363</v>
      </c>
      <c r="B42" s="302">
        <f>SUM(B40:B41)</f>
        <v>1.1662268472721624</v>
      </c>
      <c r="C42" s="299" t="str">
        <f>CONCATENATE("(",ROUND((B42/$H42)*100,1),")")</f>
        <v>(34.6)</v>
      </c>
      <c r="D42" s="302">
        <f>SUM(D40:D41)</f>
        <v>0.65386003785585767</v>
      </c>
      <c r="E42" s="299" t="str">
        <f>CONCATENATE("(",ROUND((D42/$H42)*100,1),")")</f>
        <v>(19.4)</v>
      </c>
      <c r="F42" s="302">
        <f>SUM(F40:F41)</f>
        <v>1.5549131148719861</v>
      </c>
      <c r="G42" s="299" t="str">
        <f>CONCATENATE("(",ROUND((F42/$H42)*100,1),")")</f>
        <v>(46.1)</v>
      </c>
      <c r="H42" s="302">
        <f>SUM(H40:H41)</f>
        <v>3.3750000000000062</v>
      </c>
      <c r="I42" s="299" t="str">
        <f>CONCATENATE("(",ROUND((H42/$H42)*100,1),")")</f>
        <v>(100)</v>
      </c>
      <c r="K42" s="302">
        <f t="shared" si="47"/>
        <v>0.17435718150971913</v>
      </c>
      <c r="L42" s="302">
        <f t="shared" si="48"/>
        <v>6.1118772416696165E-3</v>
      </c>
      <c r="M42" s="302">
        <f t="shared" si="49"/>
        <v>-2.9469058751384392E-2</v>
      </c>
      <c r="N42" s="302">
        <f t="shared" si="50"/>
        <v>0.15100000000000435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0.31504234527723646</v>
      </c>
      <c r="C51" s="299" t="str">
        <f>CONCATENATE("(",ROUND((B51/$H53)*100,1),")")</f>
        <v>(85.1)</v>
      </c>
      <c r="D51" s="302">
        <f>'Ind T6'!M18</f>
        <v>1.2052117263820384E-3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0.31624755700361851</v>
      </c>
      <c r="I51" s="299" t="str">
        <f>CONCATENATE("(",ROUND((H51/$H53)*100,1),")")</f>
        <v>(85.5)</v>
      </c>
      <c r="K51" s="302">
        <f>B56-B51</f>
        <v>-6.9866693104206623E-2</v>
      </c>
      <c r="L51" s="302">
        <f>D56-D51</f>
        <v>-2.0347259594815097E-4</v>
      </c>
      <c r="M51" s="302">
        <f>F56-F51</f>
        <v>0</v>
      </c>
      <c r="N51" s="302">
        <f>SUM(K51:M51)</f>
        <v>-7.0070165700154771E-2</v>
      </c>
    </row>
    <row r="52" spans="1:14" x14ac:dyDescent="0.2">
      <c r="A52" s="282" t="s">
        <v>365</v>
      </c>
      <c r="B52" s="302">
        <f>'Ind T6'!L17</f>
        <v>4.5315960911671546E-2</v>
      </c>
      <c r="C52" s="299" t="str">
        <f>CONCATENATE("(",ROUND((B52/$H53)*100,1),")")</f>
        <v>(12.2)</v>
      </c>
      <c r="D52" s="302">
        <f>'Ind T6'!M17</f>
        <v>8.436482084709946E-3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5.3752442996381489E-2</v>
      </c>
      <c r="I52" s="299" t="str">
        <f>CONCATENATE("(",ROUND((H52/$H53)*100,1),")")</f>
        <v>(14.5)</v>
      </c>
      <c r="K52" s="302">
        <f t="shared" ref="K52:K53" si="52">B57-B52</f>
        <v>-1.0004656562883914E-2</v>
      </c>
      <c r="L52" s="302">
        <f t="shared" ref="L52:L53" si="53">D57-D52</f>
        <v>-1.9251777369611875E-3</v>
      </c>
      <c r="M52" s="302">
        <f t="shared" ref="M52:M53" si="54">F57-F52</f>
        <v>0</v>
      </c>
      <c r="N52" s="302">
        <f t="shared" ref="N52:N53" si="55">SUM(K52:M52)</f>
        <v>-1.19298342998451E-2</v>
      </c>
    </row>
    <row r="53" spans="1:14" x14ac:dyDescent="0.2">
      <c r="A53" s="282" t="s">
        <v>363</v>
      </c>
      <c r="B53" s="302">
        <f>SUM(B51:B52)</f>
        <v>0.36035830618890802</v>
      </c>
      <c r="C53" s="299" t="str">
        <f>CONCATENATE("(",ROUND((B53/$H53)*100,1),")")</f>
        <v>(97.4)</v>
      </c>
      <c r="D53" s="302">
        <f>SUM(D51:D52)</f>
        <v>9.641693811091985E-3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0.37</v>
      </c>
      <c r="I53" s="299" t="str">
        <f>CONCATENATE("(",ROUND((H53/$H53)*100,1),")")</f>
        <v>(100)</v>
      </c>
      <c r="K53" s="302">
        <f t="shared" si="52"/>
        <v>-7.987134966709053E-2</v>
      </c>
      <c r="L53" s="302">
        <f t="shared" si="53"/>
        <v>-2.1286503329093391E-3</v>
      </c>
      <c r="M53" s="302">
        <f t="shared" si="54"/>
        <v>0</v>
      </c>
      <c r="N53" s="302">
        <f t="shared" si="55"/>
        <v>-8.1999999999999865E-2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0.24517565217302983</v>
      </c>
      <c r="C56" s="299" t="str">
        <f>CONCATENATE("(",ROUND((B56/$H58)*100,1),")")</f>
        <v>(85.1)</v>
      </c>
      <c r="D56" s="302">
        <f>'Ind T6'!R18</f>
        <v>1.0017391304338874E-3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0.24617739130346372</v>
      </c>
      <c r="I56" s="299" t="str">
        <f>CONCATENATE("(",ROUND((H56/$H58)*100,1),")")</f>
        <v>(85.5)</v>
      </c>
      <c r="K56" s="302">
        <f>B61-B56</f>
        <v>-7.8821204734916606E-2</v>
      </c>
      <c r="L56" s="302">
        <f>D61-D56</f>
        <v>-2.1332942693102965E-4</v>
      </c>
      <c r="M56" s="302">
        <f>F61-F56</f>
        <v>0</v>
      </c>
      <c r="N56" s="302">
        <f>SUM(K56:M56)</f>
        <v>-7.9034534161847636E-2</v>
      </c>
    </row>
    <row r="57" spans="1:14" x14ac:dyDescent="0.2">
      <c r="A57" s="282" t="s">
        <v>365</v>
      </c>
      <c r="B57" s="302">
        <f>'Ind T6'!Q17</f>
        <v>3.5311304348787632E-2</v>
      </c>
      <c r="C57" s="299" t="str">
        <f>CONCATENATE("(",ROUND((B57/$H58)*100,1),")")</f>
        <v>(12.3)</v>
      </c>
      <c r="D57" s="302">
        <f>'Ind T6'!R17</f>
        <v>6.5113043477487585E-3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4.1822608696536388E-2</v>
      </c>
      <c r="I57" s="299" t="str">
        <f>CONCATENATE("(",ROUND((H57/$H58)*100,1),")")</f>
        <v>(14.5)</v>
      </c>
      <c r="K57" s="302">
        <f t="shared" ref="K57:K58" si="57">B62-B57</f>
        <v>-1.2184619711367035E-2</v>
      </c>
      <c r="L57" s="302">
        <f t="shared" ref="L57:L58" si="58">D62-D57</f>
        <v>-1.7808461267852385E-3</v>
      </c>
      <c r="M57" s="302">
        <f t="shared" ref="M57:M58" si="59">F62-F57</f>
        <v>0</v>
      </c>
      <c r="N57" s="302">
        <f t="shared" ref="N57:N58" si="60">SUM(K57:M57)</f>
        <v>-1.3965465838152273E-2</v>
      </c>
    </row>
    <row r="58" spans="1:14" x14ac:dyDescent="0.2">
      <c r="A58" s="282" t="s">
        <v>363</v>
      </c>
      <c r="B58" s="302">
        <f>SUM(B56:B57)</f>
        <v>0.28048695652181749</v>
      </c>
      <c r="C58" s="299" t="str">
        <f>CONCATENATE("(",ROUND((B58/$H58)*100,1),")")</f>
        <v>(97.4)</v>
      </c>
      <c r="D58" s="302">
        <f>SUM(D56:D57)</f>
        <v>7.5130434781826459E-3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0.28800000000000009</v>
      </c>
      <c r="I58" s="299" t="str">
        <f>CONCATENATE("(",ROUND((H58/$H58)*100,1),")")</f>
        <v>(100)</v>
      </c>
      <c r="K58" s="302">
        <f t="shared" si="57"/>
        <v>-9.1005824446283662E-2</v>
      </c>
      <c r="L58" s="302">
        <f t="shared" si="58"/>
        <v>-1.9941755537162681E-3</v>
      </c>
      <c r="M58" s="302">
        <f t="shared" si="59"/>
        <v>0</v>
      </c>
      <c r="N58" s="302">
        <f t="shared" si="60"/>
        <v>-9.299999999999993E-2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0.16635444743811323</v>
      </c>
      <c r="C61" s="299" t="str">
        <f>CONCATENATE("(",ROUND((B61/$H63)*100,1),")")</f>
        <v>(85.3)</v>
      </c>
      <c r="D61" s="302">
        <f>'Ind T6'!W18</f>
        <v>7.8840970350285775E-4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0.16714285714161609</v>
      </c>
      <c r="I61" s="299" t="str">
        <f>CONCATENATE("(",ROUND((H61/$H63)*100,1),")")</f>
        <v>(85.7)</v>
      </c>
      <c r="K61" s="302">
        <f>B61-B51</f>
        <v>-0.14868789783912323</v>
      </c>
      <c r="L61" s="302">
        <f>D61-D51</f>
        <v>-4.1680202287918062E-4</v>
      </c>
      <c r="M61" s="302">
        <f>F61-F51</f>
        <v>0</v>
      </c>
      <c r="N61" s="302">
        <f>SUM(K61:M61)</f>
        <v>-0.14910469986200242</v>
      </c>
    </row>
    <row r="62" spans="1:14" x14ac:dyDescent="0.2">
      <c r="A62" s="282" t="s">
        <v>365</v>
      </c>
      <c r="B62" s="302">
        <f>'Ind T6'!V17</f>
        <v>2.3126684637420597E-2</v>
      </c>
      <c r="C62" s="299" t="str">
        <f>CONCATENATE("(",ROUND((B62/$H63)*100,1),")")</f>
        <v>(11.9)</v>
      </c>
      <c r="D62" s="302">
        <f>'Ind T6'!W17</f>
        <v>4.7304582209635199E-3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2.7857142858384115E-2</v>
      </c>
      <c r="I62" s="299" t="str">
        <f>CONCATENATE("(",ROUND((H62/$H63)*100,1),")")</f>
        <v>(14.3)</v>
      </c>
      <c r="K62" s="302">
        <f t="shared" ref="K62:K63" si="62">B62-B52</f>
        <v>-2.2189276274250949E-2</v>
      </c>
      <c r="L62" s="302">
        <f t="shared" ref="L62:L63" si="63">D62-D52</f>
        <v>-3.7060238637464261E-3</v>
      </c>
      <c r="M62" s="302">
        <f t="shared" ref="M62:M63" si="64">F62-F52</f>
        <v>0</v>
      </c>
      <c r="N62" s="302">
        <f t="shared" ref="N62:N63" si="65">SUM(K62:M62)</f>
        <v>-2.5895300137997374E-2</v>
      </c>
    </row>
    <row r="63" spans="1:14" x14ac:dyDescent="0.2">
      <c r="A63" s="282" t="s">
        <v>363</v>
      </c>
      <c r="B63" s="302">
        <f>SUM(B61:B62)</f>
        <v>0.18948113207553383</v>
      </c>
      <c r="C63" s="299" t="str">
        <f>CONCATENATE("(",ROUND((B63/$H63)*100,1),")")</f>
        <v>(97.2)</v>
      </c>
      <c r="D63" s="302">
        <f>SUM(D61:D62)</f>
        <v>5.5188679244663778E-3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0.1950000000000002</v>
      </c>
      <c r="I63" s="299" t="str">
        <f>CONCATENATE("(",ROUND((H63/$H63)*100,1),")")</f>
        <v>(100)</v>
      </c>
      <c r="K63" s="302">
        <f t="shared" si="62"/>
        <v>-0.17087717411337419</v>
      </c>
      <c r="L63" s="302">
        <f t="shared" si="63"/>
        <v>-4.1228258866256072E-3</v>
      </c>
      <c r="M63" s="302">
        <f t="shared" si="64"/>
        <v>0</v>
      </c>
      <c r="N63" s="302">
        <f t="shared" si="65"/>
        <v>-0.17499999999999979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5.7290031177380358</v>
      </c>
      <c r="C72" s="299" t="str">
        <f>CONCATENATE("(",ROUND((B72/$H74)*100,1),")")</f>
        <v>(62.8)</v>
      </c>
      <c r="D72" s="302">
        <f>'Ind T6'!M27</f>
        <v>0.2058577823945259</v>
      </c>
      <c r="E72" s="299" t="str">
        <f>CONCATENATE("(",ROUND((D72/$H74)*100,1),")")</f>
        <v>(2.3)</v>
      </c>
      <c r="F72" s="302">
        <f>'Ind T6'!N27</f>
        <v>3.9099848108312844E-2</v>
      </c>
      <c r="G72" s="299" t="str">
        <f>CONCATENATE("(",ROUND((F72/$H74)*100,1),")")</f>
        <v>(0.4)</v>
      </c>
      <c r="H72" s="302">
        <f>SUM(B72,D72,F72)</f>
        <v>5.9739607482408745</v>
      </c>
      <c r="I72" s="299" t="str">
        <f>CONCATENATE("(",ROUND((H72/$H74)*100,1),")")</f>
        <v>(65.5)</v>
      </c>
      <c r="K72" s="302">
        <f>B77-B72</f>
        <v>-0.51069712743975781</v>
      </c>
      <c r="L72" s="302">
        <f>D77-D72</f>
        <v>-1.6227340909755167E-2</v>
      </c>
      <c r="M72" s="302">
        <f>F77-F72</f>
        <v>-2.6769279468652832E-3</v>
      </c>
      <c r="N72" s="302">
        <f>SUM(K72:M72)</f>
        <v>-0.52960139629637826</v>
      </c>
    </row>
    <row r="73" spans="1:14" x14ac:dyDescent="0.2">
      <c r="A73" s="282" t="s">
        <v>365</v>
      </c>
      <c r="B73" s="302">
        <f>'Ind T6'!L26</f>
        <v>2.6676892637394878</v>
      </c>
      <c r="C73" s="299" t="str">
        <f>CONCATENATE("(",ROUND((B73/$H74)*100,1),")")</f>
        <v>(29.2)</v>
      </c>
      <c r="D73" s="302">
        <f>'Ind T6'!M26</f>
        <v>0.37042729236234645</v>
      </c>
      <c r="E73" s="299" t="str">
        <f>CONCATENATE("(",ROUND((D73/$H74)*100,1),")")</f>
        <v>(4.1)</v>
      </c>
      <c r="F73" s="302">
        <f>'Ind T6'!N26</f>
        <v>0.11292269565730179</v>
      </c>
      <c r="G73" s="299" t="str">
        <f>CONCATENATE("(",ROUND((F73/$H74)*100,1),")")</f>
        <v>(1.2)</v>
      </c>
      <c r="H73" s="302">
        <f t="shared" ref="H73" si="66">SUM(B73,D73,F73)</f>
        <v>3.1510392517591361</v>
      </c>
      <c r="I73" s="299" t="str">
        <f>CONCATENATE("(",ROUND((H73/$H74)*100,1),")")</f>
        <v>(34.5)</v>
      </c>
      <c r="K73" s="302">
        <f t="shared" ref="K73:K74" si="67">B78-B73</f>
        <v>-0.11938567086702712</v>
      </c>
      <c r="L73" s="302">
        <f t="shared" ref="L73:L74" si="68">D78-D73</f>
        <v>-3.0046431308024923E-2</v>
      </c>
      <c r="M73" s="302">
        <f t="shared" ref="M73:M74" si="69">F78-F73</f>
        <v>-5.9665015285735451E-3</v>
      </c>
      <c r="N73" s="302">
        <f t="shared" ref="N73:N74" si="70">SUM(K73:M73)</f>
        <v>-0.15539860370362557</v>
      </c>
    </row>
    <row r="74" spans="1:14" x14ac:dyDescent="0.2">
      <c r="A74" s="282" t="s">
        <v>363</v>
      </c>
      <c r="B74" s="302">
        <f>SUM(B72:B73)</f>
        <v>8.3966923814775232</v>
      </c>
      <c r="C74" s="299" t="str">
        <f>CONCATENATE("(",ROUND((B74/$H74)*100,1),")")</f>
        <v>(92)</v>
      </c>
      <c r="D74" s="302">
        <f>SUM(D72:D73)</f>
        <v>0.57628507475687241</v>
      </c>
      <c r="E74" s="299" t="str">
        <f>CONCATENATE("(",ROUND((D74/$H74)*100,1),")")</f>
        <v>(6.3)</v>
      </c>
      <c r="F74" s="302">
        <f>SUM(F72:F73)</f>
        <v>0.15202254376561464</v>
      </c>
      <c r="G74" s="299" t="str">
        <f>CONCATENATE("(",ROUND((F74/$H74)*100,1),")")</f>
        <v>(1.7)</v>
      </c>
      <c r="H74" s="302">
        <f>SUM(H72:H73)</f>
        <v>9.1250000000000107</v>
      </c>
      <c r="I74" s="299" t="str">
        <f>CONCATENATE("(",ROUND((H74/$H74)*100,1),")")</f>
        <v>(100)</v>
      </c>
      <c r="K74" s="302">
        <f t="shared" si="67"/>
        <v>-0.63008279830678404</v>
      </c>
      <c r="L74" s="302">
        <f t="shared" si="68"/>
        <v>-4.6273772217780174E-2</v>
      </c>
      <c r="M74" s="302">
        <f t="shared" si="69"/>
        <v>-8.6434294754388352E-3</v>
      </c>
      <c r="N74" s="302">
        <f t="shared" si="70"/>
        <v>-0.68500000000000305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5.218305990298278</v>
      </c>
      <c r="C77" s="299" t="str">
        <f>CONCATENATE("(",ROUND((B77/$H79)*100,1),")")</f>
        <v>(61.8)</v>
      </c>
      <c r="D77" s="302">
        <f>'Ind T6'!R27</f>
        <v>0.18963044148477073</v>
      </c>
      <c r="E77" s="299" t="str">
        <f>CONCATENATE("(",ROUND((D77/$H79)*100,1),")")</f>
        <v>(2.2)</v>
      </c>
      <c r="F77" s="302">
        <f>'Ind T6'!S27</f>
        <v>3.6422920161447561E-2</v>
      </c>
      <c r="G77" s="299" t="str">
        <f>CONCATENATE("(",ROUND((F77/$H79)*100,1),")")</f>
        <v>(0.4)</v>
      </c>
      <c r="H77" s="302">
        <f>SUM(B77,D77,F77)</f>
        <v>5.4443593519444962</v>
      </c>
      <c r="I77" s="299" t="str">
        <f>CONCATENATE("(",ROUND((H77/$H79)*100,1),")")</f>
        <v>(64.5)</v>
      </c>
      <c r="K77" s="302">
        <f>B82-B77</f>
        <v>-1.1216568606713802</v>
      </c>
      <c r="L77" s="302">
        <f>D82-D77</f>
        <v>-3.753304731363899E-2</v>
      </c>
      <c r="M77" s="302">
        <f>F82-F77</f>
        <v>-6.2002401751157683E-3</v>
      </c>
      <c r="N77" s="302">
        <f>SUM(K77:M77)</f>
        <v>-1.165390148160135</v>
      </c>
    </row>
    <row r="78" spans="1:14" x14ac:dyDescent="0.2">
      <c r="A78" s="282" t="s">
        <v>365</v>
      </c>
      <c r="B78" s="302">
        <f>'Ind T6'!Q26</f>
        <v>2.5483035928724607</v>
      </c>
      <c r="C78" s="299" t="str">
        <f>CONCATENATE("(",ROUND((B78/$H79)*100,1),")")</f>
        <v>(30.2)</v>
      </c>
      <c r="D78" s="302">
        <f>'Ind T6'!R26</f>
        <v>0.34038086105432153</v>
      </c>
      <c r="E78" s="299" t="str">
        <f>CONCATENATE("(",ROUND((D78/$H79)*100,1),")")</f>
        <v>(4)</v>
      </c>
      <c r="F78" s="302">
        <f>'Ind T6'!S26</f>
        <v>0.10695619412872824</v>
      </c>
      <c r="G78" s="299" t="str">
        <f>CONCATENATE("(",ROUND((F78/$H79)*100,1),")")</f>
        <v>(1.3)</v>
      </c>
      <c r="H78" s="302">
        <f t="shared" ref="H78" si="71">SUM(B78,D78,F78)</f>
        <v>2.99564064805551</v>
      </c>
      <c r="I78" s="299" t="str">
        <f>CONCATENATE("(",ROUND((H78/$H79)*100,1),")")</f>
        <v>(35.5)</v>
      </c>
      <c r="K78" s="302">
        <f t="shared" ref="K78:K79" si="72">B83-B78</f>
        <v>-0.36383639744111163</v>
      </c>
      <c r="L78" s="302">
        <f t="shared" ref="L78:L79" si="73">D83-D78</f>
        <v>-6.9220164789679461E-2</v>
      </c>
      <c r="M78" s="302">
        <f t="shared" ref="M78:M79" si="74">F83-F78</f>
        <v>-1.7553289609075998E-2</v>
      </c>
      <c r="N78" s="302">
        <f t="shared" ref="N78:N79" si="75">SUM(K78:M78)</f>
        <v>-0.45060985183986707</v>
      </c>
    </row>
    <row r="79" spans="1:14" x14ac:dyDescent="0.2">
      <c r="A79" s="282" t="s">
        <v>363</v>
      </c>
      <c r="B79" s="302">
        <f>SUM(B77:B78)</f>
        <v>7.7666095831707391</v>
      </c>
      <c r="C79" s="299" t="str">
        <f>CONCATENATE("(",ROUND((B79/$H79)*100,1),")")</f>
        <v>(92)</v>
      </c>
      <c r="D79" s="302">
        <f>SUM(D77:D78)</f>
        <v>0.53001130253909223</v>
      </c>
      <c r="E79" s="299" t="str">
        <f>CONCATENATE("(",ROUND((D79/$H79)*100,1),")")</f>
        <v>(6.3)</v>
      </c>
      <c r="F79" s="302">
        <f>SUM(F77:F78)</f>
        <v>0.1433791142901758</v>
      </c>
      <c r="G79" s="299" t="str">
        <f>CONCATENATE("(",ROUND((F79/$H79)*100,1),")")</f>
        <v>(1.7)</v>
      </c>
      <c r="H79" s="302">
        <f>SUM(H77:H78)</f>
        <v>8.4400000000000066</v>
      </c>
      <c r="I79" s="299" t="str">
        <f>CONCATENATE("(",ROUND((H79/$H79)*100,1),")")</f>
        <v>(100)</v>
      </c>
      <c r="K79" s="302">
        <f t="shared" si="72"/>
        <v>-1.4854932581124922</v>
      </c>
      <c r="L79" s="302">
        <f t="shared" si="73"/>
        <v>-0.10675321210331845</v>
      </c>
      <c r="M79" s="302">
        <f t="shared" si="74"/>
        <v>-2.3753529784191763E-2</v>
      </c>
      <c r="N79" s="302">
        <f t="shared" si="75"/>
        <v>-1.6160000000000023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4.0966491296268979</v>
      </c>
      <c r="C82" s="299" t="str">
        <f>CONCATENATE("(",ROUND((B82/$H84)*100,1),")")</f>
        <v>(60)</v>
      </c>
      <c r="D82" s="302">
        <f>'Ind T6'!W27</f>
        <v>0.15209739417113174</v>
      </c>
      <c r="E82" s="299" t="str">
        <f>CONCATENATE("(",ROUND((D82/$H84)*100,1),")")</f>
        <v>(2.2)</v>
      </c>
      <c r="F82" s="302">
        <f>'Ind T6'!X27</f>
        <v>3.0222679986331793E-2</v>
      </c>
      <c r="G82" s="299" t="str">
        <f>CONCATENATE("(",ROUND((F82/$H84)*100,1),")")</f>
        <v>(0.4)</v>
      </c>
      <c r="H82" s="302">
        <f>SUM(B82,D82,F82)</f>
        <v>4.278969203784361</v>
      </c>
      <c r="I82" s="299" t="str">
        <f>CONCATENATE("(",ROUND((H82/$H84)*100,1),")")</f>
        <v>(62.7)</v>
      </c>
      <c r="K82" s="302">
        <f>B82-B72</f>
        <v>-1.632353988111138</v>
      </c>
      <c r="L82" s="302">
        <f>D82-D72</f>
        <v>-5.3760388223394157E-2</v>
      </c>
      <c r="M82" s="302">
        <f>F82-F72</f>
        <v>-8.8771681219810515E-3</v>
      </c>
      <c r="N82" s="302">
        <f>SUM(K82:M82)</f>
        <v>-1.6949915444565131</v>
      </c>
    </row>
    <row r="83" spans="1:14" x14ac:dyDescent="0.2">
      <c r="A83" s="282" t="s">
        <v>365</v>
      </c>
      <c r="B83" s="302">
        <f>'Ind T6'!V26</f>
        <v>2.184467195431349</v>
      </c>
      <c r="C83" s="299" t="str">
        <f>CONCATENATE("(",ROUND((B83/$H84)*100,1),")")</f>
        <v>(32)</v>
      </c>
      <c r="D83" s="302">
        <f>'Ind T6'!W26</f>
        <v>0.27116069626464206</v>
      </c>
      <c r="E83" s="299" t="str">
        <f>CONCATENATE("(",ROUND((D83/$H84)*100,1),")")</f>
        <v>(4)</v>
      </c>
      <c r="F83" s="302">
        <f>'Ind T6'!X26</f>
        <v>8.9402904519652243E-2</v>
      </c>
      <c r="G83" s="299" t="str">
        <f>CONCATENATE("(",ROUND((F83/$H84)*100,1),")")</f>
        <v>(1.3)</v>
      </c>
      <c r="H83" s="302">
        <f t="shared" ref="H83" si="76">SUM(B83,D83,F83)</f>
        <v>2.5450307962156433</v>
      </c>
      <c r="I83" s="299" t="str">
        <f>CONCATENATE("(",ROUND((H83/$H84)*100,1),")")</f>
        <v>(37.3)</v>
      </c>
      <c r="K83" s="302">
        <f t="shared" ref="K83:K84" si="77">B83-B73</f>
        <v>-0.48322206830813874</v>
      </c>
      <c r="L83" s="302">
        <f t="shared" ref="L83:L84" si="78">D83-D73</f>
        <v>-9.9266596097704385E-2</v>
      </c>
      <c r="M83" s="302">
        <f t="shared" ref="M83:M84" si="79">F83-F73</f>
        <v>-2.3519791137649543E-2</v>
      </c>
      <c r="N83" s="302">
        <f t="shared" ref="N83:N84" si="80">SUM(K83:M83)</f>
        <v>-0.6060084555434927</v>
      </c>
    </row>
    <row r="84" spans="1:14" x14ac:dyDescent="0.2">
      <c r="A84" s="282" t="s">
        <v>363</v>
      </c>
      <c r="B84" s="302">
        <f>SUM(B82:B83)</f>
        <v>6.2811163250582469</v>
      </c>
      <c r="C84" s="299" t="str">
        <f>CONCATENATE("(",ROUND((B84/$H84)*100,1),")")</f>
        <v>(92)</v>
      </c>
      <c r="D84" s="302">
        <f>SUM(D82:D83)</f>
        <v>0.42325809043577378</v>
      </c>
      <c r="E84" s="299" t="str">
        <f>CONCATENATE("(",ROUND((D84/$H84)*100,1),")")</f>
        <v>(6.2)</v>
      </c>
      <c r="F84" s="302">
        <f>SUM(F82:F83)</f>
        <v>0.11962558450598404</v>
      </c>
      <c r="G84" s="299" t="str">
        <f>CONCATENATE("(",ROUND((F84/$H84)*100,1),")")</f>
        <v>(1.8)</v>
      </c>
      <c r="H84" s="302">
        <f>SUM(H82:H83)</f>
        <v>6.8240000000000043</v>
      </c>
      <c r="I84" s="299" t="str">
        <f>CONCATENATE("(",ROUND((H84/$H84)*100,1),")")</f>
        <v>(100)</v>
      </c>
      <c r="K84" s="302">
        <f t="shared" si="77"/>
        <v>-2.1155760564192763</v>
      </c>
      <c r="L84" s="302">
        <f t="shared" si="78"/>
        <v>-0.15302698432109862</v>
      </c>
      <c r="M84" s="302">
        <f t="shared" si="79"/>
        <v>-3.2396959259630598E-2</v>
      </c>
      <c r="N84" s="302">
        <f t="shared" si="80"/>
        <v>-2.3010000000000055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2.3780609378721973</v>
      </c>
      <c r="C93" s="299" t="str">
        <f>CONCATENATE("(",ROUND((B93/$H95)*100,1),")")</f>
        <v>(71.8)</v>
      </c>
      <c r="D93" s="302">
        <f>'Ind T6'!M36</f>
        <v>0.10997952868382641</v>
      </c>
      <c r="E93" s="299" t="str">
        <f>CONCATENATE("(",ROUND((D93/$H95)*100,1),")")</f>
        <v>(3.3)</v>
      </c>
      <c r="F93" s="302">
        <f>'Ind T6'!N36</f>
        <v>4.6120447512359636E-2</v>
      </c>
      <c r="G93" s="299" t="str">
        <f>CONCATENATE("(",ROUND((F93/$H95)*100,1),")")</f>
        <v>(1.4)</v>
      </c>
      <c r="H93" s="302">
        <f>SUM(B93,D93,F93)</f>
        <v>2.5341609140683836</v>
      </c>
      <c r="I93" s="299" t="str">
        <f>CONCATENATE("(",ROUND((H93/$H95)*100,1),")")</f>
        <v>(76.5)</v>
      </c>
      <c r="K93" s="302">
        <f>B98-B93</f>
        <v>5.3121555714944702E-2</v>
      </c>
      <c r="L93" s="302">
        <f>D98-D93</f>
        <v>5.2227770378332067E-3</v>
      </c>
      <c r="M93" s="302">
        <f>F98-F93</f>
        <v>3.1557266961934616E-3</v>
      </c>
      <c r="N93" s="302">
        <f>SUM(K93:M93)</f>
        <v>6.150005944897137E-2</v>
      </c>
    </row>
    <row r="94" spans="1:14" x14ac:dyDescent="0.2">
      <c r="A94" s="282" t="s">
        <v>365</v>
      </c>
      <c r="B94" s="302">
        <f>'Ind T6'!L35</f>
        <v>0.57246512734695654</v>
      </c>
      <c r="C94" s="299" t="str">
        <f>CONCATENATE("(",ROUND((B94/$H95)*100,1),")")</f>
        <v>(17.3)</v>
      </c>
      <c r="D94" s="302">
        <f>'Ind T6'!M35</f>
        <v>0.14437276839232324</v>
      </c>
      <c r="E94" s="299" t="str">
        <f>CONCATENATE("(",ROUND((D94/$H95)*100,1),")")</f>
        <v>(4.4)</v>
      </c>
      <c r="F94" s="302">
        <f>'Ind T6'!N35</f>
        <v>6.1001190192341563E-2</v>
      </c>
      <c r="G94" s="299" t="str">
        <f>CONCATENATE("(",ROUND((F94/$H95)*100,1),")")</f>
        <v>(1.8)</v>
      </c>
      <c r="H94" s="302">
        <f t="shared" ref="H94" si="81">SUM(B94,D94,F94)</f>
        <v>0.77783908593162132</v>
      </c>
      <c r="I94" s="299" t="str">
        <f>CONCATENATE("(",ROUND((H94/$H95)*100,1),")")</f>
        <v>(23.5)</v>
      </c>
      <c r="K94" s="302">
        <f t="shared" ref="K94:K95" si="82">B99-B94</f>
        <v>5.4712518264792287E-3</v>
      </c>
      <c r="L94" s="302">
        <f t="shared" ref="L94:L95" si="83">D99-D94</f>
        <v>2.2046013766160166E-3</v>
      </c>
      <c r="M94" s="302">
        <f t="shared" ref="M94:M95" si="84">F99-F94</f>
        <v>-1.7591265207560908E-4</v>
      </c>
      <c r="N94" s="302">
        <f t="shared" ref="N94:N95" si="85">SUM(K94:M94)</f>
        <v>7.4999405510196362E-3</v>
      </c>
    </row>
    <row r="95" spans="1:14" x14ac:dyDescent="0.2">
      <c r="A95" s="282" t="s">
        <v>363</v>
      </c>
      <c r="B95" s="302">
        <f>SUM(B93:B94)</f>
        <v>2.9505260652191536</v>
      </c>
      <c r="C95" s="299" t="str">
        <f>CONCATENATE("(",ROUND((B95/$H95)*100,1),")")</f>
        <v>(89.1)</v>
      </c>
      <c r="D95" s="302">
        <f>SUM(D93:D94)</f>
        <v>0.25435229707614965</v>
      </c>
      <c r="E95" s="299" t="str">
        <f>CONCATENATE("(",ROUND((D95/$H95)*100,1),")")</f>
        <v>(7.7)</v>
      </c>
      <c r="F95" s="302">
        <f>SUM(F93:F94)</f>
        <v>0.10712163770470121</v>
      </c>
      <c r="G95" s="299" t="str">
        <f>CONCATENATE("(",ROUND((F95/$H95)*100,1),")")</f>
        <v>(3.2)</v>
      </c>
      <c r="H95" s="302">
        <f>SUM(H93:H94)</f>
        <v>3.3120000000000047</v>
      </c>
      <c r="I95" s="299" t="str">
        <f>CONCATENATE("(",ROUND((H95/$H95)*100,1),")")</f>
        <v>(100)</v>
      </c>
      <c r="K95" s="302">
        <f t="shared" si="82"/>
        <v>5.859280754142393E-2</v>
      </c>
      <c r="L95" s="302">
        <f t="shared" si="83"/>
        <v>7.4273784144492372E-3</v>
      </c>
      <c r="M95" s="302">
        <f t="shared" si="84"/>
        <v>2.9798140441178456E-3</v>
      </c>
      <c r="N95" s="302">
        <f t="shared" si="85"/>
        <v>6.8999999999991013E-2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2.431182493587142</v>
      </c>
      <c r="C98" s="299" t="str">
        <f>CONCATENATE("(",ROUND((B98/$H100)*100,1),")")</f>
        <v>(71.9)</v>
      </c>
      <c r="D98" s="302">
        <f>'Ind T6'!R36</f>
        <v>0.11520230572165961</v>
      </c>
      <c r="E98" s="299" t="str">
        <f>CONCATENATE("(",ROUND((D98/$H100)*100,1),")")</f>
        <v>(3.4)</v>
      </c>
      <c r="F98" s="302">
        <f>'Ind T6'!S36</f>
        <v>4.9276174208553097E-2</v>
      </c>
      <c r="G98" s="299" t="str">
        <f>CONCATENATE("(",ROUND((F98/$H100)*100,1),")")</f>
        <v>(1.5)</v>
      </c>
      <c r="H98" s="302">
        <f>SUM(B98,D98,F98)</f>
        <v>2.5956609735173548</v>
      </c>
      <c r="I98" s="299" t="str">
        <f>CONCATENATE("(",ROUND((H98/$H100)*100,1),")")</f>
        <v>(76.8)</v>
      </c>
      <c r="K98" s="302">
        <f>B103-B98</f>
        <v>-5.1884930095042581E-2</v>
      </c>
      <c r="L98" s="302">
        <f>D103-D98</f>
        <v>7.2678860878373219E-3</v>
      </c>
      <c r="M98" s="302">
        <f>F103-F98</f>
        <v>1.4573664844540202E-3</v>
      </c>
      <c r="N98" s="302">
        <f>SUM(K98:M98)</f>
        <v>-4.3159677522751239E-2</v>
      </c>
    </row>
    <row r="99" spans="1:14" x14ac:dyDescent="0.2">
      <c r="A99" s="282" t="s">
        <v>365</v>
      </c>
      <c r="B99" s="302">
        <f>'Ind T6'!Q35</f>
        <v>0.57793637917343577</v>
      </c>
      <c r="C99" s="299" t="str">
        <f>CONCATENATE("(",ROUND((B99/$H100)*100,1),")")</f>
        <v>(17.1)</v>
      </c>
      <c r="D99" s="302">
        <f>'Ind T6'!R35</f>
        <v>0.14657736976893926</v>
      </c>
      <c r="E99" s="299" t="str">
        <f>CONCATENATE("(",ROUND((D99/$H100)*100,1),")")</f>
        <v>(4.3)</v>
      </c>
      <c r="F99" s="302">
        <f>'Ind T6'!S35</f>
        <v>6.0825277540265954E-2</v>
      </c>
      <c r="G99" s="299" t="str">
        <f>CONCATENATE("(",ROUND((F99/$H100)*100,1),")")</f>
        <v>(1.8)</v>
      </c>
      <c r="H99" s="302">
        <f t="shared" ref="H99" si="86">SUM(B99,D99,F99)</f>
        <v>0.78533902648264098</v>
      </c>
      <c r="I99" s="299" t="str">
        <f>CONCATENATE("(",ROUND((H99/$H100)*100,1),")")</f>
        <v>(23.2)</v>
      </c>
      <c r="K99" s="302">
        <f t="shared" ref="K99:K100" si="87">B104-B99</f>
        <v>-1.2003253187660712E-2</v>
      </c>
      <c r="L99" s="302">
        <f t="shared" ref="L99:L100" si="88">D104-D99</f>
        <v>1.4993539227551034E-3</v>
      </c>
      <c r="M99" s="302">
        <f t="shared" ref="M99:M100" si="89">F104-F99</f>
        <v>2.6635767876691252E-3</v>
      </c>
      <c r="N99" s="302">
        <f t="shared" ref="N99:N100" si="90">SUM(K99:M99)</f>
        <v>-7.8403224772364832E-3</v>
      </c>
    </row>
    <row r="100" spans="1:14" x14ac:dyDescent="0.2">
      <c r="A100" s="282" t="s">
        <v>363</v>
      </c>
      <c r="B100" s="302">
        <f>SUM(B98:B99)</f>
        <v>3.0091188727605775</v>
      </c>
      <c r="C100" s="299" t="str">
        <f>CONCATENATE("(",ROUND((B100/$H100)*100,1),")")</f>
        <v>(89)</v>
      </c>
      <c r="D100" s="302">
        <f>SUM(D98:D99)</f>
        <v>0.26177967549059888</v>
      </c>
      <c r="E100" s="299" t="str">
        <f>CONCATENATE("(",ROUND((D100/$H100)*100,1),")")</f>
        <v>(7.7)</v>
      </c>
      <c r="F100" s="302">
        <f>SUM(F98:F99)</f>
        <v>0.11010145174881905</v>
      </c>
      <c r="G100" s="299" t="str">
        <f>CONCATENATE("(",ROUND((F100/$H100)*100,1),")")</f>
        <v>(3.3)</v>
      </c>
      <c r="H100" s="302">
        <f>SUM(H98:H99)</f>
        <v>3.3809999999999958</v>
      </c>
      <c r="I100" s="299" t="str">
        <f>CONCATENATE("(",ROUND((H100/$H100)*100,1),")")</f>
        <v>(100)</v>
      </c>
      <c r="K100" s="302">
        <f t="shared" si="87"/>
        <v>-6.3888183282703181E-2</v>
      </c>
      <c r="L100" s="302">
        <f t="shared" si="88"/>
        <v>8.7672400105924253E-3</v>
      </c>
      <c r="M100" s="302">
        <f t="shared" si="89"/>
        <v>4.1209432721231454E-3</v>
      </c>
      <c r="N100" s="302">
        <f t="shared" si="90"/>
        <v>-5.0999999999987611E-2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2.3792975634920994</v>
      </c>
      <c r="C103" s="299" t="str">
        <f>CONCATENATE("(",ROUND((B103/$H105)*100,1),")")</f>
        <v>(71.5)</v>
      </c>
      <c r="D103" s="302">
        <f>'Ind T6'!W36</f>
        <v>0.12247019180949693</v>
      </c>
      <c r="E103" s="299" t="str">
        <f>CONCATENATE("(",ROUND((D103/$H105)*100,1),")")</f>
        <v>(3.7)</v>
      </c>
      <c r="F103" s="302">
        <f>'Ind T6'!X36</f>
        <v>5.0733540693007118E-2</v>
      </c>
      <c r="G103" s="299" t="str">
        <f>CONCATENATE("(",ROUND((F103/$H105)*100,1),")")</f>
        <v>(1.5)</v>
      </c>
      <c r="H103" s="302">
        <f>SUM(B103,D103,F103)</f>
        <v>2.5525012959946034</v>
      </c>
      <c r="I103" s="299" t="str">
        <f>CONCATENATE("(",ROUND((H103/$H105)*100,1),")")</f>
        <v>(76.7)</v>
      </c>
      <c r="K103" s="302">
        <f>B103-B93</f>
        <v>1.2366256199021208E-3</v>
      </c>
      <c r="L103" s="302">
        <f>D103-D93</f>
        <v>1.2490663125670529E-2</v>
      </c>
      <c r="M103" s="302">
        <f>F103-F93</f>
        <v>4.6130931806474818E-3</v>
      </c>
      <c r="N103" s="302">
        <f>SUM(K103:M103)</f>
        <v>1.8340381926220131E-2</v>
      </c>
    </row>
    <row r="104" spans="1:14" x14ac:dyDescent="0.2">
      <c r="A104" s="282" t="s">
        <v>365</v>
      </c>
      <c r="B104" s="302">
        <f>'Ind T6'!V35</f>
        <v>0.56593312598577505</v>
      </c>
      <c r="C104" s="299" t="str">
        <f>CONCATENATE("(",ROUND((B104/$H105)*100,1),")")</f>
        <v>(17)</v>
      </c>
      <c r="D104" s="302">
        <f>'Ind T6'!W35</f>
        <v>0.14807672369169436</v>
      </c>
      <c r="E104" s="299" t="str">
        <f>CONCATENATE("(",ROUND((D104/$H105)*100,1),")")</f>
        <v>(4.4)</v>
      </c>
      <c r="F104" s="302">
        <f>'Ind T6'!X35</f>
        <v>6.3488854327935079E-2</v>
      </c>
      <c r="G104" s="299" t="str">
        <f>CONCATENATE("(",ROUND((F104/$H105)*100,1),")")</f>
        <v>(1.9)</v>
      </c>
      <c r="H104" s="302">
        <f t="shared" ref="H104" si="91">SUM(B104,D104,F104)</f>
        <v>0.77749870400540444</v>
      </c>
      <c r="I104" s="299" t="str">
        <f>CONCATENATE("(",ROUND((H104/$H105)*100,1),")")</f>
        <v>(23.3)</v>
      </c>
      <c r="K104" s="302">
        <f t="shared" ref="K104:K105" si="92">B104-B94</f>
        <v>-6.5320013611814831E-3</v>
      </c>
      <c r="L104" s="302">
        <f t="shared" ref="L104:L105" si="93">D104-D94</f>
        <v>3.70395529937112E-3</v>
      </c>
      <c r="M104" s="302">
        <f t="shared" ref="M104:M105" si="94">F104-F94</f>
        <v>2.4876641355935161E-3</v>
      </c>
      <c r="N104" s="302">
        <f t="shared" ref="N104:N105" si="95">SUM(K104:M104)</f>
        <v>-3.4038192621684699E-4</v>
      </c>
    </row>
    <row r="105" spans="1:14" x14ac:dyDescent="0.2">
      <c r="A105" s="282" t="s">
        <v>363</v>
      </c>
      <c r="B105" s="302">
        <f>SUM(B103:B104)</f>
        <v>2.9452306894778744</v>
      </c>
      <c r="C105" s="299" t="str">
        <f>CONCATENATE("(",ROUND((B105/$H105)*100,1),")")</f>
        <v>(88.4)</v>
      </c>
      <c r="D105" s="302">
        <f>SUM(D103:D104)</f>
        <v>0.27054691550119131</v>
      </c>
      <c r="E105" s="299" t="str">
        <f>CONCATENATE("(",ROUND((D105/$H105)*100,1),")")</f>
        <v>(8.1)</v>
      </c>
      <c r="F105" s="302">
        <f>SUM(F103:F104)</f>
        <v>0.1142223950209422</v>
      </c>
      <c r="G105" s="299" t="str">
        <f>CONCATENATE("(",ROUND((F105/$H105)*100,1),")")</f>
        <v>(3.4)</v>
      </c>
      <c r="H105" s="302">
        <f>SUM(H103:H104)</f>
        <v>3.3300000000000081</v>
      </c>
      <c r="I105" s="299" t="str">
        <f>CONCATENATE("(",ROUND((H105/$H105)*100,1),")")</f>
        <v>(100)</v>
      </c>
      <c r="K105" s="302">
        <f t="shared" si="92"/>
        <v>-5.2953757412792513E-3</v>
      </c>
      <c r="L105" s="302">
        <f t="shared" si="93"/>
        <v>1.6194618425041662E-2</v>
      </c>
      <c r="M105" s="302">
        <f t="shared" si="94"/>
        <v>7.1007573162409909E-3</v>
      </c>
      <c r="N105" s="302">
        <f t="shared" si="95"/>
        <v>1.8000000000003402E-2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19.545188770562781</v>
      </c>
      <c r="C114" s="299" t="str">
        <f>CONCATENATE("(",ROUND((B114/$H116)*100,1),")")</f>
        <v>(69.4)</v>
      </c>
      <c r="D114" s="302">
        <f>'Ind T6'!M45</f>
        <v>1.1489172819001996</v>
      </c>
      <c r="E114" s="299" t="str">
        <f>CONCATENATE("(",ROUND((D114/$H116)*100,1),")")</f>
        <v>(4.1)</v>
      </c>
      <c r="F114" s="302">
        <f>'Ind T6'!N45</f>
        <v>1.0020631932314499</v>
      </c>
      <c r="G114" s="299" t="str">
        <f>CONCATENATE("(",ROUND((F114/$H116)*100,1),")")</f>
        <v>(3.6)</v>
      </c>
      <c r="H114" s="302">
        <f>SUM(B114,D114,F114)</f>
        <v>21.696169245694431</v>
      </c>
      <c r="I114" s="299" t="str">
        <f>CONCATENATE("(",ROUND((H114/$H116)*100,1),")")</f>
        <v>(77)</v>
      </c>
      <c r="K114" s="302">
        <f>B119-B114</f>
        <v>-0.72661694849421821</v>
      </c>
      <c r="L114" s="302">
        <f>D119-D114</f>
        <v>-4.9975366569597224E-2</v>
      </c>
      <c r="M114" s="302">
        <f>F119-F114</f>
        <v>-4.3796426786815834E-2</v>
      </c>
      <c r="N114" s="302">
        <f>SUM(K114:M114)</f>
        <v>-0.82038874185063126</v>
      </c>
    </row>
    <row r="115" spans="1:14" x14ac:dyDescent="0.2">
      <c r="A115" s="282" t="s">
        <v>365</v>
      </c>
      <c r="B115" s="302">
        <f>'Ind T6'!L44</f>
        <v>4.1593552922771115</v>
      </c>
      <c r="C115" s="299" t="str">
        <f>CONCATENATE("(",ROUND((B115/$H116)*100,1),")")</f>
        <v>(14.8)</v>
      </c>
      <c r="D115" s="302">
        <f>'Ind T6'!M44</f>
        <v>1.5846646597862888</v>
      </c>
      <c r="E115" s="299" t="str">
        <f>CONCATENATE("(",ROUND((D115/$H116)*100,1),")")</f>
        <v>(5.6)</v>
      </c>
      <c r="F115" s="302">
        <f>'Ind T6'!N44</f>
        <v>0.73781080224219486</v>
      </c>
      <c r="G115" s="299" t="str">
        <f>CONCATENATE("(",ROUND((F115/$H116)*100,1),")")</f>
        <v>(2.6)</v>
      </c>
      <c r="H115" s="302">
        <f t="shared" ref="H115" si="96">SUM(B115,D115,F115)</f>
        <v>6.4818307543055953</v>
      </c>
      <c r="I115" s="299" t="str">
        <f>CONCATENATE("(",ROUND((H115/$H116)*100,1),")")</f>
        <v>(23)</v>
      </c>
      <c r="K115" s="302">
        <f t="shared" ref="K115:K116" si="97">B120-B115</f>
        <v>-0.12696168312584621</v>
      </c>
      <c r="L115" s="302">
        <f t="shared" ref="L115:L116" si="98">D120-D115</f>
        <v>-6.3697297831142308E-2</v>
      </c>
      <c r="M115" s="302">
        <f t="shared" ref="M115:M116" si="99">F120-F115</f>
        <v>-6.2952277192408146E-2</v>
      </c>
      <c r="N115" s="302">
        <f t="shared" ref="N115:N116" si="100">SUM(K115:M115)</f>
        <v>-0.25361125814939667</v>
      </c>
    </row>
    <row r="116" spans="1:14" x14ac:dyDescent="0.2">
      <c r="A116" s="282" t="s">
        <v>363</v>
      </c>
      <c r="B116" s="302">
        <f>SUM(B114:B115)</f>
        <v>23.704544062839894</v>
      </c>
      <c r="C116" s="299" t="str">
        <f>CONCATENATE("(",ROUND((B116/$H116)*100,1),")")</f>
        <v>(84.1)</v>
      </c>
      <c r="D116" s="302">
        <f>SUM(D114:D115)</f>
        <v>2.7335819416864884</v>
      </c>
      <c r="E116" s="299" t="str">
        <f>CONCATENATE("(",ROUND((D116/$H116)*100,1),")")</f>
        <v>(9.7)</v>
      </c>
      <c r="F116" s="302">
        <f>SUM(F114:F115)</f>
        <v>1.7398739954736446</v>
      </c>
      <c r="G116" s="299" t="str">
        <f>CONCATENATE("(",ROUND((F116/$H116)*100,1),")")</f>
        <v>(6.2)</v>
      </c>
      <c r="H116" s="302">
        <f>SUM(H114:H115)</f>
        <v>28.178000000000026</v>
      </c>
      <c r="I116" s="299" t="str">
        <f>CONCATENATE("(",ROUND((H116/$H116)*100,1),")")</f>
        <v>(100)</v>
      </c>
      <c r="K116" s="302">
        <f t="shared" si="97"/>
        <v>-0.85357863162006709</v>
      </c>
      <c r="L116" s="302">
        <f t="shared" si="98"/>
        <v>-0.11367266440073953</v>
      </c>
      <c r="M116" s="302">
        <f t="shared" si="99"/>
        <v>-0.10674870397922387</v>
      </c>
      <c r="N116" s="302">
        <f t="shared" si="100"/>
        <v>-1.0740000000000305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18.818571822068563</v>
      </c>
      <c r="C119" s="299" t="str">
        <f>CONCATENATE("(",ROUND((B119/$H121)*100,1),")")</f>
        <v>(69.4)</v>
      </c>
      <c r="D119" s="302">
        <f>'Ind T6'!R45</f>
        <v>1.0989419153306024</v>
      </c>
      <c r="E119" s="299" t="str">
        <f>CONCATENATE("(",ROUND((D119/$H121)*100,1),")")</f>
        <v>(4.1)</v>
      </c>
      <c r="F119" s="302">
        <f>'Ind T6'!S45</f>
        <v>0.95826676644463404</v>
      </c>
      <c r="G119" s="299" t="str">
        <f>CONCATENATE("(",ROUND((F119/$H121)*100,1),")")</f>
        <v>(3.5)</v>
      </c>
      <c r="H119" s="302">
        <f>SUM(B119,D119,F119)</f>
        <v>20.875780503843799</v>
      </c>
      <c r="I119" s="299" t="str">
        <f>CONCATENATE("(",ROUND((H119/$H121)*100,1),")")</f>
        <v>(77)</v>
      </c>
      <c r="K119" s="302">
        <f>B124-B119</f>
        <v>-1.6610105762184375</v>
      </c>
      <c r="L119" s="302">
        <f>D124-D119</f>
        <v>-9.0168928842798923E-2</v>
      </c>
      <c r="M119" s="302">
        <f>F124-F119</f>
        <v>-4.2425211564020682E-2</v>
      </c>
      <c r="N119" s="302">
        <f>SUM(K119:M119)</f>
        <v>-1.7936047166252571</v>
      </c>
    </row>
    <row r="120" spans="1:14" x14ac:dyDescent="0.2">
      <c r="A120" s="282" t="s">
        <v>365</v>
      </c>
      <c r="B120" s="302">
        <f>'Ind T6'!Q44</f>
        <v>4.0323936091512653</v>
      </c>
      <c r="C120" s="299" t="str">
        <f>CONCATENATE("(",ROUND((B120/$H121)*100,1),")")</f>
        <v>(14.9)</v>
      </c>
      <c r="D120" s="302">
        <f>'Ind T6'!R44</f>
        <v>1.5209673619551465</v>
      </c>
      <c r="E120" s="299" t="str">
        <f>CONCATENATE("(",ROUND((D120/$H121)*100,1),")")</f>
        <v>(5.6)</v>
      </c>
      <c r="F120" s="302">
        <f>'Ind T6'!S44</f>
        <v>0.67485852504978672</v>
      </c>
      <c r="G120" s="299" t="str">
        <f>CONCATENATE("(",ROUND((F120/$H121)*100,1),")")</f>
        <v>(2.5)</v>
      </c>
      <c r="H120" s="302">
        <f t="shared" ref="H120" si="101">SUM(B120,D120,F120)</f>
        <v>6.2282194961561981</v>
      </c>
      <c r="I120" s="299" t="str">
        <f>CONCATENATE("(",ROUND((H120/$H121)*100,1),")")</f>
        <v>(23)</v>
      </c>
      <c r="K120" s="302">
        <f t="shared" ref="K120:K121" si="102">B125-B120</f>
        <v>-0.26262319678123225</v>
      </c>
      <c r="L120" s="302">
        <f t="shared" ref="L120:L121" si="103">D125-D120</f>
        <v>-0.1142886246720114</v>
      </c>
      <c r="M120" s="302">
        <f t="shared" ref="M120:M121" si="104">F125-F120</f>
        <v>-7.3483461921478921E-2</v>
      </c>
      <c r="N120" s="302">
        <f t="shared" ref="N120:N121" si="105">SUM(K120:M120)</f>
        <v>-0.45039528337472257</v>
      </c>
    </row>
    <row r="121" spans="1:14" x14ac:dyDescent="0.2">
      <c r="A121" s="282" t="s">
        <v>363</v>
      </c>
      <c r="B121" s="302">
        <f>SUM(B119:B120)</f>
        <v>22.850965431219826</v>
      </c>
      <c r="C121" s="299" t="str">
        <f>CONCATENATE("(",ROUND((B121/$H121)*100,1),")")</f>
        <v>(84.3)</v>
      </c>
      <c r="D121" s="302">
        <f>SUM(D119:D120)</f>
        <v>2.6199092772857488</v>
      </c>
      <c r="E121" s="299" t="str">
        <f>CONCATENATE("(",ROUND((D121/$H121)*100,1),")")</f>
        <v>(9.7)</v>
      </c>
      <c r="F121" s="302">
        <f>SUM(F119:F120)</f>
        <v>1.6331252914944208</v>
      </c>
      <c r="G121" s="299" t="str">
        <f>CONCATENATE("(",ROUND((F121/$H121)*100,1),")")</f>
        <v>(6)</v>
      </c>
      <c r="H121" s="302">
        <f>SUM(H119:H120)</f>
        <v>27.103999999999999</v>
      </c>
      <c r="I121" s="299" t="str">
        <f>CONCATENATE("(",ROUND((H121/$H121)*100,1),")")</f>
        <v>(100)</v>
      </c>
      <c r="K121" s="302">
        <f t="shared" si="102"/>
        <v>-1.9236337729996684</v>
      </c>
      <c r="L121" s="302">
        <f t="shared" si="103"/>
        <v>-0.20445755351481054</v>
      </c>
      <c r="M121" s="302">
        <f t="shared" si="104"/>
        <v>-0.11590867348549949</v>
      </c>
      <c r="N121" s="302">
        <f t="shared" si="105"/>
        <v>-2.2439999999999785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17.157561245850125</v>
      </c>
      <c r="C124" s="299" t="str">
        <f>CONCATENATE("(",ROUND((B124/$H126)*100,1),")")</f>
        <v>(69)</v>
      </c>
      <c r="D124" s="302">
        <f>'Ind T6'!W45</f>
        <v>1.0087729864878034</v>
      </c>
      <c r="E124" s="299" t="str">
        <f>CONCATENATE("(",ROUND((D124/$H126)*100,1),")")</f>
        <v>(4.1)</v>
      </c>
      <c r="F124" s="302">
        <f>'Ind T6'!X45</f>
        <v>0.91584155488061336</v>
      </c>
      <c r="G124" s="299" t="str">
        <f>CONCATENATE("(",ROUND((F124/$H126)*100,1),")")</f>
        <v>(3.7)</v>
      </c>
      <c r="H124" s="302">
        <f>SUM(B124,D124,F124)</f>
        <v>19.082175787218542</v>
      </c>
      <c r="I124" s="299" t="str">
        <f>CONCATENATE("(",ROUND((H124/$H126)*100,1),")")</f>
        <v>(76.8)</v>
      </c>
      <c r="K124" s="302">
        <f>B124-B114</f>
        <v>-2.3876275247126557</v>
      </c>
      <c r="L124" s="302">
        <f>D124-D114</f>
        <v>-0.14014429541239615</v>
      </c>
      <c r="M124" s="302">
        <f>F124-F114</f>
        <v>-8.6221638350836516E-2</v>
      </c>
      <c r="N124" s="302">
        <f>SUM(K124:M124)</f>
        <v>-2.6139934584758882</v>
      </c>
    </row>
    <row r="125" spans="1:14" x14ac:dyDescent="0.2">
      <c r="A125" s="282" t="s">
        <v>365</v>
      </c>
      <c r="B125" s="302">
        <f>'Ind T6'!V44</f>
        <v>3.7697704123700331</v>
      </c>
      <c r="C125" s="299" t="str">
        <f>CONCATENATE("(",ROUND((B125/$H126)*100,1),")")</f>
        <v>(15.2)</v>
      </c>
      <c r="D125" s="302">
        <f>'Ind T6'!W44</f>
        <v>1.4066787372831351</v>
      </c>
      <c r="E125" s="299" t="str">
        <f>CONCATENATE("(",ROUND((D125/$H126)*100,1),")")</f>
        <v>(5.7)</v>
      </c>
      <c r="F125" s="302">
        <f>'Ind T6'!X44</f>
        <v>0.6013750631283078</v>
      </c>
      <c r="G125" s="299" t="str">
        <f>CONCATENATE("(",ROUND((F125/$H126)*100,1),")")</f>
        <v>(2.4)</v>
      </c>
      <c r="H125" s="302">
        <f t="shared" ref="H125" si="106">SUM(B125,D125,F125)</f>
        <v>5.7778242127814758</v>
      </c>
      <c r="I125" s="299" t="str">
        <f>CONCATENATE("(",ROUND((H125/$H126)*100,1),")")</f>
        <v>(23.2)</v>
      </c>
      <c r="K125" s="302">
        <f t="shared" ref="K125:K126" si="107">B125-B115</f>
        <v>-0.38958487990707846</v>
      </c>
      <c r="L125" s="302">
        <f t="shared" ref="L125:L126" si="108">D125-D115</f>
        <v>-0.1779859225031537</v>
      </c>
      <c r="M125" s="302">
        <f t="shared" ref="M125:M126" si="109">F125-F115</f>
        <v>-0.13643573911388707</v>
      </c>
      <c r="N125" s="302">
        <f t="shared" ref="N125:N126" si="110">SUM(K125:M125)</f>
        <v>-0.70400654152411923</v>
      </c>
    </row>
    <row r="126" spans="1:14" x14ac:dyDescent="0.2">
      <c r="A126" s="282" t="s">
        <v>363</v>
      </c>
      <c r="B126" s="302">
        <f>SUM(B124:B125)</f>
        <v>20.927331658220158</v>
      </c>
      <c r="C126" s="299" t="str">
        <f>CONCATENATE("(",ROUND((B126/$H126)*100,1),")")</f>
        <v>(84.2)</v>
      </c>
      <c r="D126" s="302">
        <f>SUM(D124:D125)</f>
        <v>2.4154517237709383</v>
      </c>
      <c r="E126" s="299" t="str">
        <f>CONCATENATE("(",ROUND((D126/$H126)*100,1),")")</f>
        <v>(9.7)</v>
      </c>
      <c r="F126" s="302">
        <f>SUM(F124:F125)</f>
        <v>1.5172166180089213</v>
      </c>
      <c r="G126" s="299" t="str">
        <f>CONCATENATE("(",ROUND((F126/$H126)*100,1),")")</f>
        <v>(6.1)</v>
      </c>
      <c r="H126" s="302">
        <f>SUM(H124:H125)</f>
        <v>24.860000000000017</v>
      </c>
      <c r="I126" s="299" t="str">
        <f>CONCATENATE("(",ROUND((H126/$H126)*100,1),")")</f>
        <v>(100)</v>
      </c>
      <c r="K126" s="302">
        <f t="shared" si="107"/>
        <v>-2.7772124046197355</v>
      </c>
      <c r="L126" s="302">
        <f t="shared" si="108"/>
        <v>-0.31813021791555007</v>
      </c>
      <c r="M126" s="302">
        <f t="shared" si="109"/>
        <v>-0.22265737746472336</v>
      </c>
      <c r="N126" s="302">
        <f t="shared" si="110"/>
        <v>-3.3180000000000089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0.23798609731766773</v>
      </c>
      <c r="C135" s="299" t="str">
        <f>CONCATENATE("(",ROUND((B135/$H137)*100,1),")")</f>
        <v>(70.8)</v>
      </c>
      <c r="D135" s="302">
        <f>'Ind T6'!M54</f>
        <v>4.6713008937597058E-3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0.24265739821142743</v>
      </c>
      <c r="I135" s="299" t="str">
        <f>CONCATENATE("(",ROUND((H135/$H137)*100,1),")")</f>
        <v>(72.2)</v>
      </c>
      <c r="K135" s="302">
        <f>B140-B135</f>
        <v>-1.0157599574412424E-2</v>
      </c>
      <c r="L135" s="302">
        <f>D140-D135</f>
        <v>-8.9740610072087945E-5</v>
      </c>
      <c r="M135" s="302">
        <f>F140-F135</f>
        <v>0</v>
      </c>
      <c r="N135" s="302">
        <f>SUM(K135:M135)</f>
        <v>-1.0247340184484512E-2</v>
      </c>
    </row>
    <row r="136" spans="1:14" x14ac:dyDescent="0.2">
      <c r="A136" s="282" t="s">
        <v>365</v>
      </c>
      <c r="B136" s="302">
        <f>'Ind T6'!L53</f>
        <v>7.4282025819827402E-2</v>
      </c>
      <c r="C136" s="299" t="str">
        <f>CONCATENATE("(",ROUND((B136/$H137)*100,1),")")</f>
        <v>(22.1)</v>
      </c>
      <c r="D136" s="302">
        <f>'Ind T6'!M53</f>
        <v>1.9060575968744633E-2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9.3342601788572038E-2</v>
      </c>
      <c r="I136" s="299" t="str">
        <f>CONCATENATE("(",ROUND((H136/$H137)*100,1),")")</f>
        <v>(27.8)</v>
      </c>
      <c r="K136" s="302">
        <f t="shared" ref="K136:K137" si="112">B141-B136</f>
        <v>-2.0599755294334887E-3</v>
      </c>
      <c r="L136" s="302">
        <f t="shared" ref="L136:L137" si="113">D141-D136</f>
        <v>-6.9268428608089405E-4</v>
      </c>
      <c r="M136" s="302">
        <f t="shared" ref="M136:M137" si="114">F141-F136</f>
        <v>0</v>
      </c>
      <c r="N136" s="302">
        <f t="shared" ref="N136:N137" si="115">SUM(K136:M136)</f>
        <v>-2.7526598155143828E-3</v>
      </c>
    </row>
    <row r="137" spans="1:14" x14ac:dyDescent="0.2">
      <c r="A137" s="282" t="s">
        <v>363</v>
      </c>
      <c r="B137" s="302">
        <f>SUM(B135:B136)</f>
        <v>0.31226812313749513</v>
      </c>
      <c r="C137" s="299" t="str">
        <f>CONCATENATE("(",ROUND((B137/$H137)*100,1),")")</f>
        <v>(92.9)</v>
      </c>
      <c r="D137" s="302">
        <f>SUM(D135:D136)</f>
        <v>2.3731876862504338E-2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0.33599999999999947</v>
      </c>
      <c r="I137" s="299" t="str">
        <f>CONCATENATE("(",ROUND((H137/$H137)*100,1),")")</f>
        <v>(100)</v>
      </c>
      <c r="K137" s="302">
        <f t="shared" si="112"/>
        <v>-1.2217575103845912E-2</v>
      </c>
      <c r="L137" s="302">
        <f t="shared" si="113"/>
        <v>-7.82424896152982E-4</v>
      </c>
      <c r="M137" s="302">
        <f t="shared" si="114"/>
        <v>0</v>
      </c>
      <c r="N137" s="302">
        <f t="shared" si="115"/>
        <v>-1.2999999999998894E-2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0.22782849774325531</v>
      </c>
      <c r="C140" s="299" t="str">
        <f>CONCATENATE("(",ROUND((B140/$H142)*100,1),")")</f>
        <v>(70.5)</v>
      </c>
      <c r="D140" s="302">
        <f>'Ind T6'!R54</f>
        <v>4.5815602836876178E-3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0.23241005802694292</v>
      </c>
      <c r="I140" s="299" t="str">
        <f>CONCATENATE("(",ROUND((H140/$H142)*100,1),")")</f>
        <v>(72)</v>
      </c>
      <c r="K140" s="302">
        <f>B145-B140</f>
        <v>-3.3410253296359549E-3</v>
      </c>
      <c r="L140" s="302">
        <f>D145-D140</f>
        <v>1.2738428337531228E-4</v>
      </c>
      <c r="M140" s="302">
        <f>F145-F140</f>
        <v>0</v>
      </c>
      <c r="N140" s="302">
        <f>SUM(K140:M140)</f>
        <v>-3.2136410462606426E-3</v>
      </c>
    </row>
    <row r="141" spans="1:14" x14ac:dyDescent="0.2">
      <c r="A141" s="282" t="s">
        <v>365</v>
      </c>
      <c r="B141" s="302">
        <f>'Ind T6'!Q53</f>
        <v>7.2222050290393913E-2</v>
      </c>
      <c r="C141" s="299" t="str">
        <f>CONCATENATE("(",ROUND((B141/$H142)*100,1),")")</f>
        <v>(22.4)</v>
      </c>
      <c r="D141" s="302">
        <f>'Ind T6'!R53</f>
        <v>1.8367891682663739E-2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9.0589941973057655E-2</v>
      </c>
      <c r="I141" s="299" t="str">
        <f>CONCATENATE("(",ROUND((H141/$H142)*100,1),")")</f>
        <v>(28)</v>
      </c>
      <c r="K141" s="302">
        <f t="shared" ref="K141:K142" si="117">B146-B141</f>
        <v>1.2458193707489823E-3</v>
      </c>
      <c r="L141" s="302">
        <f t="shared" ref="L141:L142" si="118">D146-D141</f>
        <v>-3.2178324488874033E-5</v>
      </c>
      <c r="M141" s="302">
        <f t="shared" ref="M141:M142" si="119">F146-F141</f>
        <v>0</v>
      </c>
      <c r="N141" s="302">
        <f t="shared" ref="N141:N142" si="120">SUM(K141:M141)</f>
        <v>1.2136410462601083E-3</v>
      </c>
    </row>
    <row r="142" spans="1:14" x14ac:dyDescent="0.2">
      <c r="A142" s="282" t="s">
        <v>363</v>
      </c>
      <c r="B142" s="302">
        <f>SUM(B140:B141)</f>
        <v>0.30005054803364922</v>
      </c>
      <c r="C142" s="299" t="str">
        <f>CONCATENATE("(",ROUND((B142/$H142)*100,1),")")</f>
        <v>(92.9)</v>
      </c>
      <c r="D142" s="302">
        <f>SUM(D140:D141)</f>
        <v>2.2949451966351356E-2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0.32300000000000056</v>
      </c>
      <c r="I142" s="299" t="str">
        <f>CONCATENATE("(",ROUND((H142/$H142)*100,1),")")</f>
        <v>(100)</v>
      </c>
      <c r="K142" s="302">
        <f t="shared" si="117"/>
        <v>-2.0952059588869587E-3</v>
      </c>
      <c r="L142" s="302">
        <f t="shared" si="118"/>
        <v>9.5205958886439984E-5</v>
      </c>
      <c r="M142" s="302">
        <f t="shared" si="119"/>
        <v>0</v>
      </c>
      <c r="N142" s="302">
        <f t="shared" si="120"/>
        <v>-2.0000000000005187E-3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0.22448747241361935</v>
      </c>
      <c r="C145" s="299" t="str">
        <f>CONCATENATE("(",ROUND((B145/$H147)*100,1),")")</f>
        <v>(69.9)</v>
      </c>
      <c r="D145" s="302">
        <f>'Ind T6'!W54</f>
        <v>4.7089445670629301E-3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0.22919641698068227</v>
      </c>
      <c r="I145" s="299" t="str">
        <f>CONCATENATE("(",ROUND((H145/$H147)*100,1),")")</f>
        <v>(71.4)</v>
      </c>
      <c r="K145" s="302">
        <f>B145-B135</f>
        <v>-1.3498624904048379E-2</v>
      </c>
      <c r="L145" s="302">
        <f>D145-D135</f>
        <v>3.7643673303224337E-5</v>
      </c>
      <c r="M145" s="302">
        <f>F145-F135</f>
        <v>0</v>
      </c>
      <c r="N145" s="302">
        <f>SUM(K145:M145)</f>
        <v>-1.3460981230745154E-2</v>
      </c>
    </row>
    <row r="146" spans="1:14" x14ac:dyDescent="0.2">
      <c r="A146" s="282" t="s">
        <v>365</v>
      </c>
      <c r="B146" s="302">
        <f>'Ind T6'!V53</f>
        <v>7.3467869661142896E-2</v>
      </c>
      <c r="C146" s="299" t="str">
        <f>CONCATENATE("(",ROUND((B146/$H147)*100,1),")")</f>
        <v>(22.9)</v>
      </c>
      <c r="D146" s="302">
        <f>'Ind T6'!W53</f>
        <v>1.8335713358174865E-2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9.1803583019317764E-2</v>
      </c>
      <c r="I146" s="299" t="str">
        <f>CONCATENATE("(",ROUND((H146/$H147)*100,1),")")</f>
        <v>(28.6)</v>
      </c>
      <c r="K146" s="302">
        <f t="shared" ref="K146:K147" si="122">B146-B136</f>
        <v>-8.1415615868450641E-4</v>
      </c>
      <c r="L146" s="302">
        <f t="shared" ref="L146:L147" si="123">D146-D136</f>
        <v>-7.2486261056976808E-4</v>
      </c>
      <c r="M146" s="302">
        <f t="shared" ref="M146:M147" si="124">F146-F136</f>
        <v>0</v>
      </c>
      <c r="N146" s="302">
        <f t="shared" ref="N146:N147" si="125">SUM(K146:M146)</f>
        <v>-1.5390187692542745E-3</v>
      </c>
    </row>
    <row r="147" spans="1:14" x14ac:dyDescent="0.2">
      <c r="A147" s="282" t="s">
        <v>363</v>
      </c>
      <c r="B147" s="302">
        <f>SUM(B145:B146)</f>
        <v>0.29795534207476226</v>
      </c>
      <c r="C147" s="299" t="str">
        <f>CONCATENATE("(",ROUND((B147/$H147)*100,1),")")</f>
        <v>(92.8)</v>
      </c>
      <c r="D147" s="302">
        <f>SUM(D145:D146)</f>
        <v>2.3044657925237796E-2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0.32100000000000006</v>
      </c>
      <c r="I147" s="299" t="str">
        <f>CONCATENATE("(",ROUND((H147/$H147)*100,1),")")</f>
        <v>(100)</v>
      </c>
      <c r="K147" s="302">
        <f t="shared" si="122"/>
        <v>-1.4312781062732871E-2</v>
      </c>
      <c r="L147" s="302">
        <f t="shared" si="123"/>
        <v>-6.8721893726654201E-4</v>
      </c>
      <c r="M147" s="302">
        <f t="shared" si="124"/>
        <v>0</v>
      </c>
      <c r="N147" s="302">
        <f t="shared" si="125"/>
        <v>-1.4999999999999413E-2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1.4783005393258173</v>
      </c>
      <c r="C156" s="299" t="str">
        <f>CONCATENATE("(",ROUND((B156/$H158)*100,1),")")</f>
        <v>(56.3)</v>
      </c>
      <c r="D156" s="302">
        <f>'Ind T6'!M63</f>
        <v>0.19617258341808866</v>
      </c>
      <c r="E156" s="299" t="str">
        <f>CONCATENATE("(",ROUND((D156/$H158)*100,1),")")</f>
        <v>(7.5)</v>
      </c>
      <c r="F156" s="302">
        <f>'Ind T6'!N63</f>
        <v>0.12704510163993124</v>
      </c>
      <c r="G156" s="299" t="str">
        <f>CONCATENATE("(",ROUND((F156/$H158)*100,1),")")</f>
        <v>(4.8)</v>
      </c>
      <c r="H156" s="302">
        <f>SUM(B156,D156,F156)</f>
        <v>1.8015182243838372</v>
      </c>
      <c r="I156" s="299" t="str">
        <f>CONCATENATE("(",ROUND((H156/$H158)*100,1),")")</f>
        <v>(68.6)</v>
      </c>
      <c r="K156" s="302">
        <f>B161-B156</f>
        <v>5.0235321790847776E-2</v>
      </c>
      <c r="L156" s="302">
        <f>D161-D156</f>
        <v>8.9379693458419285E-3</v>
      </c>
      <c r="M156" s="302">
        <f>F161-F156</f>
        <v>3.4594449382935322E-4</v>
      </c>
      <c r="N156" s="302">
        <f>SUM(K156:M156)</f>
        <v>5.9519235630519057E-2</v>
      </c>
    </row>
    <row r="157" spans="1:14" x14ac:dyDescent="0.2">
      <c r="A157" s="282" t="s">
        <v>365</v>
      </c>
      <c r="B157" s="302">
        <f>'Ind T6'!L62</f>
        <v>0.46910158240506783</v>
      </c>
      <c r="C157" s="299" t="str">
        <f>CONCATENATE("(",ROUND((B157/$H158)*100,1),")")</f>
        <v>(17.9)</v>
      </c>
      <c r="D157" s="302">
        <f>'Ind T6'!M62</f>
        <v>0.34408048361609894</v>
      </c>
      <c r="E157" s="299" t="str">
        <f>CONCATENATE("(",ROUND((D157/$H158)*100,1),")")</f>
        <v>(13.1)</v>
      </c>
      <c r="F157" s="302">
        <f>'Ind T6'!N62</f>
        <v>1.2299709594996808E-2</v>
      </c>
      <c r="G157" s="299" t="str">
        <f>CONCATENATE("(",ROUND((F157/$H158)*100,1),")")</f>
        <v>(0.5)</v>
      </c>
      <c r="H157" s="302">
        <f t="shared" ref="H157" si="126">SUM(B157,D157,F157)</f>
        <v>0.82548177561616365</v>
      </c>
      <c r="I157" s="299" t="str">
        <f>CONCATENATE("(",ROUND((H157/$H158)*100,1),")")</f>
        <v>(31.4)</v>
      </c>
      <c r="K157" s="302">
        <f t="shared" ref="K157:K158" si="127">B162-B157</f>
        <v>3.8425598965824204E-2</v>
      </c>
      <c r="L157" s="302">
        <f t="shared" ref="L157:L158" si="128">D162-D157</f>
        <v>1.8662778150699166E-2</v>
      </c>
      <c r="M157" s="302">
        <f t="shared" ref="M157:M158" si="129">F162-F157</f>
        <v>3.9238725295036823E-4</v>
      </c>
      <c r="N157" s="302">
        <f t="shared" ref="N157:N158" si="130">SUM(K157:M157)</f>
        <v>5.748076436947374E-2</v>
      </c>
    </row>
    <row r="158" spans="1:14" x14ac:dyDescent="0.2">
      <c r="A158" s="282" t="s">
        <v>363</v>
      </c>
      <c r="B158" s="302">
        <f>SUM(B156:B157)</f>
        <v>1.9474021217308852</v>
      </c>
      <c r="C158" s="299" t="str">
        <f>CONCATENATE("(",ROUND((B158/$H158)*100,1),")")</f>
        <v>(74.1)</v>
      </c>
      <c r="D158" s="302">
        <f>SUM(D156:D157)</f>
        <v>0.54025306703418763</v>
      </c>
      <c r="E158" s="299" t="str">
        <f>CONCATENATE("(",ROUND((D158/$H158)*100,1),")")</f>
        <v>(20.6)</v>
      </c>
      <c r="F158" s="302">
        <f>SUM(F156:F157)</f>
        <v>0.13934481123492803</v>
      </c>
      <c r="G158" s="299" t="str">
        <f>CONCATENATE("(",ROUND((F158/$H158)*100,1),")")</f>
        <v>(5.3)</v>
      </c>
      <c r="H158" s="302">
        <f>SUM(H156:H157)</f>
        <v>2.6270000000000007</v>
      </c>
      <c r="I158" s="299" t="str">
        <f>CONCATENATE("(",ROUND((H158/$H158)*100,1),")")</f>
        <v>(100)</v>
      </c>
      <c r="K158" s="302">
        <f t="shared" si="127"/>
        <v>8.8660920756671757E-2</v>
      </c>
      <c r="L158" s="302">
        <f t="shared" si="128"/>
        <v>2.7600747496541067E-2</v>
      </c>
      <c r="M158" s="302">
        <f t="shared" si="129"/>
        <v>7.3833174677973012E-4</v>
      </c>
      <c r="N158" s="302">
        <f t="shared" si="130"/>
        <v>0.11699999999999255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1.5285358611166651</v>
      </c>
      <c r="C161" s="299" t="str">
        <f>CONCATENATE("(",ROUND((B161/$H163)*100,1),")")</f>
        <v>(55.7)</v>
      </c>
      <c r="D161" s="302">
        <f>'Ind T6'!R63</f>
        <v>0.20511055276393059</v>
      </c>
      <c r="E161" s="299" t="str">
        <f>CONCATENATE("(",ROUND((D161/$H163)*100,1),")")</f>
        <v>(7.5)</v>
      </c>
      <c r="F161" s="302">
        <f>'Ind T6'!S63</f>
        <v>0.12739104613376059</v>
      </c>
      <c r="G161" s="299" t="str">
        <f>CONCATENATE("(",ROUND((F161/$H163)*100,1),")")</f>
        <v>(4.6)</v>
      </c>
      <c r="H161" s="302">
        <f>SUM(B161,D161,F161)</f>
        <v>1.8610374600143562</v>
      </c>
      <c r="I161" s="299" t="str">
        <f>CONCATENATE("(",ROUND((H161/$H163)*100,1),")")</f>
        <v>(67.8)</v>
      </c>
      <c r="K161" s="302">
        <f>B166-B161</f>
        <v>6.2671624628341194E-2</v>
      </c>
      <c r="L161" s="302">
        <f>D166-D161</f>
        <v>1.16855416209522E-2</v>
      </c>
      <c r="M161" s="302">
        <f>F166-F161</f>
        <v>-3.5075636321742487E-3</v>
      </c>
      <c r="N161" s="302">
        <f>SUM(K161:M161)</f>
        <v>7.0849602617119145E-2</v>
      </c>
    </row>
    <row r="162" spans="1:14" x14ac:dyDescent="0.2">
      <c r="A162" s="282" t="s">
        <v>365</v>
      </c>
      <c r="B162" s="302">
        <f>'Ind T6'!Q62</f>
        <v>0.50752718137089203</v>
      </c>
      <c r="C162" s="299" t="str">
        <f>CONCATENATE("(",ROUND((B162/$H163)*100,1),")")</f>
        <v>(18.5)</v>
      </c>
      <c r="D162" s="302">
        <f>'Ind T6'!R62</f>
        <v>0.36274326176679811</v>
      </c>
      <c r="E162" s="299" t="str">
        <f>CONCATENATE("(",ROUND((D162/$H163)*100,1),")")</f>
        <v>(13.2)</v>
      </c>
      <c r="F162" s="302">
        <f>'Ind T6'!S62</f>
        <v>1.2692096847947176E-2</v>
      </c>
      <c r="G162" s="299" t="str">
        <f>CONCATENATE("(",ROUND((F162/$H163)*100,1),")")</f>
        <v>(0.5)</v>
      </c>
      <c r="H162" s="302">
        <f t="shared" ref="H162" si="131">SUM(B162,D162,F162)</f>
        <v>0.88296253998563734</v>
      </c>
      <c r="I162" s="299" t="str">
        <f>CONCATENATE("(",ROUND((H162/$H163)*100,1),")")</f>
        <v>(32.2)</v>
      </c>
      <c r="K162" s="302">
        <f t="shared" ref="K162:K163" si="132">B167-B162</f>
        <v>6.922627674101256E-2</v>
      </c>
      <c r="L162" s="302">
        <f t="shared" ref="L162:L163" si="133">D167-D162</f>
        <v>2.8342987221146643E-2</v>
      </c>
      <c r="M162" s="302">
        <f t="shared" ref="M162:M163" si="134">F167-F162</f>
        <v>5.8113342073377351E-4</v>
      </c>
      <c r="N162" s="302">
        <f t="shared" ref="N162:N163" si="135">SUM(K162:M162)</f>
        <v>9.8150397382892982E-2</v>
      </c>
    </row>
    <row r="163" spans="1:14" x14ac:dyDescent="0.2">
      <c r="A163" s="282" t="s">
        <v>363</v>
      </c>
      <c r="B163" s="302">
        <f>SUM(B161:B162)</f>
        <v>2.036063042487557</v>
      </c>
      <c r="C163" s="299" t="str">
        <f>CONCATENATE("(",ROUND((B163/$H163)*100,1),")")</f>
        <v>(74.2)</v>
      </c>
      <c r="D163" s="302">
        <f>SUM(D161:D162)</f>
        <v>0.5678538145307287</v>
      </c>
      <c r="E163" s="299" t="str">
        <f>CONCATENATE("(",ROUND((D163/$H163)*100,1),")")</f>
        <v>(20.7)</v>
      </c>
      <c r="F163" s="302">
        <f>SUM(F161:F162)</f>
        <v>0.14008314298170776</v>
      </c>
      <c r="G163" s="299" t="str">
        <f>CONCATENATE("(",ROUND((F163/$H163)*100,1),")")</f>
        <v>(5.1)</v>
      </c>
      <c r="H163" s="302">
        <f>SUM(H161:H162)</f>
        <v>2.7439999999999936</v>
      </c>
      <c r="I163" s="299" t="str">
        <f>CONCATENATE("(",ROUND((H163/$H163)*100,1),")")</f>
        <v>(100)</v>
      </c>
      <c r="K163" s="302">
        <f t="shared" si="132"/>
        <v>0.13189790136935375</v>
      </c>
      <c r="L163" s="302">
        <f t="shared" si="133"/>
        <v>4.0028528842098843E-2</v>
      </c>
      <c r="M163" s="302">
        <f t="shared" si="134"/>
        <v>-2.9264302114404561E-3</v>
      </c>
      <c r="N163" s="302">
        <f t="shared" si="135"/>
        <v>0.16900000000001214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1.5912074857450063</v>
      </c>
      <c r="C166" s="299" t="str">
        <f>CONCATENATE("(",ROUND((B166/$H168)*100,1),")")</f>
        <v>(54.6)</v>
      </c>
      <c r="D166" s="302">
        <f>'Ind T6'!W63</f>
        <v>0.21679609438488279</v>
      </c>
      <c r="E166" s="299" t="str">
        <f>CONCATENATE("(",ROUND((D166/$H168)*100,1),")")</f>
        <v>(7.4)</v>
      </c>
      <c r="F166" s="302">
        <f>'Ind T6'!X63</f>
        <v>0.12388348250158635</v>
      </c>
      <c r="G166" s="299" t="str">
        <f>CONCATENATE("(",ROUND((F166/$H168)*100,1),")")</f>
        <v>(4.3)</v>
      </c>
      <c r="H166" s="302">
        <f>SUM(B166,D166,F166)</f>
        <v>1.9318870626314755</v>
      </c>
      <c r="I166" s="299" t="str">
        <f>CONCATENATE("(",ROUND((H166/$H168)*100,1),")")</f>
        <v>(66.3)</v>
      </c>
      <c r="K166" s="302">
        <f>B166-B156</f>
        <v>0.11290694641918897</v>
      </c>
      <c r="L166" s="302">
        <f>D166-D156</f>
        <v>2.0623510966794129E-2</v>
      </c>
      <c r="M166" s="302">
        <f>F166-F156</f>
        <v>-3.1616191383448955E-3</v>
      </c>
      <c r="N166" s="302">
        <f>SUM(K166:M166)</f>
        <v>0.1303688382476382</v>
      </c>
    </row>
    <row r="167" spans="1:14" x14ac:dyDescent="0.2">
      <c r="A167" s="282" t="s">
        <v>365</v>
      </c>
      <c r="B167" s="302">
        <f>'Ind T6'!V62</f>
        <v>0.57675345811190459</v>
      </c>
      <c r="C167" s="299" t="str">
        <f>CONCATENATE("(",ROUND((B167/$H168)*100,1),")")</f>
        <v>(19.8)</v>
      </c>
      <c r="D167" s="302">
        <f>'Ind T6'!W62</f>
        <v>0.39108624898794475</v>
      </c>
      <c r="E167" s="299" t="str">
        <f>CONCATENATE("(",ROUND((D167/$H168)*100,1),")")</f>
        <v>(13.4)</v>
      </c>
      <c r="F167" s="302">
        <f>'Ind T6'!X62</f>
        <v>1.3273230268680949E-2</v>
      </c>
      <c r="G167" s="299" t="str">
        <f>CONCATENATE("(",ROUND((F167/$H168)*100,1),")")</f>
        <v>(0.5)</v>
      </c>
      <c r="H167" s="302">
        <f t="shared" ref="H167" si="136">SUM(B167,D167,F167)</f>
        <v>0.98111293736853034</v>
      </c>
      <c r="I167" s="299" t="str">
        <f>CONCATENATE("(",ROUND((H167/$H168)*100,1),")")</f>
        <v>(33.7)</v>
      </c>
      <c r="K167" s="302">
        <f t="shared" ref="K167:K168" si="137">B167-B157</f>
        <v>0.10765187570683676</v>
      </c>
      <c r="L167" s="302">
        <f t="shared" ref="L167:L168" si="138">D167-D157</f>
        <v>4.7005765371845809E-2</v>
      </c>
      <c r="M167" s="302">
        <f t="shared" ref="M167:M168" si="139">F167-F157</f>
        <v>9.7352067368414175E-4</v>
      </c>
      <c r="N167" s="302">
        <f t="shared" ref="N167:N168" si="140">SUM(K167:M167)</f>
        <v>0.15563116175236671</v>
      </c>
    </row>
    <row r="168" spans="1:14" x14ac:dyDescent="0.2">
      <c r="A168" s="282" t="s">
        <v>363</v>
      </c>
      <c r="B168" s="302">
        <f>SUM(B166:B167)</f>
        <v>2.1679609438569107</v>
      </c>
      <c r="C168" s="299" t="str">
        <f>CONCATENATE("(",ROUND((B168/$H168)*100,1),")")</f>
        <v>(74.4)</v>
      </c>
      <c r="D168" s="302">
        <f>SUM(D166:D167)</f>
        <v>0.60788234337282754</v>
      </c>
      <c r="E168" s="299" t="str">
        <f>CONCATENATE("(",ROUND((D168/$H168)*100,1),")")</f>
        <v>(20.9)</v>
      </c>
      <c r="F168" s="302">
        <f>SUM(F166:F167)</f>
        <v>0.13715671277026731</v>
      </c>
      <c r="G168" s="299" t="str">
        <f>CONCATENATE("(",ROUND((F168/$H168)*100,1),")")</f>
        <v>(4.7)</v>
      </c>
      <c r="H168" s="302">
        <f>SUM(H166:H167)</f>
        <v>2.9130000000000056</v>
      </c>
      <c r="I168" s="299" t="str">
        <f>CONCATENATE("(",ROUND((H168/$H168)*100,1),")")</f>
        <v>(100)</v>
      </c>
      <c r="K168" s="302">
        <f t="shared" si="137"/>
        <v>0.22055882212602551</v>
      </c>
      <c r="L168" s="302">
        <f t="shared" si="138"/>
        <v>6.762927633863991E-2</v>
      </c>
      <c r="M168" s="302">
        <f t="shared" si="139"/>
        <v>-2.188098464660726E-3</v>
      </c>
      <c r="N168" s="302">
        <f t="shared" si="140"/>
        <v>0.28600000000000469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10.97516501957138</v>
      </c>
      <c r="C177" s="299" t="str">
        <f>CONCATENATE("(",ROUND((B177/$H179)*100,1),")")</f>
        <v>(50.5)</v>
      </c>
      <c r="D177" s="302">
        <f>'Ind T6'!M72</f>
        <v>0.86582901594593498</v>
      </c>
      <c r="E177" s="299" t="str">
        <f>CONCATENATE("(",ROUND((D177/$H179)*100,1),")")</f>
        <v>(4)</v>
      </c>
      <c r="F177" s="302">
        <f>'Ind T6'!N72</f>
        <v>6.6996436240283748</v>
      </c>
      <c r="G177" s="299" t="str">
        <f>CONCATENATE("(",ROUND((F177/$H179)*100,1),")")</f>
        <v>(30.8)</v>
      </c>
      <c r="H177" s="302">
        <f>SUM(B177,D177,F177)</f>
        <v>18.540637659545691</v>
      </c>
      <c r="I177" s="299" t="str">
        <f>CONCATENATE("(",ROUND((H177/$H179)*100,1),")")</f>
        <v>(85.3)</v>
      </c>
      <c r="K177" s="302">
        <f>B182-B177</f>
        <v>-0.33013091581677578</v>
      </c>
      <c r="L177" s="302">
        <f>D182-D177</f>
        <v>1.4538859182178232E-4</v>
      </c>
      <c r="M177" s="302">
        <f>F182-F177</f>
        <v>-5.2634028865601756E-2</v>
      </c>
      <c r="N177" s="302">
        <f>SUM(K177:M177)</f>
        <v>-0.38261955609055576</v>
      </c>
    </row>
    <row r="178" spans="1:14" x14ac:dyDescent="0.2">
      <c r="A178" s="282" t="s">
        <v>365</v>
      </c>
      <c r="B178" s="302">
        <f>'Ind T6'!L71</f>
        <v>1.790920495457583</v>
      </c>
      <c r="C178" s="299" t="str">
        <f>CONCATENATE("(",ROUND((B178/$H179)*100,1),")")</f>
        <v>(8.2)</v>
      </c>
      <c r="D178" s="302">
        <f>'Ind T6'!M71</f>
        <v>1.0994513771883059</v>
      </c>
      <c r="E178" s="299" t="str">
        <f>CONCATENATE("(",ROUND((D178/$H179)*100,1),")")</f>
        <v>(5.1)</v>
      </c>
      <c r="F178" s="302">
        <f>'Ind T6'!N71</f>
        <v>0.29399046780839277</v>
      </c>
      <c r="G178" s="299" t="str">
        <f>CONCATENATE("(",ROUND((F178/$H179)*100,1),")")</f>
        <v>(1.4)</v>
      </c>
      <c r="H178" s="302">
        <f t="shared" ref="H178" si="141">SUM(B178,D178,F178)</f>
        <v>3.1843623404542818</v>
      </c>
      <c r="I178" s="299" t="str">
        <f>CONCATENATE("(",ROUND((H178/$H179)*100,1),")")</f>
        <v>(14.7)</v>
      </c>
      <c r="K178" s="302">
        <f t="shared" ref="K178:K179" si="142">B183-B178</f>
        <v>-2.4092161704440729E-2</v>
      </c>
      <c r="L178" s="302">
        <f t="shared" ref="L178:L179" si="143">D183-D178</f>
        <v>-7.5801140997990846E-3</v>
      </c>
      <c r="M178" s="302">
        <f t="shared" ref="M178:M179" si="144">F183-F178</f>
        <v>-2.7081681052092965E-3</v>
      </c>
      <c r="N178" s="302">
        <f t="shared" ref="N178:N179" si="145">SUM(K178:M178)</f>
        <v>-3.438044390944911E-2</v>
      </c>
    </row>
    <row r="179" spans="1:14" x14ac:dyDescent="0.2">
      <c r="A179" s="282" t="s">
        <v>363</v>
      </c>
      <c r="B179" s="302">
        <f>SUM(B177:B178)</f>
        <v>12.766085515028962</v>
      </c>
      <c r="C179" s="299" t="str">
        <f>CONCATENATE("(",ROUND((B179/$H179)*100,1),")")</f>
        <v>(58.8)</v>
      </c>
      <c r="D179" s="302">
        <f>SUM(D177:D178)</f>
        <v>1.9652803931342409</v>
      </c>
      <c r="E179" s="299" t="str">
        <f>CONCATENATE("(",ROUND((D179/$H179)*100,1),")")</f>
        <v>(9)</v>
      </c>
      <c r="F179" s="302">
        <f>SUM(F177:F178)</f>
        <v>6.9936340918367677</v>
      </c>
      <c r="G179" s="299" t="str">
        <f>CONCATENATE("(",ROUND((F179/$H179)*100,1),")")</f>
        <v>(32.2)</v>
      </c>
      <c r="H179" s="302">
        <f>SUM(H177:H178)</f>
        <v>21.724999999999973</v>
      </c>
      <c r="I179" s="299" t="str">
        <f>CONCATENATE("(",ROUND((H179/$H179)*100,1),")")</f>
        <v>(100)</v>
      </c>
      <c r="K179" s="302">
        <f t="shared" si="142"/>
        <v>-0.3542230775212154</v>
      </c>
      <c r="L179" s="302">
        <f t="shared" si="143"/>
        <v>-7.4347255079774133E-3</v>
      </c>
      <c r="M179" s="302">
        <f t="shared" si="144"/>
        <v>-5.5342196970810775E-2</v>
      </c>
      <c r="N179" s="302">
        <f t="shared" si="145"/>
        <v>-0.41700000000000359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10.645034103754604</v>
      </c>
      <c r="C182" s="299" t="str">
        <f>CONCATENATE("(",ROUND((B182/$H184)*100,1),")")</f>
        <v>(50)</v>
      </c>
      <c r="D182" s="302">
        <f>'Ind T6'!R72</f>
        <v>0.86597440453775676</v>
      </c>
      <c r="E182" s="299" t="str">
        <f>CONCATENATE("(",ROUND((D182/$H184)*100,1),")")</f>
        <v>(4.1)</v>
      </c>
      <c r="F182" s="302">
        <f>'Ind T6'!S72</f>
        <v>6.647009595162773</v>
      </c>
      <c r="G182" s="299" t="str">
        <f>CONCATENATE("(",ROUND((F182/$H184)*100,1),")")</f>
        <v>(31.2)</v>
      </c>
      <c r="H182" s="302">
        <f>SUM(B182,D182,F182)</f>
        <v>18.158018103455134</v>
      </c>
      <c r="I182" s="299" t="str">
        <f>CONCATENATE("(",ROUND((H182/$H184)*100,1),")")</f>
        <v>(85.2)</v>
      </c>
      <c r="K182" s="302">
        <f>B187-B182</f>
        <v>-0.1875962954020487</v>
      </c>
      <c r="L182" s="302">
        <f>D187-D182</f>
        <v>4.4475048978113829E-2</v>
      </c>
      <c r="M182" s="302">
        <f>F187-F182</f>
        <v>0.24490749177710391</v>
      </c>
      <c r="N182" s="302">
        <f>SUM(K182:M182)</f>
        <v>0.10178624535316905</v>
      </c>
    </row>
    <row r="183" spans="1:14" x14ac:dyDescent="0.2">
      <c r="A183" s="282" t="s">
        <v>365</v>
      </c>
      <c r="B183" s="302">
        <f>'Ind T6'!Q71</f>
        <v>1.7668283337531423</v>
      </c>
      <c r="C183" s="299" t="str">
        <f>CONCATENATE("(",ROUND((B183/$H184)*100,1),")")</f>
        <v>(8.3)</v>
      </c>
      <c r="D183" s="302">
        <f>'Ind T6'!R71</f>
        <v>1.0918712630885068</v>
      </c>
      <c r="E183" s="299" t="str">
        <f>CONCATENATE("(",ROUND((D183/$H184)*100,1),")")</f>
        <v>(5.1)</v>
      </c>
      <c r="F183" s="302">
        <f>'Ind T6'!S71</f>
        <v>0.29128229970318348</v>
      </c>
      <c r="G183" s="299" t="str">
        <f>CONCATENATE("(",ROUND((F183/$H184)*100,1),")")</f>
        <v>(1.4)</v>
      </c>
      <c r="H183" s="302">
        <f t="shared" ref="H183" si="146">SUM(B183,D183,F183)</f>
        <v>3.1499818965448325</v>
      </c>
      <c r="I183" s="299" t="str">
        <f>CONCATENATE("(",ROUND((H183/$H184)*100,1),")")</f>
        <v>(14.8)</v>
      </c>
      <c r="K183" s="302">
        <f t="shared" ref="K183:K184" si="147">B188-B183</f>
        <v>5.0061692038960048E-2</v>
      </c>
      <c r="L183" s="302">
        <f t="shared" ref="L183:L184" si="148">D188-D183</f>
        <v>4.3400589102579934E-2</v>
      </c>
      <c r="M183" s="302">
        <f t="shared" ref="M183:M184" si="149">F188-F183</f>
        <v>1.6751473505320691E-2</v>
      </c>
      <c r="N183" s="302">
        <f t="shared" ref="N183:N184" si="150">SUM(K183:M183)</f>
        <v>0.11021375464686067</v>
      </c>
    </row>
    <row r="184" spans="1:14" x14ac:dyDescent="0.2">
      <c r="A184" s="282" t="s">
        <v>363</v>
      </c>
      <c r="B184" s="302">
        <f>SUM(B182:B183)</f>
        <v>12.411862437507747</v>
      </c>
      <c r="C184" s="299" t="str">
        <f>CONCATENATE("(",ROUND((B184/$H184)*100,1),")")</f>
        <v>(58.2)</v>
      </c>
      <c r="D184" s="302">
        <f>SUM(D182:D183)</f>
        <v>1.9578456676262634</v>
      </c>
      <c r="E184" s="299" t="str">
        <f>CONCATENATE("(",ROUND((D184/$H184)*100,1),")")</f>
        <v>(9.2)</v>
      </c>
      <c r="F184" s="302">
        <f>SUM(F182:F183)</f>
        <v>6.9382918948659569</v>
      </c>
      <c r="G184" s="299" t="str">
        <f>CONCATENATE("(",ROUND((F184/$H184)*100,1),")")</f>
        <v>(32.6)</v>
      </c>
      <c r="H184" s="302">
        <f>SUM(H182:H183)</f>
        <v>21.307999999999968</v>
      </c>
      <c r="I184" s="299" t="str">
        <f>CONCATENATE("(",ROUND((H184/$H184)*100,1),")")</f>
        <v>(100)</v>
      </c>
      <c r="K184" s="302">
        <f t="shared" si="147"/>
        <v>-0.13753460336308976</v>
      </c>
      <c r="L184" s="302">
        <f t="shared" si="148"/>
        <v>8.7875638080693985E-2</v>
      </c>
      <c r="M184" s="302">
        <f t="shared" si="149"/>
        <v>0.26165896528242438</v>
      </c>
      <c r="N184" s="302">
        <f t="shared" si="150"/>
        <v>0.21200000000002861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10.457437808352555</v>
      </c>
      <c r="C187" s="299" t="str">
        <f>CONCATENATE("(",ROUND((B187/$H189)*100,1),")")</f>
        <v>(48.6)</v>
      </c>
      <c r="D187" s="302">
        <f>'Ind T6'!W72</f>
        <v>0.91044945351587059</v>
      </c>
      <c r="E187" s="299" t="str">
        <f>CONCATENATE("(",ROUND((D187/$H189)*100,1),")")</f>
        <v>(4.2)</v>
      </c>
      <c r="F187" s="302">
        <f>'Ind T6'!X72</f>
        <v>6.8919170869398769</v>
      </c>
      <c r="G187" s="299" t="str">
        <f>CONCATENATE("(",ROUND((F187/$H189)*100,1),")")</f>
        <v>(32)</v>
      </c>
      <c r="H187" s="302">
        <f>SUM(B187,D187,F187)</f>
        <v>18.259804348808302</v>
      </c>
      <c r="I187" s="299" t="str">
        <f>CONCATENATE("(",ROUND((H187/$H189)*100,1),")")</f>
        <v>(84.9)</v>
      </c>
      <c r="K187" s="302">
        <f>B187-B177</f>
        <v>-0.51772721121882448</v>
      </c>
      <c r="L187" s="302">
        <f>D187-D177</f>
        <v>4.4620437569935611E-2</v>
      </c>
      <c r="M187" s="302">
        <f>F187-F177</f>
        <v>0.19227346291150216</v>
      </c>
      <c r="N187" s="302">
        <f>SUM(K187:M187)</f>
        <v>-0.28083331073738671</v>
      </c>
    </row>
    <row r="188" spans="1:14" x14ac:dyDescent="0.2">
      <c r="A188" s="282" t="s">
        <v>365</v>
      </c>
      <c r="B188" s="302">
        <f>'Ind T6'!V71</f>
        <v>1.8168900257921023</v>
      </c>
      <c r="C188" s="299" t="str">
        <f>CONCATENATE("(",ROUND((B188/$H189)*100,1),")")</f>
        <v>(8.4)</v>
      </c>
      <c r="D188" s="302">
        <f>'Ind T6'!W71</f>
        <v>1.1352718521910867</v>
      </c>
      <c r="E188" s="299" t="str">
        <f>CONCATENATE("(",ROUND((D188/$H189)*100,1),")")</f>
        <v>(5.3)</v>
      </c>
      <c r="F188" s="302">
        <f>'Ind T6'!X71</f>
        <v>0.30803377320850417</v>
      </c>
      <c r="G188" s="299" t="str">
        <f>CONCATENATE("(",ROUND((F188/$H189)*100,1),")")</f>
        <v>(1.4)</v>
      </c>
      <c r="H188" s="302">
        <f t="shared" ref="H188" si="151">SUM(B188,D188,F188)</f>
        <v>3.2601956511916934</v>
      </c>
      <c r="I188" s="299" t="str">
        <f>CONCATENATE("(",ROUND((H188/$H189)*100,1),")")</f>
        <v>(15.1)</v>
      </c>
      <c r="K188" s="302">
        <f t="shared" ref="K188:K189" si="152">B188-B178</f>
        <v>2.596953033451932E-2</v>
      </c>
      <c r="L188" s="302">
        <f t="shared" ref="L188:L189" si="153">D188-D178</f>
        <v>3.5820475002780849E-2</v>
      </c>
      <c r="M188" s="302">
        <f t="shared" ref="M188:M189" si="154">F188-F178</f>
        <v>1.4043305400111394E-2</v>
      </c>
      <c r="N188" s="302">
        <f t="shared" ref="N188:N189" si="155">SUM(K188:M188)</f>
        <v>7.5833310737411563E-2</v>
      </c>
    </row>
    <row r="189" spans="1:14" x14ac:dyDescent="0.2">
      <c r="A189" s="282" t="s">
        <v>363</v>
      </c>
      <c r="B189" s="302">
        <f>SUM(B187:B188)</f>
        <v>12.274327834144657</v>
      </c>
      <c r="C189" s="299" t="str">
        <f>CONCATENATE("(",ROUND((B189/$H189)*100,1),")")</f>
        <v>(57)</v>
      </c>
      <c r="D189" s="302">
        <f>SUM(D187:D188)</f>
        <v>2.0457213057069574</v>
      </c>
      <c r="E189" s="299" t="str">
        <f>CONCATENATE("(",ROUND((D189/$H189)*100,1),")")</f>
        <v>(9.5)</v>
      </c>
      <c r="F189" s="302">
        <f>SUM(F187:F188)</f>
        <v>7.1999508601483813</v>
      </c>
      <c r="G189" s="299" t="str">
        <f>CONCATENATE("(",ROUND((F189/$H189)*100,1),")")</f>
        <v>(33.5)</v>
      </c>
      <c r="H189" s="302">
        <f>SUM(H187:H188)</f>
        <v>21.519999999999996</v>
      </c>
      <c r="I189" s="299" t="str">
        <f>CONCATENATE("(",ROUND((H189/$H189)*100,1),")")</f>
        <v>(100)</v>
      </c>
      <c r="K189" s="302">
        <f t="shared" si="152"/>
        <v>-0.49175768088430516</v>
      </c>
      <c r="L189" s="302">
        <f t="shared" si="153"/>
        <v>8.0440912572716572E-2</v>
      </c>
      <c r="M189" s="302">
        <f t="shared" si="154"/>
        <v>0.20631676831161361</v>
      </c>
      <c r="N189" s="302">
        <f t="shared" si="155"/>
        <v>-0.20499999999997498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16.633239841446599</v>
      </c>
      <c r="C198" s="299" t="str">
        <f>CONCATENATE("(",ROUND((B198/$H200)*100,1),")")</f>
        <v>(40)</v>
      </c>
      <c r="D198" s="302">
        <f>'Ind T6'!M81</f>
        <v>4.4660230147363151</v>
      </c>
      <c r="E198" s="299" t="str">
        <f>CONCATENATE("(",ROUND((D198/$H200)*100,1),")")</f>
        <v>(10.7)</v>
      </c>
      <c r="F198" s="302">
        <f>'Ind T6'!N81</f>
        <v>2.2194666941478656</v>
      </c>
      <c r="G198" s="299" t="str">
        <f>CONCATENATE("(",ROUND((F198/$H200)*100,1),")")</f>
        <v>(5.3)</v>
      </c>
      <c r="H198" s="302">
        <f>SUM(B198,D198,F198)</f>
        <v>23.318729550330779</v>
      </c>
      <c r="I198" s="299" t="str">
        <f>CONCATENATE("(",ROUND((H198/$H200)*100,1),")")</f>
        <v>(56.1)</v>
      </c>
      <c r="K198" s="302">
        <f>B203-B198</f>
        <v>0.21018710501876825</v>
      </c>
      <c r="L198" s="302">
        <f>D203-D198</f>
        <v>-3.928204318473405E-2</v>
      </c>
      <c r="M198" s="302">
        <f>F203-F198</f>
        <v>2.5205039494157422E-2</v>
      </c>
      <c r="N198" s="302">
        <f>SUM(K198:M198)</f>
        <v>0.19611010132819162</v>
      </c>
    </row>
    <row r="199" spans="1:14" x14ac:dyDescent="0.2">
      <c r="A199" s="282" t="s">
        <v>365</v>
      </c>
      <c r="B199" s="302">
        <f>'Ind T6'!L80</f>
        <v>7.3602201351342567</v>
      </c>
      <c r="C199" s="299" t="str">
        <f>CONCATENATE("(",ROUND((B199/$H200)*100,1),")")</f>
        <v>(17.7)</v>
      </c>
      <c r="D199" s="302">
        <f>'Ind T6'!M80</f>
        <v>10.07859616683519</v>
      </c>
      <c r="E199" s="299" t="str">
        <f>CONCATENATE("(",ROUND((D199/$H200)*100,1),")")</f>
        <v>(24.2)</v>
      </c>
      <c r="F199" s="302">
        <f>'Ind T6'!N80</f>
        <v>0.81645414769972857</v>
      </c>
      <c r="G199" s="299" t="str">
        <f>CONCATENATE("(",ROUND((F199/$H200)*100,1),")")</f>
        <v>(2)</v>
      </c>
      <c r="H199" s="302">
        <f t="shared" ref="H199" si="156">SUM(B199,D199,F199)</f>
        <v>18.255270449669176</v>
      </c>
      <c r="I199" s="299" t="str">
        <f>CONCATENATE("(",ROUND((H199/$H200)*100,1),")")</f>
        <v>(43.9)</v>
      </c>
      <c r="K199" s="302">
        <f t="shared" ref="K199:K200" si="157">B204-B199</f>
        <v>0.21048738405838652</v>
      </c>
      <c r="L199" s="302">
        <f t="shared" ref="L199:L200" si="158">D204-D199</f>
        <v>-0.47136759063064559</v>
      </c>
      <c r="M199" s="302">
        <f t="shared" ref="M199:M200" si="159">F204-F199</f>
        <v>1.8770105244167667E-2</v>
      </c>
      <c r="N199" s="302">
        <f t="shared" ref="N199:N200" si="160">SUM(K199:M199)</f>
        <v>-0.24211010132809141</v>
      </c>
    </row>
    <row r="200" spans="1:14" x14ac:dyDescent="0.2">
      <c r="A200" s="282" t="s">
        <v>363</v>
      </c>
      <c r="B200" s="302">
        <f>SUM(B198:B199)</f>
        <v>23.993459976580855</v>
      </c>
      <c r="C200" s="299" t="str">
        <f>CONCATENATE("(",ROUND((B200/$H200)*100,1),")")</f>
        <v>(57.7)</v>
      </c>
      <c r="D200" s="302">
        <f>SUM(D198:D199)</f>
        <v>14.544619181571505</v>
      </c>
      <c r="E200" s="299" t="str">
        <f>CONCATENATE("(",ROUND((D200/$H200)*100,1),")")</f>
        <v>(35)</v>
      </c>
      <c r="F200" s="302">
        <f>SUM(F198:F199)</f>
        <v>3.0359208418475943</v>
      </c>
      <c r="G200" s="299" t="str">
        <f>CONCATENATE("(",ROUND((F200/$H200)*100,1),")")</f>
        <v>(7.3)</v>
      </c>
      <c r="H200" s="302">
        <f>SUM(H198:H199)</f>
        <v>41.573999999999955</v>
      </c>
      <c r="I200" s="299" t="str">
        <f>CONCATENATE("(",ROUND((H200/$H200)*100,1),")")</f>
        <v>(100)</v>
      </c>
      <c r="K200" s="302">
        <f t="shared" si="157"/>
        <v>0.42067448907715388</v>
      </c>
      <c r="L200" s="302">
        <f t="shared" si="158"/>
        <v>-0.51064963381537964</v>
      </c>
      <c r="M200" s="302">
        <f t="shared" si="159"/>
        <v>4.3975144738324978E-2</v>
      </c>
      <c r="N200" s="302">
        <f t="shared" si="160"/>
        <v>-4.5999999999900787E-2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16.843426946465367</v>
      </c>
      <c r="C203" s="299" t="str">
        <f>CONCATENATE("(",ROUND((B203/$H205)*100,1),")")</f>
        <v>(40.6)</v>
      </c>
      <c r="D203" s="302">
        <f>'Ind T6'!R81</f>
        <v>4.4267409715515811</v>
      </c>
      <c r="E203" s="299" t="str">
        <f>CONCATENATE("(",ROUND((D203/$H205)*100,1),")")</f>
        <v>(10.7)</v>
      </c>
      <c r="F203" s="302">
        <f>'Ind T6'!S81</f>
        <v>2.244671733642023</v>
      </c>
      <c r="G203" s="299" t="str">
        <f>CONCATENATE("(",ROUND((F203/$H205)*100,1),")")</f>
        <v>(5.4)</v>
      </c>
      <c r="H203" s="302">
        <f>SUM(B203,D203,F203)</f>
        <v>23.514839651658971</v>
      </c>
      <c r="I203" s="299" t="str">
        <f>CONCATENATE("(",ROUND((H203/$H205)*100,1),")")</f>
        <v>(56.6)</v>
      </c>
      <c r="K203" s="302">
        <f>B208-B203</f>
        <v>0.32648016973693217</v>
      </c>
      <c r="L203" s="302">
        <f>D208-D203</f>
        <v>-1.6381859489932538E-2</v>
      </c>
      <c r="M203" s="302">
        <f>F208-F203</f>
        <v>4.2492372025635827E-2</v>
      </c>
      <c r="N203" s="302">
        <f>SUM(K203:M203)</f>
        <v>0.35259068227263546</v>
      </c>
    </row>
    <row r="204" spans="1:14" x14ac:dyDescent="0.2">
      <c r="A204" s="282" t="s">
        <v>365</v>
      </c>
      <c r="B204" s="302">
        <f>'Ind T6'!Q80</f>
        <v>7.5707075191926432</v>
      </c>
      <c r="C204" s="299" t="str">
        <f>CONCATENATE("(",ROUND((B204/$H205)*100,1),")")</f>
        <v>(18.2)</v>
      </c>
      <c r="D204" s="302">
        <f>'Ind T6'!R80</f>
        <v>9.6072285762045446</v>
      </c>
      <c r="E204" s="299" t="str">
        <f>CONCATENATE("(",ROUND((D204/$H205)*100,1),")")</f>
        <v>(23.1)</v>
      </c>
      <c r="F204" s="302">
        <f>'Ind T6'!S80</f>
        <v>0.83522425294389624</v>
      </c>
      <c r="G204" s="299" t="str">
        <f>CONCATENATE("(",ROUND((F204/$H205)*100,1),")")</f>
        <v>(2)</v>
      </c>
      <c r="H204" s="302">
        <f t="shared" ref="H204" si="161">SUM(B204,D204,F204)</f>
        <v>18.013160348341081</v>
      </c>
      <c r="I204" s="299" t="str">
        <f>CONCATENATE("(",ROUND((H204/$H205)*100,1),")")</f>
        <v>(43.4)</v>
      </c>
      <c r="K204" s="302">
        <f t="shared" ref="K204:K205" si="162">B209-B204</f>
        <v>0.48867308033274881</v>
      </c>
      <c r="L204" s="302">
        <f t="shared" ref="L204:L205" si="163">D209-D204</f>
        <v>-0.77338021902839138</v>
      </c>
      <c r="M204" s="302">
        <f t="shared" ref="M204:M205" si="164">F209-F204</f>
        <v>4.9116456422893195E-2</v>
      </c>
      <c r="N204" s="302">
        <f t="shared" ref="N204:N205" si="165">SUM(K204:M204)</f>
        <v>-0.23559068227274937</v>
      </c>
    </row>
    <row r="205" spans="1:14" x14ac:dyDescent="0.2">
      <c r="A205" s="282" t="s">
        <v>363</v>
      </c>
      <c r="B205" s="302">
        <f>SUM(B203:B204)</f>
        <v>24.414134465658009</v>
      </c>
      <c r="C205" s="299" t="str">
        <f>CONCATENATE("(",ROUND((B205/$H205)*100,1),")")</f>
        <v>(58.8)</v>
      </c>
      <c r="D205" s="302">
        <f>SUM(D203:D204)</f>
        <v>14.033969547756126</v>
      </c>
      <c r="E205" s="299" t="str">
        <f>CONCATENATE("(",ROUND((D205/$H205)*100,1),")")</f>
        <v>(33.8)</v>
      </c>
      <c r="F205" s="302">
        <f>SUM(F203:F204)</f>
        <v>3.0798959865859192</v>
      </c>
      <c r="G205" s="299" t="str">
        <f>CONCATENATE("(",ROUND((F205/$H205)*100,1),")")</f>
        <v>(7.4)</v>
      </c>
      <c r="H205" s="302">
        <f>SUM(H203:H204)</f>
        <v>41.528000000000048</v>
      </c>
      <c r="I205" s="299" t="str">
        <f>CONCATENATE("(",ROUND((H205/$H205)*100,1),")")</f>
        <v>(100)</v>
      </c>
      <c r="K205" s="302">
        <f t="shared" si="162"/>
        <v>0.81515325006968453</v>
      </c>
      <c r="L205" s="302">
        <f t="shared" si="163"/>
        <v>-0.78976207851832392</v>
      </c>
      <c r="M205" s="302">
        <f t="shared" si="164"/>
        <v>9.1608828448529245E-2</v>
      </c>
      <c r="N205" s="302">
        <f t="shared" si="165"/>
        <v>0.11699999999988986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17.1699071162023</v>
      </c>
      <c r="C208" s="299" t="str">
        <f>CONCATENATE("(",ROUND((B208/$H210)*100,1),")")</f>
        <v>(41.2)</v>
      </c>
      <c r="D208" s="302">
        <f>'Ind T6'!W81</f>
        <v>4.4103591120616485</v>
      </c>
      <c r="E208" s="299" t="str">
        <f>CONCATENATE("(",ROUND((D208/$H210)*100,1),")")</f>
        <v>(10.6)</v>
      </c>
      <c r="F208" s="302">
        <f>'Ind T6'!X81</f>
        <v>2.2871641056676588</v>
      </c>
      <c r="G208" s="299" t="str">
        <f>CONCATENATE("(",ROUND((F208/$H210)*100,1),")")</f>
        <v>(5.5)</v>
      </c>
      <c r="H208" s="302">
        <f>SUM(B208,D208,F208)</f>
        <v>23.867430333931608</v>
      </c>
      <c r="I208" s="299" t="str">
        <f>CONCATENATE("(",ROUND((H208/$H210)*100,1),")")</f>
        <v>(57.3)</v>
      </c>
      <c r="K208" s="302">
        <f>B208-B198</f>
        <v>0.53666727475570042</v>
      </c>
      <c r="L208" s="302">
        <f>D208-D198</f>
        <v>-5.5663902674666588E-2</v>
      </c>
      <c r="M208" s="302">
        <f>F208-F198</f>
        <v>6.7697411519793249E-2</v>
      </c>
      <c r="N208" s="302">
        <f>SUM(K208:M208)</f>
        <v>0.54870078360082708</v>
      </c>
    </row>
    <row r="209" spans="1:14" x14ac:dyDescent="0.2">
      <c r="A209" s="282" t="s">
        <v>365</v>
      </c>
      <c r="B209" s="302">
        <f>'Ind T6'!V80</f>
        <v>8.059380599525392</v>
      </c>
      <c r="C209" s="299" t="str">
        <f>CONCATENATE("(",ROUND((B209/$H210)*100,1),")")</f>
        <v>(19.4)</v>
      </c>
      <c r="D209" s="302">
        <f>'Ind T6'!W80</f>
        <v>8.8338483571761532</v>
      </c>
      <c r="E209" s="299" t="str">
        <f>CONCATENATE("(",ROUND((D209/$H210)*100,1),")")</f>
        <v>(21.2)</v>
      </c>
      <c r="F209" s="302">
        <f>'Ind T6'!X80</f>
        <v>0.88434070936678943</v>
      </c>
      <c r="G209" s="299" t="str">
        <f>CONCATENATE("(",ROUND((F209/$H210)*100,1),")")</f>
        <v>(2.1)</v>
      </c>
      <c r="H209" s="302">
        <f t="shared" ref="H209" si="166">SUM(B209,D209,F209)</f>
        <v>17.777569666068334</v>
      </c>
      <c r="I209" s="299" t="str">
        <f>CONCATENATE("(",ROUND((H209/$H210)*100,1),")")</f>
        <v>(42.7)</v>
      </c>
      <c r="K209" s="302">
        <f t="shared" ref="K209:K210" si="167">B209-B199</f>
        <v>0.69916046439113533</v>
      </c>
      <c r="L209" s="302">
        <f t="shared" ref="L209:L210" si="168">D209-D199</f>
        <v>-1.244747809659037</v>
      </c>
      <c r="M209" s="302">
        <f t="shared" ref="M209:M210" si="169">F209-F199</f>
        <v>6.7886561667060863E-2</v>
      </c>
      <c r="N209" s="302">
        <f t="shared" ref="N209:N210" si="170">SUM(K209:M209)</f>
        <v>-0.47770078360084078</v>
      </c>
    </row>
    <row r="210" spans="1:14" x14ac:dyDescent="0.2">
      <c r="A210" s="282" t="s">
        <v>363</v>
      </c>
      <c r="B210" s="302">
        <f>SUM(B208:B209)</f>
        <v>25.229287715727693</v>
      </c>
      <c r="C210" s="299" t="str">
        <f>CONCATENATE("(",ROUND((B210/$H210)*100,1),")")</f>
        <v>(60.6)</v>
      </c>
      <c r="D210" s="302">
        <f>SUM(D208:D209)</f>
        <v>13.244207469237802</v>
      </c>
      <c r="E210" s="299" t="str">
        <f>CONCATENATE("(",ROUND((D210/$H210)*100,1),")")</f>
        <v>(31.8)</v>
      </c>
      <c r="F210" s="302">
        <f>SUM(F208:F209)</f>
        <v>3.1715048150344485</v>
      </c>
      <c r="G210" s="299" t="str">
        <f>CONCATENATE("(",ROUND((F210/$H210)*100,1),")")</f>
        <v>(7.6)</v>
      </c>
      <c r="H210" s="302">
        <f>SUM(H208:H209)</f>
        <v>41.644999999999939</v>
      </c>
      <c r="I210" s="299" t="str">
        <f>CONCATENATE("(",ROUND((H210/$H210)*100,1),")")</f>
        <v>(100)</v>
      </c>
      <c r="K210" s="302">
        <f t="shared" si="167"/>
        <v>1.2358277391468384</v>
      </c>
      <c r="L210" s="302">
        <f t="shared" si="168"/>
        <v>-1.3004117123337036</v>
      </c>
      <c r="M210" s="302">
        <f t="shared" si="169"/>
        <v>0.13558397318685422</v>
      </c>
      <c r="N210" s="302">
        <f t="shared" si="170"/>
        <v>7.0999999999989072E-2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6.8846271854817429</v>
      </c>
      <c r="C219" s="299" t="str">
        <f>CONCATENATE("(",ROUND((B219/$H221)*100,1),")")</f>
        <v>(56.3)</v>
      </c>
      <c r="D219" s="302">
        <f>'Ind T6'!M90</f>
        <v>1.083468671333621</v>
      </c>
      <c r="E219" s="299" t="str">
        <f>CONCATENATE("(",ROUND((D219/$H221)*100,1),")")</f>
        <v>(8.9)</v>
      </c>
      <c r="F219" s="302">
        <f>'Ind T6'!N90</f>
        <v>1.3311638206922316</v>
      </c>
      <c r="G219" s="299" t="str">
        <f>CONCATENATE("(",ROUND((F219/$H221)*100,1),")")</f>
        <v>(10.9)</v>
      </c>
      <c r="H219" s="302">
        <f>SUM(B219,D219,F219)</f>
        <v>9.299259677507596</v>
      </c>
      <c r="I219" s="299" t="str">
        <f>CONCATENATE("(",ROUND((H219/$H221)*100,1),")")</f>
        <v>(76)</v>
      </c>
      <c r="K219" s="302">
        <f>B224-B219</f>
        <v>0.47874238885291831</v>
      </c>
      <c r="L219" s="302">
        <f>D224-D219</f>
        <v>7.7207318098710953E-2</v>
      </c>
      <c r="M219" s="302">
        <f>F224-F219</f>
        <v>0.12518528519449457</v>
      </c>
      <c r="N219" s="302">
        <f>SUM(K219:M219)</f>
        <v>0.68113499214612383</v>
      </c>
    </row>
    <row r="220" spans="1:14" x14ac:dyDescent="0.2">
      <c r="A220" s="282" t="s">
        <v>365</v>
      </c>
      <c r="B220" s="302">
        <f>'Ind T6'!L89</f>
        <v>1.5888433226589331</v>
      </c>
      <c r="C220" s="299" t="str">
        <f>CONCATENATE("(",ROUND((B220/$H221)*100,1),")")</f>
        <v>(13)</v>
      </c>
      <c r="D220" s="302">
        <f>'Ind T6'!M89</f>
        <v>1.231902714507396</v>
      </c>
      <c r="E220" s="299" t="str">
        <f>CONCATENATE("(",ROUND((D220/$H221)*100,1),")")</f>
        <v>(10.1)</v>
      </c>
      <c r="F220" s="302">
        <f>'Ind T6'!N89</f>
        <v>0.10999428532607228</v>
      </c>
      <c r="G220" s="299" t="str">
        <f>CONCATENATE("(",ROUND((F220/$H221)*100,1),")")</f>
        <v>(0.9)</v>
      </c>
      <c r="H220" s="302">
        <f t="shared" ref="H220" si="171">SUM(B220,D220,F220)</f>
        <v>2.9307403224924018</v>
      </c>
      <c r="I220" s="299" t="str">
        <f>CONCATENATE("(",ROUND((H220/$H221)*100,1),")")</f>
        <v>(24)</v>
      </c>
      <c r="K220" s="302">
        <f t="shared" ref="K220:K221" si="172">B225-B220</f>
        <v>0.18984329795824251</v>
      </c>
      <c r="L220" s="302">
        <f t="shared" ref="L220:L221" si="173">D225-D220</f>
        <v>0.1462471307536124</v>
      </c>
      <c r="M220" s="302">
        <f t="shared" ref="M220:M221" si="174">F225-F220</f>
        <v>6.7745791420262269E-3</v>
      </c>
      <c r="N220" s="302">
        <f t="shared" ref="N220:N221" si="175">SUM(K220:M220)</f>
        <v>0.34286500785388113</v>
      </c>
    </row>
    <row r="221" spans="1:14" x14ac:dyDescent="0.2">
      <c r="A221" s="282" t="s">
        <v>363</v>
      </c>
      <c r="B221" s="302">
        <f>SUM(B219:B220)</f>
        <v>8.4734705081406752</v>
      </c>
      <c r="C221" s="299" t="str">
        <f>CONCATENATE("(",ROUND((B221/$H221)*100,1),")")</f>
        <v>(69.3)</v>
      </c>
      <c r="D221" s="302">
        <f>SUM(D219:D220)</f>
        <v>2.3153713858410168</v>
      </c>
      <c r="E221" s="299" t="str">
        <f>CONCATENATE("(",ROUND((D221/$H221)*100,1),")")</f>
        <v>(18.9)</v>
      </c>
      <c r="F221" s="302">
        <f>SUM(F219:F220)</f>
        <v>1.4411581060183039</v>
      </c>
      <c r="G221" s="299" t="str">
        <f>CONCATENATE("(",ROUND((F221/$H221)*100,1),")")</f>
        <v>(11.8)</v>
      </c>
      <c r="H221" s="302">
        <f>SUM(H219:H220)</f>
        <v>12.229999999999997</v>
      </c>
      <c r="I221" s="299" t="str">
        <f>CONCATENATE("(",ROUND((H221/$H221)*100,1),")")</f>
        <v>(100)</v>
      </c>
      <c r="K221" s="302">
        <f t="shared" si="172"/>
        <v>0.66858568681116104</v>
      </c>
      <c r="L221" s="302">
        <f t="shared" si="173"/>
        <v>0.22345444885232357</v>
      </c>
      <c r="M221" s="302">
        <f t="shared" si="174"/>
        <v>0.13195986433652074</v>
      </c>
      <c r="N221" s="302">
        <f t="shared" si="175"/>
        <v>1.0240000000000054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7.3633695743346612</v>
      </c>
      <c r="C224" s="299" t="str">
        <f>CONCATENATE("(",ROUND((B224/$H226)*100,1),")")</f>
        <v>(55.6)</v>
      </c>
      <c r="D224" s="302">
        <f>'Ind T6'!R90</f>
        <v>1.160675989432332</v>
      </c>
      <c r="E224" s="299" t="str">
        <f>CONCATENATE("(",ROUND((D224/$H226)*100,1),")")</f>
        <v>(8.8)</v>
      </c>
      <c r="F224" s="302">
        <f>'Ind T6'!S90</f>
        <v>1.4563491058867262</v>
      </c>
      <c r="G224" s="299" t="str">
        <f>CONCATENATE("(",ROUND((F224/$H226)*100,1),")")</f>
        <v>(11)</v>
      </c>
      <c r="H224" s="302">
        <f>SUM(B224,D224,F224)</f>
        <v>9.9803946696537196</v>
      </c>
      <c r="I224" s="299" t="str">
        <f>CONCATENATE("(",ROUND((H224/$H226)*100,1),")")</f>
        <v>(75.3)</v>
      </c>
      <c r="K224" s="302">
        <f>B229-B224</f>
        <v>5.1593176138891472E-2</v>
      </c>
      <c r="L224" s="302">
        <f>D229-D224</f>
        <v>7.4083589013588913E-2</v>
      </c>
      <c r="M224" s="302">
        <f>F229-F224</f>
        <v>0.10337707527104878</v>
      </c>
      <c r="N224" s="302">
        <f>SUM(K224:M224)</f>
        <v>0.22905384042352916</v>
      </c>
    </row>
    <row r="225" spans="1:14" x14ac:dyDescent="0.2">
      <c r="A225" s="282" t="s">
        <v>365</v>
      </c>
      <c r="B225" s="302">
        <f>'Ind T6'!Q89</f>
        <v>1.7786866206171756</v>
      </c>
      <c r="C225" s="299" t="str">
        <f>CONCATENATE("(",ROUND((B225/$H226)*100,1),")")</f>
        <v>(13.4)</v>
      </c>
      <c r="D225" s="302">
        <f>'Ind T6'!R89</f>
        <v>1.3781498452610084</v>
      </c>
      <c r="E225" s="299" t="str">
        <f>CONCATENATE("(",ROUND((D225/$H226)*100,1),")")</f>
        <v>(10.4)</v>
      </c>
      <c r="F225" s="302">
        <f>'Ind T6'!S89</f>
        <v>0.1167688644680985</v>
      </c>
      <c r="G225" s="299" t="str">
        <f>CONCATENATE("(",ROUND((F225/$H226)*100,1),")")</f>
        <v>(0.9)</v>
      </c>
      <c r="H225" s="302">
        <f t="shared" ref="H225" si="176">SUM(B225,D225,F225)</f>
        <v>3.2736053303462826</v>
      </c>
      <c r="I225" s="299" t="str">
        <f>CONCATENATE("(",ROUND((H225/$H226)*100,1),")")</f>
        <v>(24.7)</v>
      </c>
      <c r="K225" s="302">
        <f t="shared" ref="K225:K226" si="177">B230-B225</f>
        <v>0.13916767508412931</v>
      </c>
      <c r="L225" s="302">
        <f t="shared" ref="L225:L226" si="178">D230-D225</f>
        <v>0.16276589368441097</v>
      </c>
      <c r="M225" s="302">
        <f t="shared" ref="M225:M226" si="179">F230-F225</f>
        <v>2.0125908079110105E-3</v>
      </c>
      <c r="N225" s="302">
        <f t="shared" ref="N225:N226" si="180">SUM(K225:M225)</f>
        <v>0.30394615957645127</v>
      </c>
    </row>
    <row r="226" spans="1:14" x14ac:dyDescent="0.2">
      <c r="A226" s="282" t="s">
        <v>363</v>
      </c>
      <c r="B226" s="302">
        <f>SUM(B224:B225)</f>
        <v>9.1420561949518362</v>
      </c>
      <c r="C226" s="299" t="str">
        <f>CONCATENATE("(",ROUND((B226/$H226)*100,1),")")</f>
        <v>(69)</v>
      </c>
      <c r="D226" s="302">
        <f>SUM(D224:D225)</f>
        <v>2.5388258346933403</v>
      </c>
      <c r="E226" s="299" t="str">
        <f>CONCATENATE("(",ROUND((D226/$H226)*100,1),")")</f>
        <v>(19.2)</v>
      </c>
      <c r="F226" s="302">
        <f>SUM(F224:F225)</f>
        <v>1.5731179703548246</v>
      </c>
      <c r="G226" s="299" t="str">
        <f>CONCATENATE("(",ROUND((F226/$H226)*100,1),")")</f>
        <v>(11.9)</v>
      </c>
      <c r="H226" s="302">
        <f>SUM(H224:H225)</f>
        <v>13.254000000000001</v>
      </c>
      <c r="I226" s="299" t="str">
        <f>CONCATENATE("(",ROUND((H226/$H226)*100,1),")")</f>
        <v>(100)</v>
      </c>
      <c r="K226" s="302">
        <f t="shared" si="177"/>
        <v>0.19076085122302189</v>
      </c>
      <c r="L226" s="302">
        <f t="shared" si="178"/>
        <v>0.2368494826980001</v>
      </c>
      <c r="M226" s="302">
        <f t="shared" si="179"/>
        <v>0.10538966607895994</v>
      </c>
      <c r="N226" s="302">
        <f t="shared" si="180"/>
        <v>0.53299999999998193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7.4149627504735527</v>
      </c>
      <c r="C229" s="299" t="str">
        <f>CONCATENATE("(",ROUND((B229/$H231)*100,1),")")</f>
        <v>(53.8)</v>
      </c>
      <c r="D229" s="302">
        <f>'Ind T6'!W90</f>
        <v>1.2347595784459209</v>
      </c>
      <c r="E229" s="299" t="str">
        <f>CONCATENATE("(",ROUND((D229/$H231)*100,1),")")</f>
        <v>(9)</v>
      </c>
      <c r="F229" s="302">
        <f>'Ind T6'!X90</f>
        <v>1.5597261811577749</v>
      </c>
      <c r="G229" s="299" t="str">
        <f>CONCATENATE("(",ROUND((F229/$H231)*100,1),")")</f>
        <v>(11.3)</v>
      </c>
      <c r="H229" s="302">
        <f>SUM(B229,D229,F229)</f>
        <v>10.209448510077248</v>
      </c>
      <c r="I229" s="299" t="str">
        <f>CONCATENATE("(",ROUND((H229/$H231)*100,1),")")</f>
        <v>(74.1)</v>
      </c>
      <c r="K229" s="302">
        <f>B229-B219</f>
        <v>0.53033556499180978</v>
      </c>
      <c r="L229" s="302">
        <f>D229-D219</f>
        <v>0.15129090711229987</v>
      </c>
      <c r="M229" s="302">
        <f>F229-F219</f>
        <v>0.22856236046554335</v>
      </c>
      <c r="N229" s="302">
        <f>SUM(K229:M229)</f>
        <v>0.91018883256965299</v>
      </c>
    </row>
    <row r="230" spans="1:14" x14ac:dyDescent="0.2">
      <c r="A230" s="282" t="s">
        <v>365</v>
      </c>
      <c r="B230" s="302">
        <f>'Ind T6'!V89</f>
        <v>1.9178542957013049</v>
      </c>
      <c r="C230" s="299" t="str">
        <f>CONCATENATE("(",ROUND((B230/$H231)*100,1),")")</f>
        <v>(13.9)</v>
      </c>
      <c r="D230" s="302">
        <f>'Ind T6'!W89</f>
        <v>1.5409157389454193</v>
      </c>
      <c r="E230" s="299" t="str">
        <f>CONCATENATE("(",ROUND((D230/$H231)*100,1),")")</f>
        <v>(11.2)</v>
      </c>
      <c r="F230" s="302">
        <f>'Ind T6'!X89</f>
        <v>0.11878145527600951</v>
      </c>
      <c r="G230" s="299" t="str">
        <f>CONCATENATE("(",ROUND((F230/$H231)*100,1),")")</f>
        <v>(0.9)</v>
      </c>
      <c r="H230" s="302">
        <f t="shared" ref="H230" si="181">SUM(B230,D230,F230)</f>
        <v>3.5775514899227336</v>
      </c>
      <c r="I230" s="299" t="str">
        <f>CONCATENATE("(",ROUND((H230/$H231)*100,1),")")</f>
        <v>(25.9)</v>
      </c>
      <c r="K230" s="302">
        <f t="shared" ref="K230:K231" si="182">B230-B220</f>
        <v>0.32901097304237181</v>
      </c>
      <c r="L230" s="302">
        <f t="shared" ref="L230:L231" si="183">D230-D220</f>
        <v>0.30901302443802336</v>
      </c>
      <c r="M230" s="302">
        <f t="shared" ref="M230:M231" si="184">F230-F220</f>
        <v>8.7871699499372374E-3</v>
      </c>
      <c r="N230" s="302">
        <f t="shared" ref="N230:N231" si="185">SUM(K230:M230)</f>
        <v>0.6468111674303324</v>
      </c>
    </row>
    <row r="231" spans="1:14" x14ac:dyDescent="0.2">
      <c r="A231" s="282" t="s">
        <v>363</v>
      </c>
      <c r="B231" s="302">
        <f>SUM(B229:B230)</f>
        <v>9.3328170461748581</v>
      </c>
      <c r="C231" s="299" t="str">
        <f>CONCATENATE("(",ROUND((B231/$H231)*100,1),")")</f>
        <v>(67.7)</v>
      </c>
      <c r="D231" s="302">
        <f>SUM(D229:D230)</f>
        <v>2.7756753173913404</v>
      </c>
      <c r="E231" s="299" t="str">
        <f>CONCATENATE("(",ROUND((D231/$H231)*100,1),")")</f>
        <v>(20.1)</v>
      </c>
      <c r="F231" s="302">
        <f>SUM(F229:F230)</f>
        <v>1.6785076364337845</v>
      </c>
      <c r="G231" s="299" t="str">
        <f>CONCATENATE("(",ROUND((F231/$H231)*100,1),")")</f>
        <v>(12.2)</v>
      </c>
      <c r="H231" s="302">
        <f>SUM(H229:H230)</f>
        <v>13.786999999999981</v>
      </c>
      <c r="I231" s="299" t="str">
        <f>CONCATENATE("(",ROUND((H231/$H231)*100,1),")")</f>
        <v>(100)</v>
      </c>
      <c r="K231" s="302">
        <f t="shared" si="182"/>
        <v>0.85934653803418293</v>
      </c>
      <c r="L231" s="302">
        <f t="shared" si="183"/>
        <v>0.46030393155032368</v>
      </c>
      <c r="M231" s="302">
        <f t="shared" si="184"/>
        <v>0.23734953041548068</v>
      </c>
      <c r="N231" s="302">
        <f t="shared" si="185"/>
        <v>1.5569999999999873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3.3200322334518222</v>
      </c>
      <c r="C240" s="299" t="str">
        <f>CONCATENATE("(",ROUND((B240/$H242)*100,1),")")</f>
        <v>(21.1)</v>
      </c>
      <c r="D240" s="302">
        <f>'Ind T6'!M99</f>
        <v>3.440179898800575</v>
      </c>
      <c r="E240" s="299" t="str">
        <f>CONCATENATE("(",ROUND((D240/$H242)*100,1),")")</f>
        <v>(21.9)</v>
      </c>
      <c r="F240" s="302">
        <f>'Ind T6'!N99</f>
        <v>0.47373886679149652</v>
      </c>
      <c r="G240" s="299" t="str">
        <f>CONCATENATE("(",ROUND((F240/$H242)*100,1),")")</f>
        <v>(3)</v>
      </c>
      <c r="H240" s="302">
        <f>SUM(B240,D240,F240)</f>
        <v>7.233950999043893</v>
      </c>
      <c r="I240" s="299" t="str">
        <f>CONCATENATE("(",ROUND((H240/$H242)*100,1),")")</f>
        <v>(46)</v>
      </c>
      <c r="K240" s="302">
        <f>B245-B240</f>
        <v>-1.66279750219398E-2</v>
      </c>
      <c r="L240" s="302">
        <f>D245-D240</f>
        <v>-6.5600602308020672E-2</v>
      </c>
      <c r="M240" s="302">
        <f>F245-F240</f>
        <v>7.4120641719618852E-3</v>
      </c>
      <c r="N240" s="302">
        <f>SUM(K240:M240)</f>
        <v>-7.4816513157998588E-2</v>
      </c>
    </row>
    <row r="241" spans="1:14" x14ac:dyDescent="0.2">
      <c r="A241" s="282" t="s">
        <v>365</v>
      </c>
      <c r="B241" s="302">
        <f>'Ind T6'!L98</f>
        <v>2.81222740214917</v>
      </c>
      <c r="C241" s="299" t="str">
        <f>CONCATENATE("(",ROUND((B241/$H242)*100,1),")")</f>
        <v>(17.9)</v>
      </c>
      <c r="D241" s="302">
        <f>'Ind T6'!M98</f>
        <v>5.0673363530792486</v>
      </c>
      <c r="E241" s="299" t="str">
        <f>CONCATENATE("(",ROUND((D241/$H242)*100,1),")")</f>
        <v>(32.2)</v>
      </c>
      <c r="F241" s="302">
        <f>'Ind T6'!N98</f>
        <v>0.61048524572770646</v>
      </c>
      <c r="G241" s="299" t="str">
        <f>CONCATENATE("(",ROUND((F241/$H242)*100,1),")")</f>
        <v>(3.9)</v>
      </c>
      <c r="H241" s="302">
        <f t="shared" ref="H241" si="186">SUM(B241,D241,F241)</f>
        <v>8.4900490009561249</v>
      </c>
      <c r="I241" s="299" t="str">
        <f>CONCATENATE("(",ROUND((H241/$H242)*100,1),")")</f>
        <v>(54)</v>
      </c>
      <c r="K241" s="302">
        <f t="shared" ref="K241:K242" si="187">B246-B241</f>
        <v>-1.712034927292283E-2</v>
      </c>
      <c r="L241" s="302">
        <f t="shared" ref="L241:L242" si="188">D246-D241</f>
        <v>-7.1366668550835399E-2</v>
      </c>
      <c r="M241" s="302">
        <f t="shared" ref="M241:M242" si="189">F246-F241</f>
        <v>1.330353098174919E-2</v>
      </c>
      <c r="N241" s="302">
        <f t="shared" ref="N241:N242" si="190">SUM(K241:M241)</f>
        <v>-7.518348684200904E-2</v>
      </c>
    </row>
    <row r="242" spans="1:14" x14ac:dyDescent="0.2">
      <c r="A242" s="282" t="s">
        <v>363</v>
      </c>
      <c r="B242" s="302">
        <f>SUM(B240:B241)</f>
        <v>6.1322596356009917</v>
      </c>
      <c r="C242" s="299" t="str">
        <f>CONCATENATE("(",ROUND((B242/$H242)*100,1),")")</f>
        <v>(39)</v>
      </c>
      <c r="D242" s="302">
        <f>SUM(D240:D241)</f>
        <v>8.5075162518798244</v>
      </c>
      <c r="E242" s="299" t="str">
        <f>CONCATENATE("(",ROUND((D242/$H242)*100,1),")")</f>
        <v>(54.1)</v>
      </c>
      <c r="F242" s="302">
        <f>SUM(F240:F241)</f>
        <v>1.0842241125192029</v>
      </c>
      <c r="G242" s="299" t="str">
        <f>CONCATENATE("(",ROUND((F242/$H242)*100,1),")")</f>
        <v>(6.9)</v>
      </c>
      <c r="H242" s="302">
        <f>SUM(H240:H241)</f>
        <v>15.724000000000018</v>
      </c>
      <c r="I242" s="299" t="str">
        <f>CONCATENATE("(",ROUND((H242/$H242)*100,1),")")</f>
        <v>(100)</v>
      </c>
      <c r="K242" s="302">
        <f t="shared" si="187"/>
        <v>-3.3748324294862186E-2</v>
      </c>
      <c r="L242" s="302">
        <f t="shared" si="188"/>
        <v>-0.1369672708588574</v>
      </c>
      <c r="M242" s="302">
        <f t="shared" si="189"/>
        <v>2.0715595153711019E-2</v>
      </c>
      <c r="N242" s="302">
        <f t="shared" si="190"/>
        <v>-0.15000000000000857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3.3034042584298824</v>
      </c>
      <c r="C245" s="299" t="str">
        <f>CONCATENATE("(",ROUND((B245/$H247)*100,1),")")</f>
        <v>(21.2)</v>
      </c>
      <c r="D245" s="302">
        <f>'Ind T6'!R99</f>
        <v>3.3745792964925543</v>
      </c>
      <c r="E245" s="299" t="str">
        <f>CONCATENATE("(",ROUND((D245/$H247)*100,1),")")</f>
        <v>(21.7)</v>
      </c>
      <c r="F245" s="302">
        <f>'Ind T6'!S99</f>
        <v>0.4811509309634584</v>
      </c>
      <c r="G245" s="299" t="str">
        <f>CONCATENATE("(",ROUND((F245/$H247)*100,1),")")</f>
        <v>(3.1)</v>
      </c>
      <c r="H245" s="302">
        <f>SUM(B245,D245,F245)</f>
        <v>7.159134485885895</v>
      </c>
      <c r="I245" s="299" t="str">
        <f>CONCATENATE("(",ROUND((H245/$H247)*100,1),")")</f>
        <v>(46)</v>
      </c>
      <c r="K245" s="302">
        <f>B250-B245</f>
        <v>0.40941285958716067</v>
      </c>
      <c r="L245" s="302">
        <f>D250-D245</f>
        <v>0.32587528602214144</v>
      </c>
      <c r="M245" s="302">
        <f>F250-F245</f>
        <v>6.4925443459554089E-2</v>
      </c>
      <c r="N245" s="302">
        <f>SUM(K245:M245)</f>
        <v>0.8002135890688562</v>
      </c>
    </row>
    <row r="246" spans="1:14" x14ac:dyDescent="0.2">
      <c r="A246" s="282" t="s">
        <v>365</v>
      </c>
      <c r="B246" s="302">
        <f>'Ind T6'!Q98</f>
        <v>2.7951070528762472</v>
      </c>
      <c r="C246" s="299" t="str">
        <f>CONCATENATE("(",ROUND((B246/$H247)*100,1),")")</f>
        <v>(17.9)</v>
      </c>
      <c r="D246" s="302">
        <f>'Ind T6'!R98</f>
        <v>4.9959696845284132</v>
      </c>
      <c r="E246" s="299" t="str">
        <f>CONCATENATE("(",ROUND((D246/$H247)*100,1),")")</f>
        <v>(32.1)</v>
      </c>
      <c r="F246" s="302">
        <f>'Ind T6'!S98</f>
        <v>0.62378877670945565</v>
      </c>
      <c r="G246" s="299" t="str">
        <f>CONCATENATE("(",ROUND((F246/$H247)*100,1),")")</f>
        <v>(4)</v>
      </c>
      <c r="H246" s="302">
        <f t="shared" ref="H246" si="191">SUM(B246,D246,F246)</f>
        <v>8.4148655141141155</v>
      </c>
      <c r="I246" s="299" t="str">
        <f>CONCATENATE("(",ROUND((H246/$H247)*100,1),")")</f>
        <v>(54)</v>
      </c>
      <c r="K246" s="302">
        <f t="shared" ref="K246:K247" si="192">B251-B246</f>
        <v>0.32498443557054335</v>
      </c>
      <c r="L246" s="302">
        <f t="shared" ref="L246:L247" si="193">D251-D246</f>
        <v>0.50574495871470493</v>
      </c>
      <c r="M246" s="302">
        <f t="shared" ref="M246:M247" si="194">F251-F246</f>
        <v>8.7057016645885499E-2</v>
      </c>
      <c r="N246" s="302">
        <f t="shared" ref="N246:N247" si="195">SUM(K246:M246)</f>
        <v>0.91778641093113378</v>
      </c>
    </row>
    <row r="247" spans="1:14" x14ac:dyDescent="0.2">
      <c r="A247" s="282" t="s">
        <v>363</v>
      </c>
      <c r="B247" s="302">
        <f>SUM(B245:B246)</f>
        <v>6.0985113113061296</v>
      </c>
      <c r="C247" s="299" t="str">
        <f>CONCATENATE("(",ROUND((B247/$H247)*100,1),")")</f>
        <v>(39.2)</v>
      </c>
      <c r="D247" s="302">
        <f>SUM(D245:D246)</f>
        <v>8.370548981020967</v>
      </c>
      <c r="E247" s="299" t="str">
        <f>CONCATENATE("(",ROUND((D247/$H247)*100,1),")")</f>
        <v>(53.7)</v>
      </c>
      <c r="F247" s="302">
        <f>SUM(F245:F246)</f>
        <v>1.1049397076729139</v>
      </c>
      <c r="G247" s="299" t="str">
        <f>CONCATENATE("(",ROUND((F247/$H247)*100,1),")")</f>
        <v>(7.1)</v>
      </c>
      <c r="H247" s="302">
        <f>SUM(H245:H246)</f>
        <v>15.574000000000011</v>
      </c>
      <c r="I247" s="299" t="str">
        <f>CONCATENATE("(",ROUND((H247/$H247)*100,1),")")</f>
        <v>(100)</v>
      </c>
      <c r="K247" s="302">
        <f t="shared" si="192"/>
        <v>0.73439729515770402</v>
      </c>
      <c r="L247" s="302">
        <f t="shared" si="193"/>
        <v>0.83162024473684681</v>
      </c>
      <c r="M247" s="302">
        <f t="shared" si="194"/>
        <v>0.15198246010543981</v>
      </c>
      <c r="N247" s="302">
        <f t="shared" si="195"/>
        <v>1.7179999999999906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3.7128171180170431</v>
      </c>
      <c r="C250" s="299" t="str">
        <f>CONCATENATE("(",ROUND((B250/$H252)*100,1),")")</f>
        <v>(21.5)</v>
      </c>
      <c r="D250" s="302">
        <f>'Ind T6'!W99</f>
        <v>3.7004545825146957</v>
      </c>
      <c r="E250" s="299" t="str">
        <f>CONCATENATE("(",ROUND((D250/$H252)*100,1),")")</f>
        <v>(21.4)</v>
      </c>
      <c r="F250" s="302">
        <f>'Ind T6'!X99</f>
        <v>0.54607637442301249</v>
      </c>
      <c r="G250" s="299" t="str">
        <f>CONCATENATE("(",ROUND((F250/$H252)*100,1),")")</f>
        <v>(3.2)</v>
      </c>
      <c r="H250" s="302">
        <f>SUM(B250,D250,F250)</f>
        <v>7.9593480749547521</v>
      </c>
      <c r="I250" s="299" t="str">
        <f>CONCATENATE("(",ROUND((H250/$H252)*100,1),")")</f>
        <v>(46)</v>
      </c>
      <c r="K250" s="302">
        <f>B250-B240</f>
        <v>0.39278488456522087</v>
      </c>
      <c r="L250" s="302">
        <f>D250-D240</f>
        <v>0.26027468371412077</v>
      </c>
      <c r="M250" s="302">
        <f>F250-F240</f>
        <v>7.2337507631515974E-2</v>
      </c>
      <c r="N250" s="302">
        <f>SUM(K250:M250)</f>
        <v>0.72539707591085767</v>
      </c>
    </row>
    <row r="251" spans="1:14" x14ac:dyDescent="0.2">
      <c r="A251" s="282" t="s">
        <v>365</v>
      </c>
      <c r="B251" s="302">
        <f>'Ind T6'!V98</f>
        <v>3.1200914884467905</v>
      </c>
      <c r="C251" s="299" t="str">
        <f>CONCATENATE("(",ROUND((B251/$H252)*100,1),")")</f>
        <v>(18)</v>
      </c>
      <c r="D251" s="302">
        <f>'Ind T6'!W98</f>
        <v>5.5017146432431181</v>
      </c>
      <c r="E251" s="299" t="str">
        <f>CONCATENATE("(",ROUND((D251/$H252)*100,1),")")</f>
        <v>(31.8)</v>
      </c>
      <c r="F251" s="302">
        <f>'Ind T6'!X98</f>
        <v>0.71084579335534115</v>
      </c>
      <c r="G251" s="299" t="str">
        <f>CONCATENATE("(",ROUND((F251/$H252)*100,1),")")</f>
        <v>(4.1)</v>
      </c>
      <c r="H251" s="302">
        <f t="shared" ref="H251" si="196">SUM(B251,D251,F251)</f>
        <v>9.3326519250452495</v>
      </c>
      <c r="I251" s="299" t="str">
        <f>CONCATENATE("(",ROUND((H251/$H252)*100,1),")")</f>
        <v>(54)</v>
      </c>
      <c r="K251" s="302">
        <f t="shared" ref="K251:K252" si="197">B251-B241</f>
        <v>0.30786408629762052</v>
      </c>
      <c r="L251" s="302">
        <f t="shared" ref="L251:L252" si="198">D251-D241</f>
        <v>0.43437829016386953</v>
      </c>
      <c r="M251" s="302">
        <f t="shared" ref="M251:M252" si="199">F251-F241</f>
        <v>0.10036054762763469</v>
      </c>
      <c r="N251" s="302">
        <f t="shared" ref="N251:N252" si="200">SUM(K251:M251)</f>
        <v>0.84260292408912474</v>
      </c>
    </row>
    <row r="252" spans="1:14" x14ac:dyDescent="0.2">
      <c r="A252" s="282" t="s">
        <v>363</v>
      </c>
      <c r="B252" s="302">
        <f>SUM(B250:B251)</f>
        <v>6.8329086064638336</v>
      </c>
      <c r="C252" s="299" t="str">
        <f>CONCATENATE("(",ROUND((B252/$H252)*100,1),")")</f>
        <v>(39.5)</v>
      </c>
      <c r="D252" s="302">
        <f>SUM(D250:D251)</f>
        <v>9.2021692257578138</v>
      </c>
      <c r="E252" s="299" t="str">
        <f>CONCATENATE("(",ROUND((D252/$H252)*100,1),")")</f>
        <v>(53.2)</v>
      </c>
      <c r="F252" s="302">
        <f>SUM(F250:F251)</f>
        <v>1.2569221677783537</v>
      </c>
      <c r="G252" s="299" t="str">
        <f>CONCATENATE("(",ROUND((F252/$H252)*100,1),")")</f>
        <v>(7.3)</v>
      </c>
      <c r="H252" s="302">
        <f>SUM(H250:H251)</f>
        <v>17.292000000000002</v>
      </c>
      <c r="I252" s="299" t="str">
        <f>CONCATENATE("(",ROUND((H252/$H252)*100,1),")")</f>
        <v>(100)</v>
      </c>
      <c r="K252" s="302">
        <f t="shared" si="197"/>
        <v>0.70064897086284184</v>
      </c>
      <c r="L252" s="302">
        <f t="shared" si="198"/>
        <v>0.69465297387798941</v>
      </c>
      <c r="M252" s="302">
        <f t="shared" si="199"/>
        <v>0.17269805525915083</v>
      </c>
      <c r="N252" s="302">
        <f t="shared" si="200"/>
        <v>1.5679999999999821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0.64621104485348047</v>
      </c>
      <c r="C261" s="299" t="str">
        <f>CONCATENATE("(",ROUND((B261/$H263)*100,1),")")</f>
        <v>(35.6)</v>
      </c>
      <c r="D261" s="302">
        <f>'Ind T6'!M108</f>
        <v>5.5144283122043211E-2</v>
      </c>
      <c r="E261" s="299" t="str">
        <f>CONCATENATE("(",ROUND((D261/$H263)*100,1),")")</f>
        <v>(3)</v>
      </c>
      <c r="F261" s="302">
        <f>'Ind T6'!N108</f>
        <v>0.35520443350345443</v>
      </c>
      <c r="G261" s="299" t="str">
        <f>CONCATENATE("(",ROUND((F261/$H263)*100,1),")")</f>
        <v>(19.6)</v>
      </c>
      <c r="H261" s="302">
        <f>SUM(B261,D261,F261)</f>
        <v>1.0565597614789781</v>
      </c>
      <c r="I261" s="299" t="str">
        <f>CONCATENATE("(",ROUND((H261/$H263)*100,1),")")</f>
        <v>(58.2)</v>
      </c>
      <c r="K261" s="302">
        <f>B266-B261</f>
        <v>-1.3939252698693338E-2</v>
      </c>
      <c r="L261" s="302">
        <f>D266-D261</f>
        <v>1.7354478541291435E-3</v>
      </c>
      <c r="M261" s="302">
        <f>F266-F261</f>
        <v>-3.5628668247806305E-3</v>
      </c>
      <c r="N261" s="302">
        <f>SUM(K261:M261)</f>
        <v>-1.5766671669344826E-2</v>
      </c>
    </row>
    <row r="262" spans="1:14" x14ac:dyDescent="0.2">
      <c r="A262" s="282" t="s">
        <v>365</v>
      </c>
      <c r="B262" s="302">
        <f>'Ind T6'!L107</f>
        <v>0.37989590354827724</v>
      </c>
      <c r="C262" s="299" t="str">
        <f>CONCATENATE("(",ROUND((B262/$H263)*100,1),")")</f>
        <v>(20.9)</v>
      </c>
      <c r="D262" s="302">
        <f>'Ind T6'!M107</f>
        <v>0.1790719471132777</v>
      </c>
      <c r="E262" s="299" t="str">
        <f>CONCATENATE("(",ROUND((D262/$H263)*100,1),")")</f>
        <v>(9.9)</v>
      </c>
      <c r="F262" s="302">
        <f>'Ind T6'!N107</f>
        <v>0.1984723878594665</v>
      </c>
      <c r="G262" s="299" t="str">
        <f>CONCATENATE("(",ROUND((F262/$H263)*100,1),")")</f>
        <v>(10.9)</v>
      </c>
      <c r="H262" s="302">
        <f t="shared" ref="H262" si="201">SUM(B262,D262,F262)</f>
        <v>0.75744023852102149</v>
      </c>
      <c r="I262" s="299" t="str">
        <f>CONCATENATE("(",ROUND((H262/$H263)*100,1),")")</f>
        <v>(41.8)</v>
      </c>
      <c r="K262" s="302">
        <f t="shared" ref="K262:K263" si="202">B267-B262</f>
        <v>-6.5858679418658306E-3</v>
      </c>
      <c r="L262" s="302">
        <f t="shared" ref="L262:L263" si="203">D267-D262</f>
        <v>-3.0707833064849699E-4</v>
      </c>
      <c r="M262" s="302">
        <f t="shared" ref="M262:M263" si="204">F267-F262</f>
        <v>-5.3403820581398864E-3</v>
      </c>
      <c r="N262" s="302">
        <f t="shared" ref="N262:N263" si="205">SUM(K262:M262)</f>
        <v>-1.2233328330654214E-2</v>
      </c>
    </row>
    <row r="263" spans="1:14" x14ac:dyDescent="0.2">
      <c r="A263" s="282" t="s">
        <v>363</v>
      </c>
      <c r="B263" s="302">
        <f>SUM(B261:B262)</f>
        <v>1.0261069484017578</v>
      </c>
      <c r="C263" s="299" t="str">
        <f>CONCATENATE("(",ROUND((B263/$H263)*100,1),")")</f>
        <v>(56.6)</v>
      </c>
      <c r="D263" s="302">
        <f>SUM(D261:D262)</f>
        <v>0.2342162302353209</v>
      </c>
      <c r="E263" s="299" t="str">
        <f>CONCATENATE("(",ROUND((D263/$H263)*100,1),")")</f>
        <v>(12.9)</v>
      </c>
      <c r="F263" s="302">
        <f>SUM(F261:F262)</f>
        <v>0.55367682136292096</v>
      </c>
      <c r="G263" s="299" t="str">
        <f>CONCATENATE("(",ROUND((F263/$H263)*100,1),")")</f>
        <v>(30.5)</v>
      </c>
      <c r="H263" s="302">
        <f>SUM(H261:H262)</f>
        <v>1.8139999999999996</v>
      </c>
      <c r="I263" s="299" t="str">
        <f>CONCATENATE("(",ROUND((H263/$H263)*100,1),")")</f>
        <v>(100)</v>
      </c>
      <c r="K263" s="302">
        <f t="shared" si="202"/>
        <v>-2.0525120640559225E-2</v>
      </c>
      <c r="L263" s="302">
        <f t="shared" si="203"/>
        <v>1.4283695234806604E-3</v>
      </c>
      <c r="M263" s="302">
        <f t="shared" si="204"/>
        <v>-8.9032488829204892E-3</v>
      </c>
      <c r="N263" s="302">
        <f t="shared" si="205"/>
        <v>-2.7999999999999053E-2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0.63227179215478713</v>
      </c>
      <c r="C266" s="299" t="str">
        <f>CONCATENATE("(",ROUND((B266/$H268)*100,1),")")</f>
        <v>(35.4)</v>
      </c>
      <c r="D266" s="302">
        <f>'Ind T6'!R108</f>
        <v>5.6879730976172355E-2</v>
      </c>
      <c r="E266" s="299" t="str">
        <f>CONCATENATE("(",ROUND((D266/$H268)*100,1),")")</f>
        <v>(3.2)</v>
      </c>
      <c r="F266" s="302">
        <f>'Ind T6'!S108</f>
        <v>0.3516415666786738</v>
      </c>
      <c r="G266" s="299" t="str">
        <f>CONCATENATE("(",ROUND((F266/$H268)*100,1),")")</f>
        <v>(19.7)</v>
      </c>
      <c r="H266" s="302">
        <f>SUM(B266,D266,F266)</f>
        <v>1.0407930898096334</v>
      </c>
      <c r="I266" s="299" t="str">
        <f>CONCATENATE("(",ROUND((H266/$H268)*100,1),")")</f>
        <v>(58.3)</v>
      </c>
      <c r="K266" s="302">
        <f>B271-B266</f>
        <v>3.9096602306577521E-3</v>
      </c>
      <c r="L266" s="302">
        <f>D271-D266</f>
        <v>4.8569164364486717E-3</v>
      </c>
      <c r="M266" s="302">
        <f>F271-F266</f>
        <v>9.4884223027391079E-3</v>
      </c>
      <c r="N266" s="302">
        <f>SUM(K266:M266)</f>
        <v>1.8254998969845532E-2</v>
      </c>
    </row>
    <row r="267" spans="1:14" x14ac:dyDescent="0.2">
      <c r="A267" s="282" t="s">
        <v>365</v>
      </c>
      <c r="B267" s="302">
        <f>'Ind T6'!Q107</f>
        <v>0.37331003560641141</v>
      </c>
      <c r="C267" s="299" t="str">
        <f>CONCATENATE("(",ROUND((B267/$H268)*100,1),")")</f>
        <v>(20.9)</v>
      </c>
      <c r="D267" s="302">
        <f>'Ind T6'!R107</f>
        <v>0.1787648687826292</v>
      </c>
      <c r="E267" s="299" t="str">
        <f>CONCATENATE("(",ROUND((D267/$H268)*100,1),")")</f>
        <v>(10)</v>
      </c>
      <c r="F267" s="302">
        <f>'Ind T6'!S107</f>
        <v>0.19313200580132661</v>
      </c>
      <c r="G267" s="299" t="str">
        <f>CONCATENATE("(",ROUND((F267/$H268)*100,1),")")</f>
        <v>(10.8)</v>
      </c>
      <c r="H267" s="302">
        <f t="shared" ref="H267" si="206">SUM(B267,D267,F267)</f>
        <v>0.74520691019036722</v>
      </c>
      <c r="I267" s="299" t="str">
        <f>CONCATENATE("(",ROUND((H267/$H268)*100,1),")")</f>
        <v>(41.7)</v>
      </c>
      <c r="K267" s="302">
        <f t="shared" ref="K267:K268" si="207">B272-B267</f>
        <v>9.4571783621920091E-3</v>
      </c>
      <c r="L267" s="302">
        <f t="shared" ref="L267:L268" si="208">D272-D267</f>
        <v>3.3876394892948525E-3</v>
      </c>
      <c r="M267" s="302">
        <f t="shared" ref="M267:M268" si="209">F272-F267</f>
        <v>-5.0998168213317596E-3</v>
      </c>
      <c r="N267" s="302">
        <f t="shared" ref="N267:N268" si="210">SUM(K267:M267)</f>
        <v>7.745001030155102E-3</v>
      </c>
    </row>
    <row r="268" spans="1:14" x14ac:dyDescent="0.2">
      <c r="A268" s="282" t="s">
        <v>363</v>
      </c>
      <c r="B268" s="302">
        <f>SUM(B266:B267)</f>
        <v>1.0055818277611985</v>
      </c>
      <c r="C268" s="299" t="str">
        <f>CONCATENATE("(",ROUND((B268/$H268)*100,1),")")</f>
        <v>(56.3)</v>
      </c>
      <c r="D268" s="302">
        <f>SUM(D266:D267)</f>
        <v>0.23564459975880156</v>
      </c>
      <c r="E268" s="299" t="str">
        <f>CONCATENATE("(",ROUND((D268/$H268)*100,1),")")</f>
        <v>(13.2)</v>
      </c>
      <c r="F268" s="302">
        <f>SUM(F266:F267)</f>
        <v>0.54477357248000047</v>
      </c>
      <c r="G268" s="299" t="str">
        <f>CONCATENATE("(",ROUND((F268/$H268)*100,1),")")</f>
        <v>(30.5)</v>
      </c>
      <c r="H268" s="302">
        <f>SUM(H266:H267)</f>
        <v>1.7860000000000005</v>
      </c>
      <c r="I268" s="299" t="str">
        <f>CONCATENATE("(",ROUND((H268/$H268)*100,1),")")</f>
        <v>(100)</v>
      </c>
      <c r="K268" s="302">
        <f t="shared" si="207"/>
        <v>1.3366838592849817E-2</v>
      </c>
      <c r="L268" s="302">
        <f t="shared" si="208"/>
        <v>8.2445559257435241E-3</v>
      </c>
      <c r="M268" s="302">
        <f t="shared" si="209"/>
        <v>4.3886054814072928E-3</v>
      </c>
      <c r="N268" s="302">
        <f t="shared" si="210"/>
        <v>2.6000000000000634E-2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0.63618145238544488</v>
      </c>
      <c r="C271" s="299" t="str">
        <f>CONCATENATE("(",ROUND((B271/$H273)*100,1),")")</f>
        <v>(35.1)</v>
      </c>
      <c r="D271" s="302">
        <f>'Ind T6'!W108</f>
        <v>6.1736647412621026E-2</v>
      </c>
      <c r="E271" s="299" t="str">
        <f>CONCATENATE("(",ROUND((D271/$H273)*100,1),")")</f>
        <v>(3.4)</v>
      </c>
      <c r="F271" s="302">
        <f>'Ind T6'!X108</f>
        <v>0.36112998898141291</v>
      </c>
      <c r="G271" s="299" t="str">
        <f>CONCATENATE("(",ROUND((F271/$H273)*100,1),")")</f>
        <v>(19.9)</v>
      </c>
      <c r="H271" s="302">
        <f>SUM(B271,D271,F271)</f>
        <v>1.0590480887794786</v>
      </c>
      <c r="I271" s="299" t="str">
        <f>CONCATENATE("(",ROUND((H271/$H273)*100,1),")")</f>
        <v>(58.4)</v>
      </c>
      <c r="K271" s="302">
        <f>B271-B261</f>
        <v>-1.0029592468035586E-2</v>
      </c>
      <c r="L271" s="302">
        <f>D271-D261</f>
        <v>6.5923642905778151E-3</v>
      </c>
      <c r="M271" s="302">
        <f>F271-F261</f>
        <v>5.9255554779584774E-3</v>
      </c>
      <c r="N271" s="302">
        <f>SUM(K271:M271)</f>
        <v>2.4883273005007062E-3</v>
      </c>
    </row>
    <row r="272" spans="1:14" x14ac:dyDescent="0.2">
      <c r="A272" s="282" t="s">
        <v>365</v>
      </c>
      <c r="B272" s="302">
        <f>'Ind T6'!V107</f>
        <v>0.38276721396860341</v>
      </c>
      <c r="C272" s="299" t="str">
        <f>CONCATENATE("(",ROUND((B272/$H273)*100,1),")")</f>
        <v>(21.1)</v>
      </c>
      <c r="D272" s="302">
        <f>'Ind T6'!W107</f>
        <v>0.18215250827192406</v>
      </c>
      <c r="E272" s="299" t="str">
        <f>CONCATENATE("(",ROUND((D272/$H273)*100,1),")")</f>
        <v>(10.1)</v>
      </c>
      <c r="F272" s="302">
        <f>'Ind T6'!X107</f>
        <v>0.18803218897999485</v>
      </c>
      <c r="G272" s="299" t="str">
        <f>CONCATENATE("(",ROUND((F272/$H273)*100,1),")")</f>
        <v>(10.4)</v>
      </c>
      <c r="H272" s="302">
        <f t="shared" ref="H272" si="211">SUM(B272,D272,F272)</f>
        <v>0.7529519112205223</v>
      </c>
      <c r="I272" s="299" t="str">
        <f>CONCATENATE("(",ROUND((H272/$H273)*100,1),")")</f>
        <v>(41.6)</v>
      </c>
      <c r="K272" s="302">
        <f t="shared" ref="K272:K273" si="212">B272-B262</f>
        <v>2.8713104203261786E-3</v>
      </c>
      <c r="L272" s="302">
        <f t="shared" ref="L272:L273" si="213">D272-D262</f>
        <v>3.0805611586463555E-3</v>
      </c>
      <c r="M272" s="302">
        <f t="shared" ref="M272:M273" si="214">F272-F262</f>
        <v>-1.0440198879471646E-2</v>
      </c>
      <c r="N272" s="302">
        <f t="shared" ref="N272:N273" si="215">SUM(K272:M272)</f>
        <v>-4.488327300499112E-3</v>
      </c>
    </row>
    <row r="273" spans="1:14" x14ac:dyDescent="0.2">
      <c r="A273" s="282" t="s">
        <v>363</v>
      </c>
      <c r="B273" s="302">
        <f>SUM(B271:B272)</f>
        <v>1.0189486663540483</v>
      </c>
      <c r="C273" s="299" t="str">
        <f>CONCATENATE("(",ROUND((B273/$H273)*100,1),")")</f>
        <v>(56.2)</v>
      </c>
      <c r="D273" s="302">
        <f>SUM(D271:D272)</f>
        <v>0.24388915568454508</v>
      </c>
      <c r="E273" s="299" t="str">
        <f>CONCATENATE("(",ROUND((D273/$H273)*100,1),")")</f>
        <v>(13.5)</v>
      </c>
      <c r="F273" s="302">
        <f>SUM(F271:F272)</f>
        <v>0.54916217796140776</v>
      </c>
      <c r="G273" s="299" t="str">
        <f>CONCATENATE("(",ROUND((F273/$H273)*100,1),")")</f>
        <v>(30.3)</v>
      </c>
      <c r="H273" s="302">
        <f>SUM(H271:H272)</f>
        <v>1.8120000000000009</v>
      </c>
      <c r="I273" s="299" t="str">
        <f>CONCATENATE("(",ROUND((H273/$H273)*100,1),")")</f>
        <v>(100)</v>
      </c>
      <c r="K273" s="302">
        <f t="shared" si="212"/>
        <v>-7.1582820477094078E-3</v>
      </c>
      <c r="L273" s="302">
        <f t="shared" si="213"/>
        <v>9.6729254492241845E-3</v>
      </c>
      <c r="M273" s="302">
        <f t="shared" si="214"/>
        <v>-4.5146434015131964E-3</v>
      </c>
      <c r="N273" s="302">
        <f t="shared" si="215"/>
        <v>-1.9999999999984197E-3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3.2146420456221745</v>
      </c>
      <c r="C282" s="299" t="str">
        <f>CONCATENATE("(",ROUND((B282/$H284)*100,1),")")</f>
        <v>(64.8)</v>
      </c>
      <c r="D282" s="302">
        <f>'Ind T6'!M117</f>
        <v>0.21269060582510679</v>
      </c>
      <c r="E282" s="299" t="str">
        <f>CONCATENATE("(",ROUND((D282/$H284)*100,1),")")</f>
        <v>(4.3)</v>
      </c>
      <c r="F282" s="302">
        <f>'Ind T6'!N117</f>
        <v>0.32247143981563009</v>
      </c>
      <c r="G282" s="299" t="str">
        <f>CONCATENATE("(",ROUND((F282/$H284)*100,1),")")</f>
        <v>(6.5)</v>
      </c>
      <c r="H282" s="302">
        <f>SUM(B282,D282,F282)</f>
        <v>3.7498040912629111</v>
      </c>
      <c r="I282" s="299" t="str">
        <f>CONCATENATE("(",ROUND((H282/$H284)*100,1),")")</f>
        <v>(75.6)</v>
      </c>
      <c r="K282" s="302">
        <f>B287-B282</f>
        <v>0.12095726106440008</v>
      </c>
      <c r="L282" s="302">
        <f>D287-D282</f>
        <v>1.1353658871475575E-2</v>
      </c>
      <c r="M282" s="302">
        <f>F287-F282</f>
        <v>2.243678649340225E-2</v>
      </c>
      <c r="N282" s="302">
        <f>SUM(K282:M282)</f>
        <v>0.1547477064292779</v>
      </c>
    </row>
    <row r="283" spans="1:14" x14ac:dyDescent="0.2">
      <c r="A283" s="282" t="s">
        <v>365</v>
      </c>
      <c r="B283" s="302">
        <f>'Ind T6'!L116</f>
        <v>0.88988062942805068</v>
      </c>
      <c r="C283" s="299" t="str">
        <f>CONCATENATE("(",ROUND((B283/$H284)*100,1),")")</f>
        <v>(17.9)</v>
      </c>
      <c r="D283" s="302">
        <f>'Ind T6'!M116</f>
        <v>0.27460824547753276</v>
      </c>
      <c r="E283" s="299" t="str">
        <f>CONCATENATE("(",ROUND((D283/$H284)*100,1),")")</f>
        <v>(5.5)</v>
      </c>
      <c r="F283" s="302">
        <f>'Ind T6'!N116</f>
        <v>4.770703383150264E-2</v>
      </c>
      <c r="G283" s="299" t="str">
        <f>CONCATENATE("(",ROUND((F283/$H284)*100,1),")")</f>
        <v>(1)</v>
      </c>
      <c r="H283" s="302">
        <f t="shared" ref="H283" si="216">SUM(B283,D283,F283)</f>
        <v>1.2121959087370862</v>
      </c>
      <c r="I283" s="299" t="str">
        <f>CONCATENATE("(",ROUND((H283/$H284)*100,1),")")</f>
        <v>(24.4)</v>
      </c>
      <c r="K283" s="302">
        <f t="shared" ref="K283:K284" si="217">B288-B283</f>
        <v>6.1961510928721375E-2</v>
      </c>
      <c r="L283" s="302">
        <f t="shared" ref="L283:L284" si="218">D288-D283</f>
        <v>8.4071760578166566E-3</v>
      </c>
      <c r="M283" s="302">
        <f t="shared" ref="M283:M284" si="219">F288-F283</f>
        <v>2.8836065841931144E-3</v>
      </c>
      <c r="N283" s="302">
        <f t="shared" ref="N283:N284" si="220">SUM(K283:M283)</f>
        <v>7.3252293570731153E-2</v>
      </c>
    </row>
    <row r="284" spans="1:14" x14ac:dyDescent="0.2">
      <c r="A284" s="282" t="s">
        <v>363</v>
      </c>
      <c r="B284" s="302">
        <f>SUM(B282:B283)</f>
        <v>4.1045226750502248</v>
      </c>
      <c r="C284" s="299" t="str">
        <f>CONCATENATE("(",ROUND((B284/$H284)*100,1),")")</f>
        <v>(82.7)</v>
      </c>
      <c r="D284" s="302">
        <f>SUM(D282:D283)</f>
        <v>0.48729885130263956</v>
      </c>
      <c r="E284" s="299" t="str">
        <f>CONCATENATE("(",ROUND((D284/$H284)*100,1),")")</f>
        <v>(9.8)</v>
      </c>
      <c r="F284" s="302">
        <f>SUM(F282:F283)</f>
        <v>0.37017847364713274</v>
      </c>
      <c r="G284" s="299" t="str">
        <f>CONCATENATE("(",ROUND((F284/$H284)*100,1),")")</f>
        <v>(7.5)</v>
      </c>
      <c r="H284" s="302">
        <f>SUM(H282:H283)</f>
        <v>4.9619999999999971</v>
      </c>
      <c r="I284" s="299" t="str">
        <f>CONCATENATE("(",ROUND((H284/$H284)*100,1),")")</f>
        <v>(100)</v>
      </c>
      <c r="K284" s="302">
        <f t="shared" si="217"/>
        <v>0.18291877199312179</v>
      </c>
      <c r="L284" s="302">
        <f t="shared" si="218"/>
        <v>1.9760834929292204E-2</v>
      </c>
      <c r="M284" s="302">
        <f t="shared" si="219"/>
        <v>2.5320393077595371E-2</v>
      </c>
      <c r="N284" s="302">
        <f t="shared" si="220"/>
        <v>0.22800000000000936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3.3355993066865746</v>
      </c>
      <c r="C287" s="299" t="str">
        <f>CONCATENATE("(",ROUND((B287/$H289)*100,1),")")</f>
        <v>(64.3)</v>
      </c>
      <c r="D287" s="302">
        <f>'Ind T6'!R117</f>
        <v>0.22404426469658237</v>
      </c>
      <c r="E287" s="299" t="str">
        <f>CONCATENATE("(",ROUND((D287/$H289)*100,1),")")</f>
        <v>(4.3)</v>
      </c>
      <c r="F287" s="302">
        <f>'Ind T6'!S117</f>
        <v>0.34490822630903234</v>
      </c>
      <c r="G287" s="299" t="str">
        <f>CONCATENATE("(",ROUND((F287/$H289)*100,1),")")</f>
        <v>(6.6)</v>
      </c>
      <c r="H287" s="302">
        <f>SUM(B287,D287,F287)</f>
        <v>3.9045517976921893</v>
      </c>
      <c r="I287" s="299" t="str">
        <f>CONCATENATE("(",ROUND((H287/$H289)*100,1),")")</f>
        <v>(75.2)</v>
      </c>
      <c r="K287" s="302">
        <f>B292-B287</f>
        <v>9.2354141478767637E-2</v>
      </c>
      <c r="L287" s="302">
        <f>D292-D287</f>
        <v>1.0588126262461195E-2</v>
      </c>
      <c r="M287" s="302">
        <f>F292-F287</f>
        <v>2.1448942647534219E-2</v>
      </c>
      <c r="N287" s="302">
        <f>SUM(K287:M287)</f>
        <v>0.12439121038876305</v>
      </c>
    </row>
    <row r="288" spans="1:14" x14ac:dyDescent="0.2">
      <c r="A288" s="282" t="s">
        <v>365</v>
      </c>
      <c r="B288" s="302">
        <f>'Ind T6'!Q116</f>
        <v>0.95184214035677206</v>
      </c>
      <c r="C288" s="299" t="str">
        <f>CONCATENATE("(",ROUND((B288/$H289)*100,1),")")</f>
        <v>(18.3)</v>
      </c>
      <c r="D288" s="302">
        <f>'Ind T6'!R116</f>
        <v>0.28301542153534942</v>
      </c>
      <c r="E288" s="299" t="str">
        <f>CONCATENATE("(",ROUND((D288/$H289)*100,1),")")</f>
        <v>(5.5)</v>
      </c>
      <c r="F288" s="302">
        <f>'Ind T6'!S116</f>
        <v>5.0590640415695755E-2</v>
      </c>
      <c r="G288" s="299" t="str">
        <f>CONCATENATE("(",ROUND((F288/$H289)*100,1),")")</f>
        <v>(1)</v>
      </c>
      <c r="H288" s="302">
        <f t="shared" ref="H288" si="221">SUM(B288,D288,F288)</f>
        <v>1.2854482023078173</v>
      </c>
      <c r="I288" s="299" t="str">
        <f>CONCATENATE("(",ROUND((H288/$H289)*100,1),")")</f>
        <v>(24.8)</v>
      </c>
      <c r="K288" s="302">
        <f t="shared" ref="K288:K289" si="222">B293-B288</f>
        <v>7.9509028720922581E-2</v>
      </c>
      <c r="L288" s="302">
        <f t="shared" ref="L288:L289" si="223">D293-D288</f>
        <v>9.853231818383601E-4</v>
      </c>
      <c r="M288" s="302">
        <f t="shared" ref="M288:M289" si="224">F293-F288</f>
        <v>2.1144377084624313E-3</v>
      </c>
      <c r="N288" s="302">
        <f t="shared" ref="N288:N289" si="225">SUM(K288:M288)</f>
        <v>8.2608789611223366E-2</v>
      </c>
    </row>
    <row r="289" spans="1:14" x14ac:dyDescent="0.2">
      <c r="A289" s="282" t="s">
        <v>363</v>
      </c>
      <c r="B289" s="302">
        <f>SUM(B287:B288)</f>
        <v>4.2874414470433466</v>
      </c>
      <c r="C289" s="299" t="str">
        <f>CONCATENATE("(",ROUND((B289/$H289)*100,1),")")</f>
        <v>(82.6)</v>
      </c>
      <c r="D289" s="302">
        <f>SUM(D287:D288)</f>
        <v>0.50705968623193176</v>
      </c>
      <c r="E289" s="299" t="str">
        <f>CONCATENATE("(",ROUND((D289/$H289)*100,1),")")</f>
        <v>(9.8)</v>
      </c>
      <c r="F289" s="302">
        <f>SUM(F287:F288)</f>
        <v>0.39549886672472812</v>
      </c>
      <c r="G289" s="299" t="str">
        <f>CONCATENATE("(",ROUND((F289/$H289)*100,1),")")</f>
        <v>(7.6)</v>
      </c>
      <c r="H289" s="302">
        <f>SUM(H287:H288)</f>
        <v>5.1900000000000066</v>
      </c>
      <c r="I289" s="299" t="str">
        <f>CONCATENATE("(",ROUND((H289/$H289)*100,1),")")</f>
        <v>(100)</v>
      </c>
      <c r="K289" s="302">
        <f t="shared" si="222"/>
        <v>0.17186317019969</v>
      </c>
      <c r="L289" s="302">
        <f t="shared" si="223"/>
        <v>1.1573449444299611E-2</v>
      </c>
      <c r="M289" s="302">
        <f t="shared" si="224"/>
        <v>2.3563380355996644E-2</v>
      </c>
      <c r="N289" s="302">
        <f t="shared" si="225"/>
        <v>0.20699999999998625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3.4279534481653422</v>
      </c>
      <c r="C292" s="299" t="str">
        <f>CONCATENATE("(",ROUND((B292/$H294)*100,1),")")</f>
        <v>(63.5)</v>
      </c>
      <c r="D292" s="302">
        <f>'Ind T6'!W117</f>
        <v>0.23463239095904356</v>
      </c>
      <c r="E292" s="299" t="str">
        <f>CONCATENATE("(",ROUND((D292/$H294)*100,1),")")</f>
        <v>(4.3)</v>
      </c>
      <c r="F292" s="302">
        <f>'Ind T6'!X117</f>
        <v>0.36635716895656656</v>
      </c>
      <c r="G292" s="299" t="str">
        <f>CONCATENATE("(",ROUND((F292/$H294)*100,1),")")</f>
        <v>(6.8)</v>
      </c>
      <c r="H292" s="302">
        <f>SUM(B292,D292,F292)</f>
        <v>4.0289430080809527</v>
      </c>
      <c r="I292" s="299" t="str">
        <f>CONCATENATE("(",ROUND((H292/$H294)*100,1),")")</f>
        <v>(74.7)</v>
      </c>
      <c r="K292" s="302">
        <f>B292-B282</f>
        <v>0.21331140254316772</v>
      </c>
      <c r="L292" s="302">
        <f>D292-D282</f>
        <v>2.194178513393677E-2</v>
      </c>
      <c r="M292" s="302">
        <f>F292-F282</f>
        <v>4.3885729140936469E-2</v>
      </c>
      <c r="N292" s="302">
        <f>SUM(K292:M292)</f>
        <v>0.27913891681804093</v>
      </c>
    </row>
    <row r="293" spans="1:14" x14ac:dyDescent="0.2">
      <c r="A293" s="282" t="s">
        <v>365</v>
      </c>
      <c r="B293" s="302">
        <f>'Ind T6'!V116</f>
        <v>1.0313511690776946</v>
      </c>
      <c r="C293" s="299" t="str">
        <f>CONCATENATE("(",ROUND((B293/$H294)*100,1),")")</f>
        <v>(19.1)</v>
      </c>
      <c r="D293" s="302">
        <f>'Ind T6'!W116</f>
        <v>0.28400074471718778</v>
      </c>
      <c r="E293" s="299" t="str">
        <f>CONCATENATE("(",ROUND((D293/$H294)*100,1),")")</f>
        <v>(5.3)</v>
      </c>
      <c r="F293" s="302">
        <f>'Ind T6'!X116</f>
        <v>5.2705078124158186E-2</v>
      </c>
      <c r="G293" s="299" t="str">
        <f>CONCATENATE("(",ROUND((F293/$H294)*100,1),")")</f>
        <v>(1)</v>
      </c>
      <c r="H293" s="302">
        <f t="shared" ref="H293" si="226">SUM(B293,D293,F293)</f>
        <v>1.3680569919190406</v>
      </c>
      <c r="I293" s="299" t="str">
        <f>CONCATENATE("(",ROUND((H293/$H294)*100,1),")")</f>
        <v>(25.3)</v>
      </c>
      <c r="K293" s="302">
        <f t="shared" ref="K293:K294" si="227">B293-B283</f>
        <v>0.14147053964964396</v>
      </c>
      <c r="L293" s="302">
        <f t="shared" ref="L293:L294" si="228">D293-D283</f>
        <v>9.3924992396550167E-3</v>
      </c>
      <c r="M293" s="302">
        <f t="shared" ref="M293:M294" si="229">F293-F283</f>
        <v>4.9980442926555457E-3</v>
      </c>
      <c r="N293" s="302">
        <f t="shared" ref="N293:N294" si="230">SUM(K293:M293)</f>
        <v>0.15586108318195452</v>
      </c>
    </row>
    <row r="294" spans="1:14" x14ac:dyDescent="0.2">
      <c r="A294" s="282" t="s">
        <v>363</v>
      </c>
      <c r="B294" s="302">
        <f>SUM(B292:B293)</f>
        <v>4.4593046172430366</v>
      </c>
      <c r="C294" s="299" t="str">
        <f>CONCATENATE("(",ROUND((B294/$H294)*100,1),")")</f>
        <v>(82.6)</v>
      </c>
      <c r="D294" s="302">
        <f>SUM(D292:D293)</f>
        <v>0.51863313567623137</v>
      </c>
      <c r="E294" s="299" t="str">
        <f>CONCATENATE("(",ROUND((D294/$H294)*100,1),")")</f>
        <v>(9.6)</v>
      </c>
      <c r="F294" s="302">
        <f>SUM(F292:F293)</f>
        <v>0.41906224708072476</v>
      </c>
      <c r="G294" s="299" t="str">
        <f>CONCATENATE("(",ROUND((F294/$H294)*100,1),")")</f>
        <v>(7.8)</v>
      </c>
      <c r="H294" s="302">
        <f>SUM(H292:H293)</f>
        <v>5.3969999999999931</v>
      </c>
      <c r="I294" s="299" t="str">
        <f>CONCATENATE("(",ROUND((H294/$H294)*100,1),")")</f>
        <v>(100)</v>
      </c>
      <c r="K294" s="302">
        <f t="shared" si="227"/>
        <v>0.35478194219281178</v>
      </c>
      <c r="L294" s="302">
        <f t="shared" si="228"/>
        <v>3.1334284373591814E-2</v>
      </c>
      <c r="M294" s="302">
        <f t="shared" si="229"/>
        <v>4.8883773433592015E-2</v>
      </c>
      <c r="N294" s="302">
        <f t="shared" si="230"/>
        <v>0.43499999999999561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1.0065479974191271</v>
      </c>
      <c r="C303" s="299" t="str">
        <f>CONCATENATE("(",ROUND((B303/$H305)*100,1),")")</f>
        <v>(41.6)</v>
      </c>
      <c r="D303" s="302">
        <f>'Ind T6'!M126</f>
        <v>5.6146515623973277E-2</v>
      </c>
      <c r="E303" s="299" t="str">
        <f>CONCATENATE("(",ROUND((D303/$H305)*100,1),")")</f>
        <v>(2.3)</v>
      </c>
      <c r="F303" s="302">
        <f>'Ind T6'!N126</f>
        <v>7.5554386343085242E-2</v>
      </c>
      <c r="G303" s="299" t="str">
        <f>CONCATENATE("(",ROUND((F303/$H305)*100,1),")")</f>
        <v>(3.1)</v>
      </c>
      <c r="H303" s="302">
        <f>SUM(B303,D303,F303)</f>
        <v>1.1382488993861857</v>
      </c>
      <c r="I303" s="299" t="str">
        <f>CONCATENATE("(",ROUND((H303/$H305)*100,1),")")</f>
        <v>(47.1)</v>
      </c>
      <c r="K303" s="302">
        <f>B308-B303</f>
        <v>9.7148781223614922E-3</v>
      </c>
      <c r="L303" s="302">
        <f>D308-D303</f>
        <v>2.8939513425799909E-3</v>
      </c>
      <c r="M303" s="302">
        <f>F308-F303</f>
        <v>4.5092958880353362E-3</v>
      </c>
      <c r="N303" s="302">
        <f>SUM(K303:M303)</f>
        <v>1.7118125352976819E-2</v>
      </c>
    </row>
    <row r="304" spans="1:14" x14ac:dyDescent="0.2">
      <c r="A304" s="282" t="s">
        <v>365</v>
      </c>
      <c r="B304" s="302">
        <f>'Ind T6'!L125</f>
        <v>0.8483965693055765</v>
      </c>
      <c r="C304" s="299" t="str">
        <f>CONCATENATE("(",ROUND((B304/$H305)*100,1),")")</f>
        <v>(35.1)</v>
      </c>
      <c r="D304" s="302">
        <f>'Ind T6'!M125</f>
        <v>0.36488744229340109</v>
      </c>
      <c r="E304" s="299" t="str">
        <f>CONCATENATE("(",ROUND((D304/$H305)*100,1),")")</f>
        <v>(15.1)</v>
      </c>
      <c r="F304" s="302">
        <f>'Ind T6'!N125</f>
        <v>6.6467089014837097E-2</v>
      </c>
      <c r="G304" s="299" t="str">
        <f>CONCATENATE("(",ROUND((F304/$H305)*100,1),")")</f>
        <v>(2.7)</v>
      </c>
      <c r="H304" s="302">
        <f t="shared" ref="H304" si="231">SUM(B304,D304,F304)</f>
        <v>1.2797511006138147</v>
      </c>
      <c r="I304" s="299" t="str">
        <f>CONCATENATE("(",ROUND((H304/$H305)*100,1),")")</f>
        <v>(52.9)</v>
      </c>
      <c r="K304" s="302">
        <f t="shared" ref="K304:K305" si="232">B309-B304</f>
        <v>4.4896040492479194E-3</v>
      </c>
      <c r="L304" s="302">
        <f t="shared" ref="L304:L305" si="233">D309-D304</f>
        <v>-2.001402070854974E-3</v>
      </c>
      <c r="M304" s="302">
        <f t="shared" ref="M304:M305" si="234">F309-F304</f>
        <v>3.3936726686287499E-3</v>
      </c>
      <c r="N304" s="302">
        <f t="shared" ref="N304:N305" si="235">SUM(K304:M304)</f>
        <v>5.8818746470216954E-3</v>
      </c>
    </row>
    <row r="305" spans="1:14" x14ac:dyDescent="0.2">
      <c r="A305" s="282" t="s">
        <v>363</v>
      </c>
      <c r="B305" s="302">
        <f>SUM(B303:B304)</f>
        <v>1.8549445667247038</v>
      </c>
      <c r="C305" s="299" t="str">
        <f>CONCATENATE("(",ROUND((B305/$H305)*100,1),")")</f>
        <v>(76.7)</v>
      </c>
      <c r="D305" s="302">
        <f>SUM(D303:D304)</f>
        <v>0.42103395791737436</v>
      </c>
      <c r="E305" s="299" t="str">
        <f>CONCATENATE("(",ROUND((D305/$H305)*100,1),")")</f>
        <v>(17.4)</v>
      </c>
      <c r="F305" s="302">
        <f>SUM(F303:F304)</f>
        <v>0.14202147535792234</v>
      </c>
      <c r="G305" s="299" t="str">
        <f>CONCATENATE("(",ROUND((F305/$H305)*100,1),")")</f>
        <v>(5.9)</v>
      </c>
      <c r="H305" s="302">
        <f>SUM(H303:H304)</f>
        <v>2.4180000000000001</v>
      </c>
      <c r="I305" s="299" t="str">
        <f>CONCATENATE("(",ROUND((H305/$H305)*100,1),")")</f>
        <v>(100)</v>
      </c>
      <c r="K305" s="302">
        <f t="shared" si="232"/>
        <v>1.420448217160919E-2</v>
      </c>
      <c r="L305" s="302">
        <f t="shared" si="233"/>
        <v>8.9254927172505161E-4</v>
      </c>
      <c r="M305" s="302">
        <f t="shared" si="234"/>
        <v>7.9029685566640862E-3</v>
      </c>
      <c r="N305" s="302">
        <f t="shared" si="235"/>
        <v>2.2999999999998327E-2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1.0162628755414886</v>
      </c>
      <c r="C308" s="299" t="str">
        <f>CONCATENATE("(",ROUND((B308/$H310)*100,1),")")</f>
        <v>(41.6)</v>
      </c>
      <c r="D308" s="302">
        <f>'Ind T6'!R126</f>
        <v>5.9040466966553268E-2</v>
      </c>
      <c r="E308" s="299" t="str">
        <f>CONCATENATE("(",ROUND((D308/$H310)*100,1),")")</f>
        <v>(2.4)</v>
      </c>
      <c r="F308" s="302">
        <f>'Ind T6'!S126</f>
        <v>8.0063682231120578E-2</v>
      </c>
      <c r="G308" s="299" t="str">
        <f>CONCATENATE("(",ROUND((F308/$H310)*100,1),")")</f>
        <v>(3.3)</v>
      </c>
      <c r="H308" s="302">
        <f>SUM(B308,D308,F308)</f>
        <v>1.1553670247391623</v>
      </c>
      <c r="I308" s="299" t="str">
        <f>CONCATENATE("(",ROUND((H308/$H310)*100,1),")")</f>
        <v>(47.3)</v>
      </c>
      <c r="K308" s="302">
        <f>B313-B308</f>
        <v>-1.9628398313143447E-2</v>
      </c>
      <c r="L308" s="302">
        <f>D313-D308</f>
        <v>2.8292302479016804E-3</v>
      </c>
      <c r="M308" s="302">
        <f>F313-F308</f>
        <v>1.6393754274741656E-3</v>
      </c>
      <c r="N308" s="302">
        <f>SUM(K308:M308)</f>
        <v>-1.5159792637767601E-2</v>
      </c>
    </row>
    <row r="309" spans="1:14" x14ac:dyDescent="0.2">
      <c r="A309" s="282" t="s">
        <v>365</v>
      </c>
      <c r="B309" s="302">
        <f>'Ind T6'!Q125</f>
        <v>0.85288617335482442</v>
      </c>
      <c r="C309" s="299" t="str">
        <f>CONCATENATE("(",ROUND((B309/$H310)*100,1),")")</f>
        <v>(34.9)</v>
      </c>
      <c r="D309" s="302">
        <f>'Ind T6'!R125</f>
        <v>0.36288604022254611</v>
      </c>
      <c r="E309" s="299" t="str">
        <f>CONCATENATE("(",ROUND((D309/$H310)*100,1),")")</f>
        <v>(14.9)</v>
      </c>
      <c r="F309" s="302">
        <f>'Ind T6'!S125</f>
        <v>6.9860761683465847E-2</v>
      </c>
      <c r="G309" s="299" t="str">
        <f>CONCATENATE("(",ROUND((F309/$H310)*100,1),")")</f>
        <v>(2.9)</v>
      </c>
      <c r="H309" s="302">
        <f t="shared" ref="H309" si="236">SUM(B309,D309,F309)</f>
        <v>1.2856329752608364</v>
      </c>
      <c r="I309" s="299" t="str">
        <f>CONCATENATE("(",ROUND((H309/$H310)*100,1),")")</f>
        <v>(52.7)</v>
      </c>
      <c r="K309" s="302">
        <f t="shared" ref="K309:K310" si="237">B314-B309</f>
        <v>-1.9138443535064553E-2</v>
      </c>
      <c r="L309" s="302">
        <f t="shared" ref="L309:L310" si="238">D314-D309</f>
        <v>-1.1403835896266534E-2</v>
      </c>
      <c r="M309" s="302">
        <f t="shared" ref="M309:M310" si="239">F314-F309</f>
        <v>-2.9792793090087366E-4</v>
      </c>
      <c r="N309" s="302">
        <f t="shared" ref="N309:N310" si="240">SUM(K309:M309)</f>
        <v>-3.0840207362231961E-2</v>
      </c>
    </row>
    <row r="310" spans="1:14" x14ac:dyDescent="0.2">
      <c r="A310" s="282" t="s">
        <v>363</v>
      </c>
      <c r="B310" s="302">
        <f>SUM(B308:B309)</f>
        <v>1.8691490488963129</v>
      </c>
      <c r="C310" s="299" t="str">
        <f>CONCATENATE("(",ROUND((B310/$H310)*100,1),")")</f>
        <v>(76.6)</v>
      </c>
      <c r="D310" s="302">
        <f>SUM(D308:D309)</f>
        <v>0.42192650718909941</v>
      </c>
      <c r="E310" s="299" t="str">
        <f>CONCATENATE("(",ROUND((D310/$H310)*100,1),")")</f>
        <v>(17.3)</v>
      </c>
      <c r="F310" s="302">
        <f>SUM(F308:F309)</f>
        <v>0.14992444391458642</v>
      </c>
      <c r="G310" s="299" t="str">
        <f>CONCATENATE("(",ROUND((F310/$H310)*100,1),")")</f>
        <v>(6.1)</v>
      </c>
      <c r="H310" s="302">
        <f>SUM(H308:H309)</f>
        <v>2.4409999999999989</v>
      </c>
      <c r="I310" s="299" t="str">
        <f>CONCATENATE("(",ROUND((H310/$H310)*100,1),")")</f>
        <v>(100)</v>
      </c>
      <c r="K310" s="302">
        <f t="shared" si="237"/>
        <v>-3.8766841848207889E-2</v>
      </c>
      <c r="L310" s="302">
        <f t="shared" si="238"/>
        <v>-8.5746056483648747E-3</v>
      </c>
      <c r="M310" s="302">
        <f t="shared" si="239"/>
        <v>1.3414474965732781E-3</v>
      </c>
      <c r="N310" s="302">
        <f t="shared" si="240"/>
        <v>-4.5999999999999486E-2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0.99663447722834519</v>
      </c>
      <c r="C313" s="299" t="str">
        <f>CONCATENATE("(",ROUND((B313/$H315)*100,1),")")</f>
        <v>(41.6)</v>
      </c>
      <c r="D313" s="302">
        <f>'Ind T6'!W126</f>
        <v>6.1869697214454948E-2</v>
      </c>
      <c r="E313" s="299" t="str">
        <f>CONCATENATE("(",ROUND((D313/$H315)*100,1),")")</f>
        <v>(2.6)</v>
      </c>
      <c r="F313" s="302">
        <f>'Ind T6'!X126</f>
        <v>8.1703057658594744E-2</v>
      </c>
      <c r="G313" s="299" t="str">
        <f>CONCATENATE("(",ROUND((F313/$H315)*100,1),")")</f>
        <v>(3.4)</v>
      </c>
      <c r="H313" s="302">
        <f>SUM(B313,D313,F313)</f>
        <v>1.1402072321013947</v>
      </c>
      <c r="I313" s="299" t="str">
        <f>CONCATENATE("(",ROUND((H313/$H315)*100,1),")")</f>
        <v>(47.6)</v>
      </c>
      <c r="K313" s="302">
        <f>B313-B303</f>
        <v>-9.9135201907819548E-3</v>
      </c>
      <c r="L313" s="302">
        <f>D313-D303</f>
        <v>5.7231815904816713E-3</v>
      </c>
      <c r="M313" s="302">
        <f>F313-F303</f>
        <v>6.1486713155095019E-3</v>
      </c>
      <c r="N313" s="302">
        <f>SUM(K313:M313)</f>
        <v>1.9583327152092184E-3</v>
      </c>
    </row>
    <row r="314" spans="1:14" x14ac:dyDescent="0.2">
      <c r="A314" s="282" t="s">
        <v>365</v>
      </c>
      <c r="B314" s="302">
        <f>'Ind T6'!V125</f>
        <v>0.83374772981975986</v>
      </c>
      <c r="C314" s="299" t="str">
        <f>CONCATENATE("(",ROUND((B314/$H315)*100,1),")")</f>
        <v>(34.8)</v>
      </c>
      <c r="D314" s="302">
        <f>'Ind T6'!W125</f>
        <v>0.35148220432627958</v>
      </c>
      <c r="E314" s="299" t="str">
        <f>CONCATENATE("(",ROUND((D314/$H315)*100,1),")")</f>
        <v>(14.7)</v>
      </c>
      <c r="F314" s="302">
        <f>'Ind T6'!X125</f>
        <v>6.9562833752564973E-2</v>
      </c>
      <c r="G314" s="299" t="str">
        <f>CONCATENATE("(",ROUND((F314/$H315)*100,1),")")</f>
        <v>(2.9)</v>
      </c>
      <c r="H314" s="302">
        <f t="shared" ref="H314" si="241">SUM(B314,D314,F314)</f>
        <v>1.2547927678986044</v>
      </c>
      <c r="I314" s="299" t="str">
        <f>CONCATENATE("(",ROUND((H314/$H315)*100,1),")")</f>
        <v>(52.4)</v>
      </c>
      <c r="K314" s="302">
        <f t="shared" ref="K314:K315" si="242">B314-B304</f>
        <v>-1.4648839485816634E-2</v>
      </c>
      <c r="L314" s="302">
        <f t="shared" ref="L314:L315" si="243">D314-D304</f>
        <v>-1.3405237967121508E-2</v>
      </c>
      <c r="M314" s="302">
        <f t="shared" ref="M314:M315" si="244">F314-F304</f>
        <v>3.0957447377278763E-3</v>
      </c>
      <c r="N314" s="302">
        <f t="shared" ref="N314:N315" si="245">SUM(K314:M314)</f>
        <v>-2.4958332715210266E-2</v>
      </c>
    </row>
    <row r="315" spans="1:14" x14ac:dyDescent="0.2">
      <c r="A315" s="282" t="s">
        <v>363</v>
      </c>
      <c r="B315" s="302">
        <f>SUM(B313:B314)</f>
        <v>1.8303822070481051</v>
      </c>
      <c r="C315" s="299" t="str">
        <f>CONCATENATE("(",ROUND((B315/$H315)*100,1),")")</f>
        <v>(76.4)</v>
      </c>
      <c r="D315" s="302">
        <f>SUM(D313:D314)</f>
        <v>0.41335190154073453</v>
      </c>
      <c r="E315" s="299" t="str">
        <f>CONCATENATE("(",ROUND((D315/$H315)*100,1),")")</f>
        <v>(17.3)</v>
      </c>
      <c r="F315" s="302">
        <f>SUM(F313:F314)</f>
        <v>0.1512658914111597</v>
      </c>
      <c r="G315" s="299" t="str">
        <f>CONCATENATE("(",ROUND((F315/$H315)*100,1),")")</f>
        <v>(6.3)</v>
      </c>
      <c r="H315" s="302">
        <f>SUM(H313:H314)</f>
        <v>2.3949999999999991</v>
      </c>
      <c r="I315" s="299" t="str">
        <f>CONCATENATE("(",ROUND((H315/$H315)*100,1),")")</f>
        <v>(100)</v>
      </c>
      <c r="K315" s="302">
        <f t="shared" si="242"/>
        <v>-2.45623596765987E-2</v>
      </c>
      <c r="L315" s="302">
        <f t="shared" si="243"/>
        <v>-7.6820563766398231E-3</v>
      </c>
      <c r="M315" s="302">
        <f t="shared" si="244"/>
        <v>9.2444160532373643E-3</v>
      </c>
      <c r="N315" s="302">
        <f t="shared" si="245"/>
        <v>-2.3000000000001158E-2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1.3477844634193441</v>
      </c>
      <c r="C324" s="299" t="str">
        <f>CONCATENATE("(",ROUND((B324/$H326)*100,1),")")</f>
        <v>(32.8)</v>
      </c>
      <c r="D324" s="302">
        <f>'Ind T6'!M135</f>
        <v>0.21147382252276042</v>
      </c>
      <c r="E324" s="299" t="str">
        <f>CONCATENATE("(",ROUND((D324/$H326)*100,1),")")</f>
        <v>(5.1)</v>
      </c>
      <c r="F324" s="302">
        <f>'Ind T6'!N135</f>
        <v>0.33366076890217355</v>
      </c>
      <c r="G324" s="299" t="str">
        <f>CONCATENATE("(",ROUND((F324/$H326)*100,1),")")</f>
        <v>(8.1)</v>
      </c>
      <c r="H324" s="302">
        <f>SUM(B324,D324,F324)</f>
        <v>1.892919054844278</v>
      </c>
      <c r="I324" s="299" t="str">
        <f>CONCATENATE("(",ROUND((H324/$H326)*100,1),")")</f>
        <v>(46)</v>
      </c>
      <c r="K324" s="302">
        <f>B329-B324</f>
        <v>-0.1948162531722335</v>
      </c>
      <c r="L324" s="302">
        <f>D329-D324</f>
        <v>-3.0043206548286044E-2</v>
      </c>
      <c r="M324" s="302">
        <f>F329-F324</f>
        <v>-3.3260758609972185E-2</v>
      </c>
      <c r="N324" s="302">
        <f>SUM(K324:M324)</f>
        <v>-0.2581202183304917</v>
      </c>
    </row>
    <row r="325" spans="1:14" x14ac:dyDescent="0.2">
      <c r="A325" s="282" t="s">
        <v>365</v>
      </c>
      <c r="B325" s="302">
        <f>'Ind T6'!L134</f>
        <v>1.0699512924487931</v>
      </c>
      <c r="C325" s="299" t="str">
        <f>CONCATENATE("(",ROUND((B325/$H326)*100,1),")")</f>
        <v>(26)</v>
      </c>
      <c r="D325" s="302">
        <f>'Ind T6'!M134</f>
        <v>0.50011834803509181</v>
      </c>
      <c r="E325" s="299" t="str">
        <f>CONCATENATE("(",ROUND((D325/$H326)*100,1),")")</f>
        <v>(12.2)</v>
      </c>
      <c r="F325" s="302">
        <f>'Ind T6'!N134</f>
        <v>0.65101130467184487</v>
      </c>
      <c r="G325" s="299" t="str">
        <f>CONCATENATE("(",ROUND((F325/$H326)*100,1),")")</f>
        <v>(15.8)</v>
      </c>
      <c r="H325" s="302">
        <f t="shared" ref="H325" si="246">SUM(B325,D325,F325)</f>
        <v>2.2210809451557294</v>
      </c>
      <c r="I325" s="299" t="str">
        <f>CONCATENATE("(",ROUND((H325/$H326)*100,1),")")</f>
        <v>(54)</v>
      </c>
      <c r="K325" s="302">
        <f t="shared" ref="K325:K326" si="247">B330-B325</f>
        <v>-0.12140162578001934</v>
      </c>
      <c r="L325" s="302">
        <f t="shared" ref="L325:L326" si="248">D330-D325</f>
        <v>-9.0640163270437779E-2</v>
      </c>
      <c r="M325" s="302">
        <f t="shared" ref="M325:M326" si="249">F330-F325</f>
        <v>-8.5837992619065107E-2</v>
      </c>
      <c r="N325" s="302">
        <f t="shared" ref="N325:N326" si="250">SUM(K325:M325)</f>
        <v>-0.29787978166952223</v>
      </c>
    </row>
    <row r="326" spans="1:14" x14ac:dyDescent="0.2">
      <c r="A326" s="282" t="s">
        <v>363</v>
      </c>
      <c r="B326" s="302">
        <f>SUM(B324:B325)</f>
        <v>2.4177357558681374</v>
      </c>
      <c r="C326" s="299" t="str">
        <f>CONCATENATE("(",ROUND((B326/$H326)*100,1),")")</f>
        <v>(58.8)</v>
      </c>
      <c r="D326" s="302">
        <f>SUM(D324:D325)</f>
        <v>0.71159217055785229</v>
      </c>
      <c r="E326" s="299" t="str">
        <f>CONCATENATE("(",ROUND((D326/$H326)*100,1),")")</f>
        <v>(17.3)</v>
      </c>
      <c r="F326" s="302">
        <f>SUM(F324:F325)</f>
        <v>0.98467207357401842</v>
      </c>
      <c r="G326" s="299" t="str">
        <f>CONCATENATE("(",ROUND((F326/$H326)*100,1),")")</f>
        <v>(23.9)</v>
      </c>
      <c r="H326" s="302">
        <f>SUM(H324:H325)</f>
        <v>4.1140000000000079</v>
      </c>
      <c r="I326" s="299" t="str">
        <f>CONCATENATE("(",ROUND((H326/$H326)*100,1),")")</f>
        <v>(100)</v>
      </c>
      <c r="K326" s="302">
        <f t="shared" si="247"/>
        <v>-0.31621787895225317</v>
      </c>
      <c r="L326" s="302">
        <f t="shared" si="248"/>
        <v>-0.12068336981872385</v>
      </c>
      <c r="M326" s="302">
        <f t="shared" si="249"/>
        <v>-0.11909875122903735</v>
      </c>
      <c r="N326" s="302">
        <f t="shared" si="250"/>
        <v>-0.55600000000001437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1.1529682102471106</v>
      </c>
      <c r="C329" s="299" t="str">
        <f>CONCATENATE("(",ROUND((B329/$H331)*100,1),")")</f>
        <v>(32.4)</v>
      </c>
      <c r="D329" s="302">
        <f>'Ind T6'!R135</f>
        <v>0.18143061597447438</v>
      </c>
      <c r="E329" s="299" t="str">
        <f>CONCATENATE("(",ROUND((D329/$H331)*100,1),")")</f>
        <v>(5.1)</v>
      </c>
      <c r="F329" s="302">
        <f>'Ind T6'!S135</f>
        <v>0.30040001029220137</v>
      </c>
      <c r="G329" s="299" t="str">
        <f>CONCATENATE("(",ROUND((F329/$H331)*100,1),")")</f>
        <v>(8.4)</v>
      </c>
      <c r="H329" s="302">
        <f>SUM(B329,D329,F329)</f>
        <v>1.6347988365137862</v>
      </c>
      <c r="I329" s="299" t="str">
        <f>CONCATENATE("(",ROUND((H329/$H331)*100,1),")")</f>
        <v>(45.9)</v>
      </c>
      <c r="K329" s="302">
        <f>B334-B329</f>
        <v>7.2947234715611264E-2</v>
      </c>
      <c r="L329" s="302">
        <f>D334-D329</f>
        <v>1.4982177652681172E-2</v>
      </c>
      <c r="M329" s="302">
        <f>F334-F329</f>
        <v>4.6651408950567186E-2</v>
      </c>
      <c r="N329" s="302">
        <f>SUM(K329:M329)</f>
        <v>0.13458082131885962</v>
      </c>
    </row>
    <row r="330" spans="1:14" x14ac:dyDescent="0.2">
      <c r="A330" s="282" t="s">
        <v>365</v>
      </c>
      <c r="B330" s="302">
        <f>'Ind T6'!Q134</f>
        <v>0.94854966666877372</v>
      </c>
      <c r="C330" s="299" t="str">
        <f>CONCATENATE("(",ROUND((B330/$H331)*100,1),")")</f>
        <v>(26.7)</v>
      </c>
      <c r="D330" s="302">
        <f>'Ind T6'!R134</f>
        <v>0.40947818476465403</v>
      </c>
      <c r="E330" s="299" t="str">
        <f>CONCATENATE("(",ROUND((D330/$H331)*100,1),")")</f>
        <v>(11.5)</v>
      </c>
      <c r="F330" s="302">
        <f>'Ind T6'!S134</f>
        <v>0.56517331205277976</v>
      </c>
      <c r="G330" s="299" t="str">
        <f>CONCATENATE("(",ROUND((F330/$H331)*100,1),")")</f>
        <v>(15.9)</v>
      </c>
      <c r="H330" s="302">
        <f t="shared" ref="H330" si="251">SUM(B330,D330,F330)</f>
        <v>1.9232011634862074</v>
      </c>
      <c r="I330" s="299" t="str">
        <f>CONCATENATE("(",ROUND((H330/$H331)*100,1),")")</f>
        <v>(54.1)</v>
      </c>
      <c r="K330" s="302">
        <f t="shared" ref="K330:K331" si="252">B335-B330</f>
        <v>0.13181317136007931</v>
      </c>
      <c r="L330" s="302">
        <f t="shared" ref="L330:L331" si="253">D335-D330</f>
        <v>-1.073432124318574E-2</v>
      </c>
      <c r="M330" s="302">
        <f t="shared" ref="M330:M331" si="254">F335-F330</f>
        <v>4.0340328564254957E-2</v>
      </c>
      <c r="N330" s="302">
        <f t="shared" ref="N330:N331" si="255">SUM(K330:M330)</f>
        <v>0.16141917868114852</v>
      </c>
    </row>
    <row r="331" spans="1:14" x14ac:dyDescent="0.2">
      <c r="A331" s="282" t="s">
        <v>363</v>
      </c>
      <c r="B331" s="302">
        <f>SUM(B329:B330)</f>
        <v>2.1015178769158842</v>
      </c>
      <c r="C331" s="299" t="str">
        <f>CONCATENATE("(",ROUND((B331/$H331)*100,1),")")</f>
        <v>(59.1)</v>
      </c>
      <c r="D331" s="302">
        <f>SUM(D329:D330)</f>
        <v>0.59090880073912844</v>
      </c>
      <c r="E331" s="299" t="str">
        <f>CONCATENATE("(",ROUND((D331/$H331)*100,1),")")</f>
        <v>(16.6)</v>
      </c>
      <c r="F331" s="302">
        <f>SUM(F329:F330)</f>
        <v>0.86557332234498108</v>
      </c>
      <c r="G331" s="299" t="str">
        <f>CONCATENATE("(",ROUND((F331/$H331)*100,1),")")</f>
        <v>(24.3)</v>
      </c>
      <c r="H331" s="302">
        <f>SUM(H329:H330)</f>
        <v>3.5579999999999936</v>
      </c>
      <c r="I331" s="299" t="str">
        <f>CONCATENATE("(",ROUND((H331/$H331)*100,1),")")</f>
        <v>(100)</v>
      </c>
      <c r="K331" s="302">
        <f t="shared" si="252"/>
        <v>0.20476040607569068</v>
      </c>
      <c r="L331" s="302">
        <f t="shared" si="253"/>
        <v>4.2478564094954319E-3</v>
      </c>
      <c r="M331" s="302">
        <f t="shared" si="254"/>
        <v>8.6991737514822143E-2</v>
      </c>
      <c r="N331" s="302">
        <f t="shared" si="255"/>
        <v>0.29600000000000826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1.2259154449627219</v>
      </c>
      <c r="C334" s="299" t="str">
        <f>CONCATENATE("(",ROUND((B334/$H336)*100,1),")")</f>
        <v>(31.8)</v>
      </c>
      <c r="D334" s="302">
        <f>'Ind T6'!W135</f>
        <v>0.19641279362715555</v>
      </c>
      <c r="E334" s="299" t="str">
        <f>CONCATENATE("(",ROUND((D334/$H336)*100,1),")")</f>
        <v>(5.1)</v>
      </c>
      <c r="F334" s="302">
        <f>'Ind T6'!X135</f>
        <v>0.34705141924276856</v>
      </c>
      <c r="G334" s="299" t="str">
        <f>CONCATENATE("(",ROUND((F334/$H336)*100,1),")")</f>
        <v>(9)</v>
      </c>
      <c r="H334" s="302">
        <f>SUM(B334,D334,F334)</f>
        <v>1.7693796578326459</v>
      </c>
      <c r="I334" s="299" t="str">
        <f>CONCATENATE("(",ROUND((H334/$H336)*100,1),")")</f>
        <v>(45.9)</v>
      </c>
      <c r="K334" s="302">
        <f>B334-B324</f>
        <v>-0.12186901845662224</v>
      </c>
      <c r="L334" s="302">
        <f>D334-D324</f>
        <v>-1.5061028895604872E-2</v>
      </c>
      <c r="M334" s="302">
        <f>F334-F324</f>
        <v>1.3390650340595001E-2</v>
      </c>
      <c r="N334" s="302">
        <f>SUM(K334:M334)</f>
        <v>-0.12353939701163211</v>
      </c>
    </row>
    <row r="335" spans="1:14" x14ac:dyDescent="0.2">
      <c r="A335" s="282" t="s">
        <v>365</v>
      </c>
      <c r="B335" s="302">
        <f>'Ind T6'!V134</f>
        <v>1.080362838028853</v>
      </c>
      <c r="C335" s="299" t="str">
        <f>CONCATENATE("(",ROUND((B335/$H336)*100,1),")")</f>
        <v>(28)</v>
      </c>
      <c r="D335" s="302">
        <f>'Ind T6'!W134</f>
        <v>0.39874386352146829</v>
      </c>
      <c r="E335" s="299" t="str">
        <f>CONCATENATE("(",ROUND((D335/$H336)*100,1),")")</f>
        <v>(10.3)</v>
      </c>
      <c r="F335" s="302">
        <f>'Ind T6'!X134</f>
        <v>0.60551364061703472</v>
      </c>
      <c r="G335" s="299" t="str">
        <f>CONCATENATE("(",ROUND((F335/$H336)*100,1),")")</f>
        <v>(15.7)</v>
      </c>
      <c r="H335" s="302">
        <f>SUM(B335,D335,F335)</f>
        <v>2.0846203421673559</v>
      </c>
      <c r="I335" s="299" t="str">
        <f>CONCATENATE("(",ROUND((H335/$H336)*100,1),")")</f>
        <v>(54.1)</v>
      </c>
      <c r="K335" s="302">
        <f t="shared" ref="K335:K336" si="256">B335-B325</f>
        <v>1.0411545580059967E-2</v>
      </c>
      <c r="L335" s="302">
        <f t="shared" ref="L335:L336" si="257">D335-D325</f>
        <v>-0.10137448451362352</v>
      </c>
      <c r="M335" s="302">
        <f t="shared" ref="M335:M336" si="258">F335-F325</f>
        <v>-4.549766405481015E-2</v>
      </c>
      <c r="N335" s="302">
        <f t="shared" ref="N335:N336" si="259">SUM(K335:M335)</f>
        <v>-0.1364606029883737</v>
      </c>
    </row>
    <row r="336" spans="1:14" x14ac:dyDescent="0.2">
      <c r="A336" s="282" t="s">
        <v>363</v>
      </c>
      <c r="B336" s="302">
        <f>SUM(B334:B335)</f>
        <v>2.3062782829915749</v>
      </c>
      <c r="C336" s="299" t="str">
        <f>CONCATENATE("(",ROUND((B336/$H336)*100,1),")")</f>
        <v>(59.8)</v>
      </c>
      <c r="D336" s="302">
        <f>SUM(D334:D335)</f>
        <v>0.59515665714862387</v>
      </c>
      <c r="E336" s="299" t="str">
        <f>CONCATENATE("(",ROUND((D336/$H336)*100,1),")")</f>
        <v>(15.4)</v>
      </c>
      <c r="F336" s="302">
        <f>SUM(F334:F335)</f>
        <v>0.95256505985980322</v>
      </c>
      <c r="G336" s="299" t="str">
        <f>CONCATENATE("(",ROUND((F336/$H336)*100,1),")")</f>
        <v>(24.7)</v>
      </c>
      <c r="H336" s="302">
        <f>SUM(H334:H335)</f>
        <v>3.8540000000000019</v>
      </c>
      <c r="I336" s="299" t="str">
        <f>CONCATENATE("(",ROUND((H336/$H336)*100,1),")")</f>
        <v>(100)</v>
      </c>
      <c r="K336" s="302">
        <f t="shared" si="256"/>
        <v>-0.11145747287656249</v>
      </c>
      <c r="L336" s="302">
        <f t="shared" si="257"/>
        <v>-0.11643551340922842</v>
      </c>
      <c r="M336" s="302">
        <f t="shared" si="258"/>
        <v>-3.2107013714215205E-2</v>
      </c>
      <c r="N336" s="302">
        <f t="shared" si="259"/>
        <v>-0.26000000000000612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5.7685697803512381</v>
      </c>
      <c r="C345" s="299" t="str">
        <f>CONCATENATE("(",ROUND((B345/$H347)*100,1),")")</f>
        <v>(35.2)</v>
      </c>
      <c r="D345" s="302">
        <f>'Ind T6'!M144</f>
        <v>0.89224638029131242</v>
      </c>
      <c r="E345" s="299" t="str">
        <f>CONCATENATE("(",ROUND((D345/$H347)*100,1),")")</f>
        <v>(5.4)</v>
      </c>
      <c r="F345" s="302">
        <f>'Ind T6'!N144</f>
        <v>1.7963427746261846</v>
      </c>
      <c r="G345" s="299" t="str">
        <f>CONCATENATE("(",ROUND((F345/$H347)*100,1),")")</f>
        <v>(11)</v>
      </c>
      <c r="H345" s="302">
        <f>SUM(B345,D345,F345)</f>
        <v>8.4571589352687351</v>
      </c>
      <c r="I345" s="299" t="str">
        <f>CONCATENATE("(",ROUND((H345/$H347)*100,1),")")</f>
        <v>(51.6)</v>
      </c>
      <c r="K345" s="302">
        <f>B350-B345</f>
        <v>6.9799377936170082E-2</v>
      </c>
      <c r="L345" s="302">
        <f>D350-D345</f>
        <v>4.4332034927910713E-2</v>
      </c>
      <c r="M345" s="302">
        <f>F350-F345</f>
        <v>8.679475251527502E-2</v>
      </c>
      <c r="N345" s="302">
        <f>SUM(K345:M345)</f>
        <v>0.20092616537935581</v>
      </c>
    </row>
    <row r="346" spans="1:14" x14ac:dyDescent="0.2">
      <c r="A346" s="282" t="s">
        <v>365</v>
      </c>
      <c r="B346" s="302">
        <f>'Ind T6'!L143</f>
        <v>4.8940557951281498</v>
      </c>
      <c r="C346" s="299" t="str">
        <f>CONCATENATE("(",ROUND((B346/$H347)*100,1),")")</f>
        <v>(29.8)</v>
      </c>
      <c r="D346" s="302">
        <f>'Ind T6'!M143</f>
        <v>2.4114352295884456</v>
      </c>
      <c r="E346" s="299" t="str">
        <f>CONCATENATE("(",ROUND((D346/$H347)*100,1),")")</f>
        <v>(14.7)</v>
      </c>
      <c r="F346" s="302">
        <f>'Ind T6'!N143</f>
        <v>0.64135004001465179</v>
      </c>
      <c r="G346" s="299" t="str">
        <f>CONCATENATE("(",ROUND((F346/$H347)*100,1),")")</f>
        <v>(3.9)</v>
      </c>
      <c r="H346" s="302">
        <f t="shared" ref="H346" si="260">SUM(B346,D346,F346)</f>
        <v>7.9468410647312471</v>
      </c>
      <c r="I346" s="299" t="str">
        <f>CONCATENATE("(",ROUND((H346/$H347)*100,1),")")</f>
        <v>(48.4)</v>
      </c>
      <c r="K346" s="302">
        <f t="shared" ref="K346:K347" si="261">B351-B346</f>
        <v>0.18967120482550559</v>
      </c>
      <c r="L346" s="302">
        <f t="shared" ref="L346:L347" si="262">D351-D346</f>
        <v>0.12256212810510414</v>
      </c>
      <c r="M346" s="302">
        <f t="shared" ref="M346:M347" si="263">F351-F346</f>
        <v>4.8840501690021854E-2</v>
      </c>
      <c r="N346" s="302">
        <f t="shared" ref="N346:N347" si="264">SUM(K346:M346)</f>
        <v>0.36107383462063158</v>
      </c>
    </row>
    <row r="347" spans="1:14" x14ac:dyDescent="0.2">
      <c r="A347" s="282" t="s">
        <v>363</v>
      </c>
      <c r="B347" s="302">
        <f>SUM(B345:B346)</f>
        <v>10.662625575479389</v>
      </c>
      <c r="C347" s="299" t="str">
        <f>CONCATENATE("(",ROUND((B347/$H347)*100,1),")")</f>
        <v>(65)</v>
      </c>
      <c r="D347" s="302">
        <f>SUM(D345:D346)</f>
        <v>3.3036816098797579</v>
      </c>
      <c r="E347" s="299" t="str">
        <f>CONCATENATE("(",ROUND((D347/$H347)*100,1),")")</f>
        <v>(20.1)</v>
      </c>
      <c r="F347" s="302">
        <f>SUM(F345:F346)</f>
        <v>2.4376928146408363</v>
      </c>
      <c r="G347" s="299" t="str">
        <f>CONCATENATE("(",ROUND((F347/$H347)*100,1),")")</f>
        <v>(14.9)</v>
      </c>
      <c r="H347" s="302">
        <f>SUM(H345:H346)</f>
        <v>16.403999999999982</v>
      </c>
      <c r="I347" s="299" t="str">
        <f>CONCATENATE("(",ROUND((H347/$H347)*100,1),")")</f>
        <v>(100)</v>
      </c>
      <c r="K347" s="302">
        <f t="shared" si="261"/>
        <v>0.25947058276167567</v>
      </c>
      <c r="L347" s="302">
        <f t="shared" si="262"/>
        <v>0.16689416303301519</v>
      </c>
      <c r="M347" s="302">
        <f t="shared" si="263"/>
        <v>0.13563525420529698</v>
      </c>
      <c r="N347" s="302">
        <f t="shared" si="264"/>
        <v>0.56199999999998784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5.8383691582874082</v>
      </c>
      <c r="C350" s="299" t="str">
        <f>CONCATENATE("(",ROUND((B350/$H352)*100,1),")")</f>
        <v>(34.4)</v>
      </c>
      <c r="D350" s="302">
        <f>'Ind T6'!R144</f>
        <v>0.93657841521922314</v>
      </c>
      <c r="E350" s="299" t="str">
        <f>CONCATENATE("(",ROUND((D350/$H352)*100,1),")")</f>
        <v>(5.5)</v>
      </c>
      <c r="F350" s="302">
        <f>'Ind T6'!S144</f>
        <v>1.8831375271414597</v>
      </c>
      <c r="G350" s="299" t="str">
        <f>CONCATENATE("(",ROUND((F350/$H352)*100,1),")")</f>
        <v>(11.1)</v>
      </c>
      <c r="H350" s="302">
        <f>SUM(B350,D350,F350)</f>
        <v>8.6580851006480906</v>
      </c>
      <c r="I350" s="299" t="str">
        <f>CONCATENATE("(",ROUND((H350/$H352)*100,1),")")</f>
        <v>(51)</v>
      </c>
      <c r="K350" s="302">
        <f>B355-B350</f>
        <v>0.18291580301244448</v>
      </c>
      <c r="L350" s="302">
        <f>D355-D350</f>
        <v>9.1882114752372068E-2</v>
      </c>
      <c r="M350" s="302">
        <f>F355-F350</f>
        <v>0.15220156541526531</v>
      </c>
      <c r="N350" s="302">
        <f>SUM(K350:M350)</f>
        <v>0.42699948318008185</v>
      </c>
    </row>
    <row r="351" spans="1:14" x14ac:dyDescent="0.2">
      <c r="A351" s="282" t="s">
        <v>365</v>
      </c>
      <c r="B351" s="302">
        <f>'Ind T6'!Q143</f>
        <v>5.0837269999536554</v>
      </c>
      <c r="C351" s="299" t="str">
        <f>CONCATENATE("(",ROUND((B351/$H352)*100,1),")")</f>
        <v>(30)</v>
      </c>
      <c r="D351" s="302">
        <f>'Ind T6'!R143</f>
        <v>2.5339973576935497</v>
      </c>
      <c r="E351" s="299" t="str">
        <f>CONCATENATE("(",ROUND((D351/$H352)*100,1),")")</f>
        <v>(14.9)</v>
      </c>
      <c r="F351" s="302">
        <f>'Ind T6'!S143</f>
        <v>0.69019054170467364</v>
      </c>
      <c r="G351" s="299" t="str">
        <f>CONCATENATE("(",ROUND((F351/$H352)*100,1),")")</f>
        <v>(4.1)</v>
      </c>
      <c r="H351" s="302">
        <f t="shared" ref="H351" si="265">SUM(B351,D351,F351)</f>
        <v>8.3079148993518785</v>
      </c>
      <c r="I351" s="299" t="str">
        <f>CONCATENATE("(",ROUND((H351/$H352)*100,1),")")</f>
        <v>(49)</v>
      </c>
      <c r="K351" s="302">
        <f t="shared" ref="K351:K352" si="266">B356-B351</f>
        <v>0.30731412409278747</v>
      </c>
      <c r="L351" s="302">
        <f t="shared" ref="L351:L352" si="267">D356-D351</f>
        <v>0.18936142303447046</v>
      </c>
      <c r="M351" s="302">
        <f t="shared" ref="M351:M352" si="268">F356-F351</f>
        <v>8.4324969692691099E-2</v>
      </c>
      <c r="N351" s="302">
        <f t="shared" ref="N351:N352" si="269">SUM(K351:M351)</f>
        <v>0.58100051681994902</v>
      </c>
    </row>
    <row r="352" spans="1:14" x14ac:dyDescent="0.2">
      <c r="A352" s="282" t="s">
        <v>363</v>
      </c>
      <c r="B352" s="302">
        <f>SUM(B350:B351)</f>
        <v>10.922096158241065</v>
      </c>
      <c r="C352" s="299" t="str">
        <f>CONCATENATE("(",ROUND((B352/$H352)*100,1),")")</f>
        <v>(64.4)</v>
      </c>
      <c r="D352" s="302">
        <f>SUM(D350:D351)</f>
        <v>3.4705757729127731</v>
      </c>
      <c r="E352" s="299" t="str">
        <f>CONCATENATE("(",ROUND((D352/$H352)*100,1),")")</f>
        <v>(20.5)</v>
      </c>
      <c r="F352" s="302">
        <f>SUM(F350:F351)</f>
        <v>2.5733280688461333</v>
      </c>
      <c r="G352" s="299" t="str">
        <f>CONCATENATE("(",ROUND((F352/$H352)*100,1),")")</f>
        <v>(15.2)</v>
      </c>
      <c r="H352" s="302">
        <f>SUM(H350:H351)</f>
        <v>16.965999999999969</v>
      </c>
      <c r="I352" s="299" t="str">
        <f>CONCATENATE("(",ROUND((H352/$H352)*100,1),")")</f>
        <v>(100)</v>
      </c>
      <c r="K352" s="302">
        <f t="shared" si="266"/>
        <v>0.49022992710523106</v>
      </c>
      <c r="L352" s="302">
        <f t="shared" si="267"/>
        <v>0.28124353778684252</v>
      </c>
      <c r="M352" s="302">
        <f t="shared" si="268"/>
        <v>0.23652653510795663</v>
      </c>
      <c r="N352" s="302">
        <f t="shared" si="269"/>
        <v>1.0080000000000302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6.0212849612998527</v>
      </c>
      <c r="C355" s="299" t="str">
        <f>CONCATENATE("(",ROUND((B355/$H357)*100,1),")")</f>
        <v>(33.5)</v>
      </c>
      <c r="D355" s="302">
        <f>'Ind T6'!W144</f>
        <v>1.0284605299715952</v>
      </c>
      <c r="E355" s="299" t="str">
        <f>CONCATENATE("(",ROUND((D355/$H357)*100,1),")")</f>
        <v>(5.7)</v>
      </c>
      <c r="F355" s="302">
        <f>'Ind T6'!X144</f>
        <v>2.035339092556725</v>
      </c>
      <c r="G355" s="299" t="str">
        <f>CONCATENATE("(",ROUND((F355/$H357)*100,1),")")</f>
        <v>(11.3)</v>
      </c>
      <c r="H355" s="302">
        <f>SUM(B355,D355,F355)</f>
        <v>9.0850845838281735</v>
      </c>
      <c r="I355" s="299" t="str">
        <f>CONCATENATE("(",ROUND((H355/$H357)*100,1),")")</f>
        <v>(50.5)</v>
      </c>
      <c r="K355" s="302">
        <f>B355-B345</f>
        <v>0.25271518094861456</v>
      </c>
      <c r="L355" s="302">
        <f>D355-D345</f>
        <v>0.13621414968028278</v>
      </c>
      <c r="M355" s="302">
        <f>F355-F345</f>
        <v>0.23899631793054033</v>
      </c>
      <c r="N355" s="302">
        <f>SUM(K355:M355)</f>
        <v>0.62792564855943767</v>
      </c>
    </row>
    <row r="356" spans="1:14" x14ac:dyDescent="0.2">
      <c r="A356" s="282" t="s">
        <v>365</v>
      </c>
      <c r="B356" s="302">
        <f>'Ind T6'!V143</f>
        <v>5.3910411240464429</v>
      </c>
      <c r="C356" s="299" t="str">
        <f>CONCATENATE("(",ROUND((B356/$H357)*100,1),")")</f>
        <v>(30)</v>
      </c>
      <c r="D356" s="302">
        <f>'Ind T6'!W143</f>
        <v>2.7233587807280202</v>
      </c>
      <c r="E356" s="299" t="str">
        <f>CONCATENATE("(",ROUND((D356/$H357)*100,1),")")</f>
        <v>(15.2)</v>
      </c>
      <c r="F356" s="302">
        <f>'Ind T6'!X143</f>
        <v>0.77451551139736474</v>
      </c>
      <c r="G356" s="299" t="str">
        <f>CONCATENATE("(",ROUND((F356/$H357)*100,1),")")</f>
        <v>(4.3)</v>
      </c>
      <c r="H356" s="302">
        <f t="shared" ref="H356" si="270">SUM(B356,D356,F356)</f>
        <v>8.8889154161718267</v>
      </c>
      <c r="I356" s="299" t="str">
        <f>CONCATENATE("(",ROUND((H356/$H357)*100,1),")")</f>
        <v>(49.5)</v>
      </c>
      <c r="K356" s="302">
        <f t="shared" ref="K356:K357" si="271">B356-B346</f>
        <v>0.49698532891829306</v>
      </c>
      <c r="L356" s="302">
        <f t="shared" ref="L356:L357" si="272">D356-D346</f>
        <v>0.3119235511395746</v>
      </c>
      <c r="M356" s="302">
        <f t="shared" ref="M356:M357" si="273">F356-F346</f>
        <v>0.13316547138271295</v>
      </c>
      <c r="N356" s="302">
        <f t="shared" ref="N356:N357" si="274">SUM(K356:M356)</f>
        <v>0.9420743514405806</v>
      </c>
    </row>
    <row r="357" spans="1:14" x14ac:dyDescent="0.2">
      <c r="A357" s="282" t="s">
        <v>363</v>
      </c>
      <c r="B357" s="302">
        <f>SUM(B355:B356)</f>
        <v>11.412326085346296</v>
      </c>
      <c r="C357" s="299" t="str">
        <f>CONCATENATE("(",ROUND((B357/$H357)*100,1),")")</f>
        <v>(63.5)</v>
      </c>
      <c r="D357" s="302">
        <f>SUM(D355:D356)</f>
        <v>3.7518193106996156</v>
      </c>
      <c r="E357" s="299" t="str">
        <f>CONCATENATE("(",ROUND((D357/$H357)*100,1),")")</f>
        <v>(20.9)</v>
      </c>
      <c r="F357" s="302">
        <f>SUM(F355:F356)</f>
        <v>2.8098546039540899</v>
      </c>
      <c r="G357" s="299" t="str">
        <f>CONCATENATE("(",ROUND((F357/$H357)*100,1),")")</f>
        <v>(15.6)</v>
      </c>
      <c r="H357" s="302">
        <f>SUM(H355:H356)</f>
        <v>17.974</v>
      </c>
      <c r="I357" s="299" t="str">
        <f>CONCATENATE("(",ROUND((H357/$H357)*100,1),")")</f>
        <v>(100)</v>
      </c>
      <c r="K357" s="302">
        <f t="shared" si="271"/>
        <v>0.74970050986690673</v>
      </c>
      <c r="L357" s="302">
        <f t="shared" si="272"/>
        <v>0.44813770081985771</v>
      </c>
      <c r="M357" s="302">
        <f t="shared" si="273"/>
        <v>0.37216178931325361</v>
      </c>
      <c r="N357" s="302">
        <f t="shared" si="274"/>
        <v>1.570000000000018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8.9445938548376205</v>
      </c>
      <c r="C366" s="299" t="str">
        <f>CONCATENATE("(",ROUND((B366/$H368)*100,1),")")</f>
        <v>(36.8)</v>
      </c>
      <c r="D366" s="302">
        <f>'Ind T6'!M153</f>
        <v>3.098381588571534</v>
      </c>
      <c r="E366" s="299" t="str">
        <f>CONCATENATE("(",ROUND((D366/$H368)*100,1),")")</f>
        <v>(12.7)</v>
      </c>
      <c r="F366" s="302">
        <f>'Ind T6'!N153</f>
        <v>0.97322971001005987</v>
      </c>
      <c r="G366" s="299" t="str">
        <f>CONCATENATE("(",ROUND((F366/$H368)*100,1),")")</f>
        <v>(4)</v>
      </c>
      <c r="H366" s="302">
        <f>SUM(B366,D366,F366)</f>
        <v>13.016205153419214</v>
      </c>
      <c r="I366" s="299" t="str">
        <f>CONCATENATE("(",ROUND((H366/$H368)*100,1),")")</f>
        <v>(53.5)</v>
      </c>
      <c r="K366" s="302">
        <f>B371-B366</f>
        <v>0.62416449231819726</v>
      </c>
      <c r="L366" s="302">
        <f>D371-D366</f>
        <v>0.20942992251898174</v>
      </c>
      <c r="M366" s="302">
        <f>F371-F366</f>
        <v>5.1626659737373015E-2</v>
      </c>
      <c r="N366" s="302">
        <f>SUM(K366:M366)</f>
        <v>0.88522107457455201</v>
      </c>
    </row>
    <row r="367" spans="1:14" x14ac:dyDescent="0.2">
      <c r="A367" s="282" t="s">
        <v>365</v>
      </c>
      <c r="B367" s="302">
        <f>'Ind T6'!L152</f>
        <v>5.3222344426784023</v>
      </c>
      <c r="C367" s="299" t="str">
        <f>CONCATENATE("(",ROUND((B367/$H368)*100,1),")")</f>
        <v>(21.9)</v>
      </c>
      <c r="D367" s="302">
        <f>'Ind T6'!M152</f>
        <v>4.581472978238657</v>
      </c>
      <c r="E367" s="299" t="str">
        <f>CONCATENATE("(",ROUND((D367/$H368)*100,1),")")</f>
        <v>(18.8)</v>
      </c>
      <c r="F367" s="302">
        <f>'Ind T6'!N152</f>
        <v>1.4150874256637265</v>
      </c>
      <c r="G367" s="299" t="str">
        <f>CONCATENATE("(",ROUND((F367/$H368)*100,1),")")</f>
        <v>(5.8)</v>
      </c>
      <c r="H367" s="302">
        <f t="shared" ref="H367" si="275">SUM(B367,D367,F367)</f>
        <v>11.318794846580785</v>
      </c>
      <c r="I367" s="299" t="str">
        <f>CONCATENATE("(",ROUND((H367/$H368)*100,1),")")</f>
        <v>(46.5)</v>
      </c>
      <c r="K367" s="302">
        <f t="shared" ref="K367:K368" si="276">B372-B367</f>
        <v>0.47379447713911205</v>
      </c>
      <c r="L367" s="302">
        <f t="shared" ref="L367:L368" si="277">D372-D367</f>
        <v>0.22764063435464799</v>
      </c>
      <c r="M367" s="302">
        <f t="shared" ref="M367:M368" si="278">F372-F367</f>
        <v>7.3343813931694646E-2</v>
      </c>
      <c r="N367" s="302">
        <f t="shared" ref="N367:N368" si="279">SUM(K367:M367)</f>
        <v>0.77477892542545468</v>
      </c>
    </row>
    <row r="368" spans="1:14" x14ac:dyDescent="0.2">
      <c r="A368" s="282" t="s">
        <v>363</v>
      </c>
      <c r="B368" s="302">
        <f>SUM(B366:B367)</f>
        <v>14.266828297516023</v>
      </c>
      <c r="C368" s="299" t="str">
        <f>CONCATENATE("(",ROUND((B368/$H368)*100,1),")")</f>
        <v>(58.6)</v>
      </c>
      <c r="D368" s="302">
        <f>SUM(D366:D367)</f>
        <v>7.6798545668101905</v>
      </c>
      <c r="E368" s="299" t="str">
        <f>CONCATENATE("(",ROUND((D368/$H368)*100,1),")")</f>
        <v>(31.6)</v>
      </c>
      <c r="F368" s="302">
        <f>SUM(F366:F367)</f>
        <v>2.3883171356737862</v>
      </c>
      <c r="G368" s="299" t="str">
        <f>CONCATENATE("(",ROUND((F368/$H368)*100,1),")")</f>
        <v>(9.8)</v>
      </c>
      <c r="H368" s="302">
        <f>SUM(H366:H367)</f>
        <v>24.335000000000001</v>
      </c>
      <c r="I368" s="299" t="str">
        <f>CONCATENATE("(",ROUND((H368/$H368)*100,1),")")</f>
        <v>(100)</v>
      </c>
      <c r="K368" s="302">
        <f t="shared" si="276"/>
        <v>1.0979589694573093</v>
      </c>
      <c r="L368" s="302">
        <f t="shared" si="277"/>
        <v>0.43707055687363017</v>
      </c>
      <c r="M368" s="302">
        <f t="shared" si="278"/>
        <v>0.12497047366906777</v>
      </c>
      <c r="N368" s="302">
        <f t="shared" si="279"/>
        <v>1.6600000000000072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9.5687583471558177</v>
      </c>
      <c r="C371" s="299" t="str">
        <f>CONCATENATE("(",ROUND((B371/$H373)*100,1),")")</f>
        <v>(36.8)</v>
      </c>
      <c r="D371" s="302">
        <f>'Ind T6'!R153</f>
        <v>3.3078115110905157</v>
      </c>
      <c r="E371" s="299" t="str">
        <f>CONCATENATE("(",ROUND((D371/$H373)*100,1),")")</f>
        <v>(12.7)</v>
      </c>
      <c r="F371" s="302">
        <f>'Ind T6'!S153</f>
        <v>1.0248563697474329</v>
      </c>
      <c r="G371" s="299" t="str">
        <f>CONCATENATE("(",ROUND((F371/$H373)*100,1),")")</f>
        <v>(3.9)</v>
      </c>
      <c r="H371" s="302">
        <f>SUM(B371,D371,F371)</f>
        <v>13.901426227993767</v>
      </c>
      <c r="I371" s="299" t="str">
        <f>CONCATENATE("(",ROUND((H371/$H373)*100,1),")")</f>
        <v>(53.5)</v>
      </c>
      <c r="K371" s="302">
        <f>B376-B371</f>
        <v>0.70885104680391997</v>
      </c>
      <c r="L371" s="302">
        <f>D376-D371</f>
        <v>0.21243332699602702</v>
      </c>
      <c r="M371" s="302">
        <f>F376-F371</f>
        <v>7.938744240194362E-2</v>
      </c>
      <c r="N371" s="302">
        <f>SUM(K371:M371)</f>
        <v>1.0006718162018906</v>
      </c>
    </row>
    <row r="372" spans="1:14" x14ac:dyDescent="0.2">
      <c r="A372" s="282" t="s">
        <v>365</v>
      </c>
      <c r="B372" s="302">
        <f>'Ind T6'!Q152</f>
        <v>5.7960289198175143</v>
      </c>
      <c r="C372" s="299" t="str">
        <f>CONCATENATE("(",ROUND((B372/$H373)*100,1),")")</f>
        <v>(22.3)</v>
      </c>
      <c r="D372" s="302">
        <f>'Ind T6'!R152</f>
        <v>4.8091136125933049</v>
      </c>
      <c r="E372" s="299" t="str">
        <f>CONCATENATE("(",ROUND((D372/$H373)*100,1),")")</f>
        <v>(18.5)</v>
      </c>
      <c r="F372" s="302">
        <f>'Ind T6'!S152</f>
        <v>1.4884312395954211</v>
      </c>
      <c r="G372" s="299" t="str">
        <f>CONCATENATE("(",ROUND((F372/$H373)*100,1),")")</f>
        <v>(5.7)</v>
      </c>
      <c r="H372" s="302">
        <f t="shared" ref="H372" si="280">SUM(B372,D372,F372)</f>
        <v>12.093573772006241</v>
      </c>
      <c r="I372" s="299" t="str">
        <f>CONCATENATE("(",ROUND((H372/$H373)*100,1),")")</f>
        <v>(46.5)</v>
      </c>
      <c r="K372" s="302">
        <f t="shared" ref="K372:K373" si="281">B377-B372</f>
        <v>0.56797600162620387</v>
      </c>
      <c r="L372" s="302">
        <f t="shared" ref="L372:L373" si="282">D377-D372</f>
        <v>0.1796961982860168</v>
      </c>
      <c r="M372" s="302">
        <f t="shared" ref="M372:M373" si="283">F377-F372</f>
        <v>0.12465598388586119</v>
      </c>
      <c r="N372" s="302">
        <f t="shared" ref="N372:N373" si="284">SUM(K372:M372)</f>
        <v>0.87232818379808186</v>
      </c>
    </row>
    <row r="373" spans="1:14" x14ac:dyDescent="0.2">
      <c r="A373" s="282" t="s">
        <v>363</v>
      </c>
      <c r="B373" s="302">
        <f>SUM(B371:B372)</f>
        <v>15.364787266973332</v>
      </c>
      <c r="C373" s="299" t="str">
        <f>CONCATENATE("(",ROUND((B373/$H373)*100,1),")")</f>
        <v>(59.1)</v>
      </c>
      <c r="D373" s="302">
        <f>SUM(D371:D372)</f>
        <v>8.1169251236838207</v>
      </c>
      <c r="E373" s="299" t="str">
        <f>CONCATENATE("(",ROUND((D373/$H373)*100,1),")")</f>
        <v>(31.2)</v>
      </c>
      <c r="F373" s="302">
        <f>SUM(F371:F372)</f>
        <v>2.513287609342854</v>
      </c>
      <c r="G373" s="299" t="str">
        <f>CONCATENATE("(",ROUND((F373/$H373)*100,1),")")</f>
        <v>(9.7)</v>
      </c>
      <c r="H373" s="302">
        <f>SUM(H371:H372)</f>
        <v>25.995000000000008</v>
      </c>
      <c r="I373" s="299" t="str">
        <f>CONCATENATE("(",ROUND((H373/$H373)*100,1),")")</f>
        <v>(100)</v>
      </c>
      <c r="K373" s="302">
        <f t="shared" si="281"/>
        <v>1.276827048430123</v>
      </c>
      <c r="L373" s="302">
        <f t="shared" si="282"/>
        <v>0.39212952528204426</v>
      </c>
      <c r="M373" s="302">
        <f t="shared" si="283"/>
        <v>0.20404342628780503</v>
      </c>
      <c r="N373" s="302">
        <f t="shared" si="284"/>
        <v>1.8729999999999722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10.277609393959738</v>
      </c>
      <c r="C376" s="299" t="str">
        <f>CONCATENATE("(",ROUND((B376/$H378)*100,1),")")</f>
        <v>(36.9)</v>
      </c>
      <c r="D376" s="302">
        <f>'Ind T6'!W153</f>
        <v>3.5202448380865428</v>
      </c>
      <c r="E376" s="299" t="str">
        <f>CONCATENATE("(",ROUND((D376/$H378)*100,1),")")</f>
        <v>(12.6)</v>
      </c>
      <c r="F376" s="302">
        <f>'Ind T6'!X153</f>
        <v>1.1042438121493765</v>
      </c>
      <c r="G376" s="299" t="str">
        <f>CONCATENATE("(",ROUND((F376/$H378)*100,1),")")</f>
        <v>(4)</v>
      </c>
      <c r="H376" s="302">
        <f>SUM(B376,D376,F376)</f>
        <v>14.902098044195657</v>
      </c>
      <c r="I376" s="299" t="str">
        <f>CONCATENATE("(",ROUND((H376/$H378)*100,1),")")</f>
        <v>(53.5)</v>
      </c>
      <c r="K376" s="302">
        <f>B376-B366</f>
        <v>1.3330155391221172</v>
      </c>
      <c r="L376" s="302">
        <f>D376-D366</f>
        <v>0.42186324951500875</v>
      </c>
      <c r="M376" s="302">
        <f>F376-F366</f>
        <v>0.13101410213931663</v>
      </c>
      <c r="N376" s="302">
        <f>SUM(K376:M376)</f>
        <v>1.8858928907764425</v>
      </c>
    </row>
    <row r="377" spans="1:14" x14ac:dyDescent="0.2">
      <c r="A377" s="282" t="s">
        <v>365</v>
      </c>
      <c r="B377" s="302">
        <f>'Ind T6'!V152</f>
        <v>6.3640049214437182</v>
      </c>
      <c r="C377" s="299" t="str">
        <f>CONCATENATE("(",ROUND((B377/$H378)*100,1),")")</f>
        <v>(22.8)</v>
      </c>
      <c r="D377" s="302">
        <f>'Ind T6'!W152</f>
        <v>4.9888098108793217</v>
      </c>
      <c r="E377" s="299" t="str">
        <f>CONCATENATE("(",ROUND((D377/$H378)*100,1),")")</f>
        <v>(17.9)</v>
      </c>
      <c r="F377" s="302">
        <f>'Ind T6'!X152</f>
        <v>1.6130872234812823</v>
      </c>
      <c r="G377" s="299" t="str">
        <f>CONCATENATE("(",ROUND((F377/$H378)*100,1),")")</f>
        <v>(5.8)</v>
      </c>
      <c r="H377" s="302">
        <f t="shared" ref="H377" si="285">SUM(B377,D377,F377)</f>
        <v>12.965901955804322</v>
      </c>
      <c r="I377" s="299" t="str">
        <f>CONCATENATE("(",ROUND((H377/$H378)*100,1),")")</f>
        <v>(46.5)</v>
      </c>
      <c r="K377" s="302">
        <f t="shared" ref="K377:K378" si="286">B377-B367</f>
        <v>1.0417704787653159</v>
      </c>
      <c r="L377" s="302">
        <f t="shared" ref="L377:L378" si="287">D377-D367</f>
        <v>0.40733683264066478</v>
      </c>
      <c r="M377" s="302">
        <f t="shared" ref="M377:M378" si="288">F377-F367</f>
        <v>0.19799979781755583</v>
      </c>
      <c r="N377" s="302">
        <f t="shared" ref="N377:N378" si="289">SUM(K377:M377)</f>
        <v>1.6471071092235365</v>
      </c>
    </row>
    <row r="378" spans="1:14" x14ac:dyDescent="0.2">
      <c r="A378" s="282" t="s">
        <v>363</v>
      </c>
      <c r="B378" s="302">
        <f>SUM(B376:B377)</f>
        <v>16.641614315403455</v>
      </c>
      <c r="C378" s="299" t="str">
        <f>CONCATENATE("(",ROUND((B378/$H378)*100,1),")")</f>
        <v>(59.7)</v>
      </c>
      <c r="D378" s="302">
        <f>SUM(D376:D377)</f>
        <v>8.5090546489658649</v>
      </c>
      <c r="E378" s="299" t="str">
        <f>CONCATENATE("(",ROUND((D378/$H378)*100,1),")")</f>
        <v>(30.5)</v>
      </c>
      <c r="F378" s="302">
        <f>SUM(F376:F377)</f>
        <v>2.717331035630659</v>
      </c>
      <c r="G378" s="299" t="str">
        <f>CONCATENATE("(",ROUND((F378/$H378)*100,1),")")</f>
        <v>(9.8)</v>
      </c>
      <c r="H378" s="302">
        <f>SUM(H376:H377)</f>
        <v>27.867999999999981</v>
      </c>
      <c r="I378" s="299" t="str">
        <f>CONCATENATE("(",ROUND((H378/$H378)*100,1),")")</f>
        <v>(100)</v>
      </c>
      <c r="K378" s="302">
        <f t="shared" si="286"/>
        <v>2.3747860178874323</v>
      </c>
      <c r="L378" s="302">
        <f t="shared" si="287"/>
        <v>0.82920008215567442</v>
      </c>
      <c r="M378" s="302">
        <f t="shared" si="288"/>
        <v>0.3290138999568728</v>
      </c>
      <c r="N378" s="302">
        <f t="shared" si="289"/>
        <v>3.5329999999999795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5.5854545309898418</v>
      </c>
      <c r="C387" s="299" t="str">
        <f>CONCATENATE("(",ROUND((B387/$H389)*100,1),")")</f>
        <v>(34)</v>
      </c>
      <c r="D387" s="302">
        <f>'Ind T6'!M162</f>
        <v>0.85803678929608429</v>
      </c>
      <c r="E387" s="299" t="str">
        <f>CONCATENATE("(",ROUND((D387/$H389)*100,1),")")</f>
        <v>(5.2)</v>
      </c>
      <c r="F387" s="302">
        <f>'Ind T6'!N162</f>
        <v>0.33050629081556582</v>
      </c>
      <c r="G387" s="299" t="str">
        <f>CONCATENATE("(",ROUND((F387/$H389)*100,1),")")</f>
        <v>(2)</v>
      </c>
      <c r="H387" s="302">
        <f>SUM(B387,D387,F387)</f>
        <v>6.7739976111014917</v>
      </c>
      <c r="I387" s="299" t="str">
        <f>CONCATENATE("(",ROUND((H387/$H389)*100,1),")")</f>
        <v>(41.2)</v>
      </c>
      <c r="K387" s="302">
        <f>B392-B387</f>
        <v>-8.321105735796408E-2</v>
      </c>
      <c r="L387" s="302">
        <f>D392-D387</f>
        <v>5.1124392735213409E-2</v>
      </c>
      <c r="M387" s="302">
        <f>F392-F387</f>
        <v>2.028503133327253E-3</v>
      </c>
      <c r="N387" s="302">
        <f>SUM(K387:M387)</f>
        <v>-3.0058161489423418E-2</v>
      </c>
    </row>
    <row r="388" spans="1:14" x14ac:dyDescent="0.2">
      <c r="A388" s="282" t="s">
        <v>365</v>
      </c>
      <c r="B388" s="302">
        <f>'Ind T6'!L161</f>
        <v>4.7786004140444058</v>
      </c>
      <c r="C388" s="299" t="str">
        <f>CONCATENATE("(",ROUND((B388/$H389)*100,1),")")</f>
        <v>(29.1)</v>
      </c>
      <c r="D388" s="302">
        <f>'Ind T6'!M161</f>
        <v>4.6622761586443699</v>
      </c>
      <c r="E388" s="299" t="str">
        <f>CONCATENATE("(",ROUND((D388/$H389)*100,1),")")</f>
        <v>(28.4)</v>
      </c>
      <c r="F388" s="302">
        <f>'Ind T6'!N161</f>
        <v>0.21912581620972685</v>
      </c>
      <c r="G388" s="299" t="str">
        <f>CONCATENATE("(",ROUND((F388/$H389)*100,1),")")</f>
        <v>(1.3)</v>
      </c>
      <c r="H388" s="302">
        <f t="shared" ref="H388" si="290">SUM(B388,D388,F388)</f>
        <v>9.6600023888985032</v>
      </c>
      <c r="I388" s="299" t="str">
        <f>CONCATENATE("(",ROUND((H388/$H389)*100,1),")")</f>
        <v>(58.8)</v>
      </c>
      <c r="K388" s="302">
        <f t="shared" ref="K388:K389" si="291">B393-B388</f>
        <v>2.5843669241753631E-2</v>
      </c>
      <c r="L388" s="302">
        <f t="shared" ref="L388:L389" si="292">D393-D388</f>
        <v>3.4814172144916E-2</v>
      </c>
      <c r="M388" s="302">
        <f t="shared" ref="M388:M389" si="293">F393-F388</f>
        <v>1.4003201027621981E-3</v>
      </c>
      <c r="N388" s="302">
        <f t="shared" ref="N388:N389" si="294">SUM(K388:M388)</f>
        <v>6.2058161489431829E-2</v>
      </c>
    </row>
    <row r="389" spans="1:14" x14ac:dyDescent="0.2">
      <c r="A389" s="282" t="s">
        <v>363</v>
      </c>
      <c r="B389" s="302">
        <f>SUM(B387:B388)</f>
        <v>10.364054945034248</v>
      </c>
      <c r="C389" s="299" t="str">
        <f>CONCATENATE("(",ROUND((B389/$H389)*100,1),")")</f>
        <v>(63.1)</v>
      </c>
      <c r="D389" s="302">
        <f>SUM(D387:D388)</f>
        <v>5.5203129479404538</v>
      </c>
      <c r="E389" s="299" t="str">
        <f>CONCATENATE("(",ROUND((D389/$H389)*100,1),")")</f>
        <v>(33.6)</v>
      </c>
      <c r="F389" s="302">
        <f>SUM(F387:F388)</f>
        <v>0.54963210702529264</v>
      </c>
      <c r="G389" s="299" t="str">
        <f>CONCATENATE("(",ROUND((F389/$H389)*100,1),")")</f>
        <v>(3.3)</v>
      </c>
      <c r="H389" s="302">
        <f>SUM(H387:H388)</f>
        <v>16.433999999999994</v>
      </c>
      <c r="I389" s="299" t="str">
        <f>CONCATENATE("(",ROUND((H389/$H389)*100,1),")")</f>
        <v>(100)</v>
      </c>
      <c r="K389" s="302">
        <f t="shared" si="291"/>
        <v>-5.7367388116210449E-2</v>
      </c>
      <c r="L389" s="302">
        <f t="shared" si="292"/>
        <v>8.5938564880129853E-2</v>
      </c>
      <c r="M389" s="302">
        <f t="shared" si="293"/>
        <v>3.4288232360895066E-3</v>
      </c>
      <c r="N389" s="302">
        <f t="shared" si="294"/>
        <v>3.200000000000891E-2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5.5022434736318777</v>
      </c>
      <c r="C392" s="299" t="str">
        <f>CONCATENATE("(",ROUND((B392/$H394)*100,1),")")</f>
        <v>(33.4)</v>
      </c>
      <c r="D392" s="302">
        <f>'Ind T6'!R162</f>
        <v>0.9091611820312977</v>
      </c>
      <c r="E392" s="299" t="str">
        <f>CONCATENATE("(",ROUND((D392/$H394)*100,1),")")</f>
        <v>(5.5)</v>
      </c>
      <c r="F392" s="302">
        <f>'Ind T6'!S162</f>
        <v>0.33253479394889307</v>
      </c>
      <c r="G392" s="299" t="str">
        <f>CONCATENATE("(",ROUND((F392/$H394)*100,1),")")</f>
        <v>(2)</v>
      </c>
      <c r="H392" s="302">
        <f>SUM(B392,D392,F392)</f>
        <v>6.7439394496120686</v>
      </c>
      <c r="I392" s="299" t="str">
        <f>CONCATENATE("(",ROUND((H392/$H394)*100,1),")")</f>
        <v>(41)</v>
      </c>
      <c r="K392" s="302">
        <f>B397-B392</f>
        <v>-0.17184787003788138</v>
      </c>
      <c r="L392" s="302">
        <f>D397-D392</f>
        <v>0.10369795325461006</v>
      </c>
      <c r="M392" s="302">
        <f>F397-F392</f>
        <v>6.9670174115283867E-3</v>
      </c>
      <c r="N392" s="302">
        <f>SUM(K392:M392)</f>
        <v>-6.1182899371742927E-2</v>
      </c>
    </row>
    <row r="393" spans="1:14" x14ac:dyDescent="0.2">
      <c r="A393" s="282" t="s">
        <v>365</v>
      </c>
      <c r="B393" s="302">
        <f>'Ind T6'!Q161</f>
        <v>4.8044440832861595</v>
      </c>
      <c r="C393" s="299" t="str">
        <f>CONCATENATE("(",ROUND((B393/$H394)*100,1),")")</f>
        <v>(29.2)</v>
      </c>
      <c r="D393" s="302">
        <f>'Ind T6'!R161</f>
        <v>4.697090330789286</v>
      </c>
      <c r="E393" s="299" t="str">
        <f>CONCATENATE("(",ROUND((D393/$H394)*100,1),")")</f>
        <v>(28.5)</v>
      </c>
      <c r="F393" s="302">
        <f>'Ind T6'!S161</f>
        <v>0.22052613631248905</v>
      </c>
      <c r="G393" s="299" t="str">
        <f>CONCATENATE("(",ROUND((F393/$H394)*100,1),")")</f>
        <v>(1.3)</v>
      </c>
      <c r="H393" s="302">
        <f t="shared" ref="H393" si="295">SUM(B393,D393,F393)</f>
        <v>9.7220605503879352</v>
      </c>
      <c r="I393" s="299" t="str">
        <f>CONCATENATE("(",ROUND((H393/$H394)*100,1),")")</f>
        <v>(59)</v>
      </c>
      <c r="K393" s="302">
        <f t="shared" ref="K393:K394" si="296">B398-B393</f>
        <v>4.760866980412537E-2</v>
      </c>
      <c r="L393" s="302">
        <f t="shared" ref="L393:L394" si="297">D398-D393</f>
        <v>4.8551406649475659E-2</v>
      </c>
      <c r="M393" s="302">
        <f t="shared" ref="M393:M394" si="298">F398-F393</f>
        <v>4.0228229181556996E-3</v>
      </c>
      <c r="N393" s="302">
        <f t="shared" ref="N393:N394" si="299">SUM(K393:M393)</f>
        <v>0.10018289937175673</v>
      </c>
    </row>
    <row r="394" spans="1:14" x14ac:dyDescent="0.2">
      <c r="A394" s="282" t="s">
        <v>363</v>
      </c>
      <c r="B394" s="302">
        <f>SUM(B392:B393)</f>
        <v>10.306687556918037</v>
      </c>
      <c r="C394" s="299" t="str">
        <f>CONCATENATE("(",ROUND((B394/$H394)*100,1),")")</f>
        <v>(62.6)</v>
      </c>
      <c r="D394" s="302">
        <f>SUM(D392:D393)</f>
        <v>5.6062515128205836</v>
      </c>
      <c r="E394" s="299" t="str">
        <f>CONCATENATE("(",ROUND((D394/$H394)*100,1),")")</f>
        <v>(34)</v>
      </c>
      <c r="F394" s="302">
        <f>SUM(F392:F393)</f>
        <v>0.55306093026138214</v>
      </c>
      <c r="G394" s="299" t="str">
        <f>CONCATENATE("(",ROUND((F394/$H394)*100,1),")")</f>
        <v>(3.4)</v>
      </c>
      <c r="H394" s="302">
        <f>SUM(H392:H393)</f>
        <v>16.466000000000005</v>
      </c>
      <c r="I394" s="299" t="str">
        <f>CONCATENATE("(",ROUND((H394/$H394)*100,1),")")</f>
        <v>(100)</v>
      </c>
      <c r="K394" s="302">
        <f t="shared" si="296"/>
        <v>-0.12423920023375601</v>
      </c>
      <c r="L394" s="302">
        <f t="shared" si="297"/>
        <v>0.1522493599040855</v>
      </c>
      <c r="M394" s="302">
        <f t="shared" si="298"/>
        <v>1.0989840329684086E-2</v>
      </c>
      <c r="N394" s="302">
        <f t="shared" si="299"/>
        <v>3.9000000000013579E-2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5.3303956035939963</v>
      </c>
      <c r="C397" s="299" t="str">
        <f>CONCATENATE("(",ROUND((B397/$H399)*100,1),")")</f>
        <v>(32.3)</v>
      </c>
      <c r="D397" s="302">
        <f>'Ind T6'!W162</f>
        <v>1.0128591352859078</v>
      </c>
      <c r="E397" s="299" t="str">
        <f>CONCATENATE("(",ROUND((D397/$H399)*100,1),")")</f>
        <v>(6.1)</v>
      </c>
      <c r="F397" s="302">
        <f>'Ind T6'!X162</f>
        <v>0.33950181136042146</v>
      </c>
      <c r="G397" s="299" t="str">
        <f>CONCATENATE("(",ROUND((F397/$H399)*100,1),")")</f>
        <v>(2.1)</v>
      </c>
      <c r="H397" s="302">
        <f>SUM(B397,D397,F397)</f>
        <v>6.6827565502403257</v>
      </c>
      <c r="I397" s="299" t="str">
        <f>CONCATENATE("(",ROUND((H397/$H399)*100,1),")")</f>
        <v>(40.5)</v>
      </c>
      <c r="K397" s="302">
        <f>B397-B387</f>
        <v>-0.25505892739584546</v>
      </c>
      <c r="L397" s="302">
        <f>D397-D387</f>
        <v>0.15482234598982347</v>
      </c>
      <c r="M397" s="302">
        <f>F397-F387</f>
        <v>8.9955205448556397E-3</v>
      </c>
      <c r="N397" s="302">
        <f>SUM(K397:M397)</f>
        <v>-9.1241060861166345E-2</v>
      </c>
    </row>
    <row r="398" spans="1:14" x14ac:dyDescent="0.2">
      <c r="A398" s="282" t="s">
        <v>365</v>
      </c>
      <c r="B398" s="302">
        <f>'Ind T6'!V161</f>
        <v>4.8520527530902848</v>
      </c>
      <c r="C398" s="299" t="str">
        <f>CONCATENATE("(",ROUND((B398/$H399)*100,1),")")</f>
        <v>(29.4)</v>
      </c>
      <c r="D398" s="302">
        <f>'Ind T6'!W161</f>
        <v>4.7456417374387616</v>
      </c>
      <c r="E398" s="299" t="str">
        <f>CONCATENATE("(",ROUND((D398/$H399)*100,1),")")</f>
        <v>(28.8)</v>
      </c>
      <c r="F398" s="302">
        <f>'Ind T6'!X161</f>
        <v>0.22454895923064475</v>
      </c>
      <c r="G398" s="299" t="str">
        <f>CONCATENATE("(",ROUND((F398/$H399)*100,1),")")</f>
        <v>(1.4)</v>
      </c>
      <c r="H398" s="302">
        <f t="shared" ref="H398" si="300">SUM(B398,D398,F398)</f>
        <v>9.8222434497596929</v>
      </c>
      <c r="I398" s="299" t="str">
        <f>CONCATENATE("(",ROUND((H398/$H399)*100,1),")")</f>
        <v>(59.5)</v>
      </c>
      <c r="K398" s="302">
        <f t="shared" ref="K398:K399" si="301">B398-B388</f>
        <v>7.3452339045879E-2</v>
      </c>
      <c r="L398" s="302">
        <f t="shared" ref="L398:L399" si="302">D398-D388</f>
        <v>8.3365578794391659E-2</v>
      </c>
      <c r="M398" s="302">
        <f t="shared" ref="M398:M399" si="303">F398-F388</f>
        <v>5.4231430209178977E-3</v>
      </c>
      <c r="N398" s="302">
        <f t="shared" ref="N398:N399" si="304">SUM(K398:M398)</f>
        <v>0.16224106086118856</v>
      </c>
    </row>
    <row r="399" spans="1:14" x14ac:dyDescent="0.2">
      <c r="A399" s="282" t="s">
        <v>363</v>
      </c>
      <c r="B399" s="302">
        <f>SUM(B397:B398)</f>
        <v>10.182448356684281</v>
      </c>
      <c r="C399" s="299" t="str">
        <f>CONCATENATE("(",ROUND((B399/$H399)*100,1),")")</f>
        <v>(61.7)</v>
      </c>
      <c r="D399" s="302">
        <f>SUM(D397:D398)</f>
        <v>5.7585008727246692</v>
      </c>
      <c r="E399" s="299" t="str">
        <f>CONCATENATE("(",ROUND((D399/$H399)*100,1),")")</f>
        <v>(34.9)</v>
      </c>
      <c r="F399" s="302">
        <f>SUM(F397:F398)</f>
        <v>0.56405077059106623</v>
      </c>
      <c r="G399" s="299" t="str">
        <f>CONCATENATE("(",ROUND((F399/$H399)*100,1),")")</f>
        <v>(3.4)</v>
      </c>
      <c r="H399" s="302">
        <f>SUM(H397:H398)</f>
        <v>16.505000000000017</v>
      </c>
      <c r="I399" s="299" t="str">
        <f>CONCATENATE("(",ROUND((H399/$H399)*100,1),")")</f>
        <v>(100)</v>
      </c>
      <c r="K399" s="302">
        <f t="shared" si="301"/>
        <v>-0.18160658834996646</v>
      </c>
      <c r="L399" s="302">
        <f t="shared" si="302"/>
        <v>0.23818792478421535</v>
      </c>
      <c r="M399" s="302">
        <f t="shared" si="303"/>
        <v>1.4418663565773593E-2</v>
      </c>
      <c r="N399" s="302">
        <f t="shared" si="304"/>
        <v>7.100000000002249E-2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4.6128468455752945</v>
      </c>
      <c r="C408" s="299" t="str">
        <f>CONCATENATE("(",ROUND((B408/$H410)*100,1),")")</f>
        <v>(19)</v>
      </c>
      <c r="D408" s="302">
        <f>'Ind T6'!M171</f>
        <v>1.6454166112748898</v>
      </c>
      <c r="E408" s="299" t="str">
        <f>CONCATENATE("(",ROUND((D408/$H410)*100,1),")")</f>
        <v>(6.8)</v>
      </c>
      <c r="F408" s="302">
        <f>'Ind T6'!N171</f>
        <v>0.75625631464031817</v>
      </c>
      <c r="G408" s="299" t="str">
        <f>CONCATENATE("(",ROUND((F408/$H410)*100,1),")")</f>
        <v>(3.1)</v>
      </c>
      <c r="H408" s="302">
        <f>SUM(B408,D408,F408)</f>
        <v>7.0145197714905017</v>
      </c>
      <c r="I408" s="299" t="str">
        <f>CONCATENATE("(",ROUND((H408/$H410)*100,1),")")</f>
        <v>(28.9)</v>
      </c>
      <c r="K408" s="302">
        <f>B413-B408</f>
        <v>-6.1076576431927876E-2</v>
      </c>
      <c r="L408" s="302">
        <f>D413-D408</f>
        <v>2.1695108083495729E-2</v>
      </c>
      <c r="M408" s="302">
        <f>F413-F408</f>
        <v>1.4497052368110164E-2</v>
      </c>
      <c r="N408" s="302">
        <f>SUM(K408:M408)</f>
        <v>-2.4884415980321983E-2</v>
      </c>
    </row>
    <row r="409" spans="1:14" x14ac:dyDescent="0.2">
      <c r="A409" s="282" t="s">
        <v>365</v>
      </c>
      <c r="B409" s="302">
        <f>'Ind T6'!L170</f>
        <v>7.0261971131131045</v>
      </c>
      <c r="C409" s="299" t="str">
        <f>CONCATENATE("(",ROUND((B409/$H410)*100,1),")")</f>
        <v>(29)</v>
      </c>
      <c r="D409" s="302">
        <f>'Ind T6'!M170</f>
        <v>8.6025392790415314</v>
      </c>
      <c r="E409" s="299" t="str">
        <f>CONCATENATE("(",ROUND((D409/$H410)*100,1),")")</f>
        <v>(35.5)</v>
      </c>
      <c r="F409" s="302">
        <f>'Ind T6'!N170</f>
        <v>1.6047438363549162</v>
      </c>
      <c r="G409" s="299" t="str">
        <f>CONCATENATE("(",ROUND((F409/$H410)*100,1),")")</f>
        <v>(6.6)</v>
      </c>
      <c r="H409" s="302">
        <f t="shared" ref="H409" si="305">SUM(B409,D409,F409)</f>
        <v>17.233480228509553</v>
      </c>
      <c r="I409" s="299" t="str">
        <f>CONCATENATE("(",ROUND((H409/$H410)*100,1),")")</f>
        <v>(71.1)</v>
      </c>
      <c r="K409" s="302">
        <f t="shared" ref="K409:K410" si="306">B414-B409</f>
        <v>0.15486459500283889</v>
      </c>
      <c r="L409" s="302">
        <f t="shared" ref="L409:L410" si="307">D414-D409</f>
        <v>-0.18660932815438258</v>
      </c>
      <c r="M409" s="302">
        <f t="shared" ref="M409:M410" si="308">F414-F409</f>
        <v>1.7629149131820565E-2</v>
      </c>
      <c r="N409" s="302">
        <f t="shared" ref="N409:N410" si="309">SUM(K409:M409)</f>
        <v>-1.4115584019723126E-2</v>
      </c>
    </row>
    <row r="410" spans="1:14" x14ac:dyDescent="0.2">
      <c r="A410" s="282" t="s">
        <v>363</v>
      </c>
      <c r="B410" s="302">
        <f>SUM(B408:B409)</f>
        <v>11.639043958688399</v>
      </c>
      <c r="C410" s="299" t="str">
        <f>CONCATENATE("(",ROUND((B410/$H410)*100,1),")")</f>
        <v>(48)</v>
      </c>
      <c r="D410" s="302">
        <f>SUM(D408:D409)</f>
        <v>10.247955890316421</v>
      </c>
      <c r="E410" s="299" t="str">
        <f>CONCATENATE("(",ROUND((D410/$H410)*100,1),")")</f>
        <v>(42.3)</v>
      </c>
      <c r="F410" s="302">
        <f>SUM(F408:F409)</f>
        <v>2.3610001509952343</v>
      </c>
      <c r="G410" s="299" t="str">
        <f>CONCATENATE("(",ROUND((F410/$H410)*100,1),")")</f>
        <v>(9.7)</v>
      </c>
      <c r="H410" s="302">
        <f>SUM(H408:H409)</f>
        <v>24.248000000000054</v>
      </c>
      <c r="I410" s="299" t="str">
        <f>CONCATENATE("(",ROUND((H410/$H410)*100,1),")")</f>
        <v>(100)</v>
      </c>
      <c r="K410" s="302">
        <f t="shared" si="306"/>
        <v>9.3788018570910126E-2</v>
      </c>
      <c r="L410" s="302">
        <f t="shared" si="307"/>
        <v>-0.16491422007088552</v>
      </c>
      <c r="M410" s="302">
        <f t="shared" si="308"/>
        <v>3.212620149993084E-2</v>
      </c>
      <c r="N410" s="302">
        <f t="shared" si="309"/>
        <v>-3.9000000000044555E-2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4.5517702691433666</v>
      </c>
      <c r="C413" s="299" t="str">
        <f>CONCATENATE("(",ROUND((B413/$H415)*100,1),")")</f>
        <v>(18.8)</v>
      </c>
      <c r="D413" s="302">
        <f>'Ind T6'!R171</f>
        <v>1.6671117193583855</v>
      </c>
      <c r="E413" s="299" t="str">
        <f>CONCATENATE("(",ROUND((D413/$H415)*100,1),")")</f>
        <v>(6.9)</v>
      </c>
      <c r="F413" s="302">
        <f>'Ind T6'!S171</f>
        <v>0.77075336700842834</v>
      </c>
      <c r="G413" s="299" t="str">
        <f>CONCATENATE("(",ROUND((F413/$H415)*100,1),")")</f>
        <v>(3.2)</v>
      </c>
      <c r="H413" s="302">
        <f>SUM(B413,D413,F413)</f>
        <v>6.9896353555101802</v>
      </c>
      <c r="I413" s="299" t="str">
        <f>CONCATENATE("(",ROUND((H413/$H415)*100,1),")")</f>
        <v>(28.9)</v>
      </c>
      <c r="K413" s="302">
        <f>B418-B413</f>
        <v>-6.1187417569179559E-3</v>
      </c>
      <c r="L413" s="302">
        <f>D418-D413</f>
        <v>7.7913120476398978E-2</v>
      </c>
      <c r="M413" s="302">
        <f>F418-F413</f>
        <v>4.3130956013428534E-2</v>
      </c>
      <c r="N413" s="302">
        <f>SUM(K413:M413)</f>
        <v>0.11492533473290956</v>
      </c>
    </row>
    <row r="414" spans="1:14" x14ac:dyDescent="0.2">
      <c r="A414" s="282" t="s">
        <v>365</v>
      </c>
      <c r="B414" s="302">
        <f>'Ind T6'!Q170</f>
        <v>7.1810617081159434</v>
      </c>
      <c r="C414" s="299" t="str">
        <f>CONCATENATE("(",ROUND((B414/$H415)*100,1),")")</f>
        <v>(29.7)</v>
      </c>
      <c r="D414" s="302">
        <f>'Ind T6'!R170</f>
        <v>8.4159299508871488</v>
      </c>
      <c r="E414" s="299" t="str">
        <f>CONCATENATE("(",ROUND((D414/$H415)*100,1),")")</f>
        <v>(34.8)</v>
      </c>
      <c r="F414" s="302">
        <f>'Ind T6'!S170</f>
        <v>1.6223729854867368</v>
      </c>
      <c r="G414" s="299" t="str">
        <f>CONCATENATE("(",ROUND((F414/$H415)*100,1),")")</f>
        <v>(6.7)</v>
      </c>
      <c r="H414" s="302">
        <f t="shared" ref="H414" si="310">SUM(B414,D414,F414)</f>
        <v>17.219364644489829</v>
      </c>
      <c r="I414" s="299" t="str">
        <f>CONCATENATE("(",ROUND((H414/$H415)*100,1),")")</f>
        <v>(71.1)</v>
      </c>
      <c r="K414" s="302">
        <f t="shared" ref="K414:K415" si="311">B419-B414</f>
        <v>0.51737989000881601</v>
      </c>
      <c r="L414" s="302">
        <f t="shared" ref="L414:L415" si="312">D419-D414</f>
        <v>-0.16841747125173434</v>
      </c>
      <c r="M414" s="302">
        <f t="shared" ref="M414:M415" si="313">F419-F414</f>
        <v>4.2112246509968809E-2</v>
      </c>
      <c r="N414" s="302">
        <f t="shared" ref="N414:N415" si="314">SUM(K414:M414)</f>
        <v>0.39107466526705048</v>
      </c>
    </row>
    <row r="415" spans="1:14" x14ac:dyDescent="0.2">
      <c r="A415" s="282" t="s">
        <v>363</v>
      </c>
      <c r="B415" s="302">
        <f>SUM(B413:B414)</f>
        <v>11.732831977259309</v>
      </c>
      <c r="C415" s="299" t="str">
        <f>CONCATENATE("(",ROUND((B415/$H415)*100,1),")")</f>
        <v>(48.5)</v>
      </c>
      <c r="D415" s="302">
        <f>SUM(D413:D414)</f>
        <v>10.083041670245535</v>
      </c>
      <c r="E415" s="299" t="str">
        <f>CONCATENATE("(",ROUND((D415/$H415)*100,1),")")</f>
        <v>(41.6)</v>
      </c>
      <c r="F415" s="302">
        <f>SUM(F413:F414)</f>
        <v>2.3931263524951651</v>
      </c>
      <c r="G415" s="299" t="str">
        <f>CONCATENATE("(",ROUND((F415/$H415)*100,1),")")</f>
        <v>(9.9)</v>
      </c>
      <c r="H415" s="302">
        <f>SUM(H413:H414)</f>
        <v>24.20900000000001</v>
      </c>
      <c r="I415" s="299" t="str">
        <f>CONCATENATE("(",ROUND((H415/$H415)*100,1),")")</f>
        <v>(100)</v>
      </c>
      <c r="K415" s="302">
        <f t="shared" si="311"/>
        <v>0.51126114825189894</v>
      </c>
      <c r="L415" s="302">
        <f t="shared" si="312"/>
        <v>-9.0504350775336917E-2</v>
      </c>
      <c r="M415" s="302">
        <f t="shared" si="313"/>
        <v>8.5243202523397343E-2</v>
      </c>
      <c r="N415" s="302">
        <f t="shared" si="314"/>
        <v>0.50599999999995937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4.5456515273864486</v>
      </c>
      <c r="C418" s="299" t="str">
        <f>CONCATENATE("(",ROUND((B418/$H420)*100,1),")")</f>
        <v>(18.4)</v>
      </c>
      <c r="D418" s="302">
        <f>'Ind T6'!W171</f>
        <v>1.7450248398347845</v>
      </c>
      <c r="E418" s="299" t="str">
        <f>CONCATENATE("(",ROUND((D418/$H420)*100,1),")")</f>
        <v>(7.1)</v>
      </c>
      <c r="F418" s="302">
        <f>'Ind T6'!X171</f>
        <v>0.81388432302185687</v>
      </c>
      <c r="G418" s="299" t="str">
        <f>CONCATENATE("(",ROUND((F418/$H420)*100,1),")")</f>
        <v>(3.3)</v>
      </c>
      <c r="H418" s="302">
        <f>SUM(B418,D418,F418)</f>
        <v>7.1045606902430904</v>
      </c>
      <c r="I418" s="299" t="str">
        <f>CONCATENATE("(",ROUND((H418/$H420)*100,1),")")</f>
        <v>(28.7)</v>
      </c>
      <c r="K418" s="302">
        <f>B418-B408</f>
        <v>-6.7195318188845832E-2</v>
      </c>
      <c r="L418" s="302">
        <f>D418-D408</f>
        <v>9.9608228559894707E-2</v>
      </c>
      <c r="M418" s="302">
        <f>F418-F408</f>
        <v>5.7628008381538698E-2</v>
      </c>
      <c r="N418" s="302">
        <f>SUM(K418:M418)</f>
        <v>9.0040918752587573E-2</v>
      </c>
    </row>
    <row r="419" spans="1:14" x14ac:dyDescent="0.2">
      <c r="A419" s="282" t="s">
        <v>365</v>
      </c>
      <c r="B419" s="302">
        <f>'Ind T6'!V170</f>
        <v>7.6984415981247594</v>
      </c>
      <c r="C419" s="299" t="str">
        <f>CONCATENATE("(",ROUND((B419/$H420)*100,1),")")</f>
        <v>(31.1)</v>
      </c>
      <c r="D419" s="302">
        <f>'Ind T6'!W170</f>
        <v>8.2475124796354145</v>
      </c>
      <c r="E419" s="299" t="str">
        <f>CONCATENATE("(",ROUND((D419/$H420)*100,1),")")</f>
        <v>(33.4)</v>
      </c>
      <c r="F419" s="302">
        <f>'Ind T6'!X170</f>
        <v>1.6644852319967056</v>
      </c>
      <c r="G419" s="299" t="str">
        <f>CONCATENATE("(",ROUND((F419/$H420)*100,1),")")</f>
        <v>(6.7)</v>
      </c>
      <c r="H419" s="302">
        <f t="shared" ref="H419" si="315">SUM(B419,D419,F419)</f>
        <v>17.610439309756881</v>
      </c>
      <c r="I419" s="299" t="str">
        <f>CONCATENATE("(",ROUND((H419/$H420)*100,1),")")</f>
        <v>(71.3)</v>
      </c>
      <c r="K419" s="302">
        <f t="shared" ref="K419:K420" si="316">B419-B409</f>
        <v>0.6722444850116549</v>
      </c>
      <c r="L419" s="302">
        <f t="shared" ref="L419:L420" si="317">D419-D409</f>
        <v>-0.35502679940611692</v>
      </c>
      <c r="M419" s="302">
        <f t="shared" ref="M419:M420" si="318">F419-F409</f>
        <v>5.9741395641789374E-2</v>
      </c>
      <c r="N419" s="302">
        <f t="shared" ref="N419:N420" si="319">SUM(K419:M419)</f>
        <v>0.37695908124732735</v>
      </c>
    </row>
    <row r="420" spans="1:14" x14ac:dyDescent="0.2">
      <c r="A420" s="282" t="s">
        <v>363</v>
      </c>
      <c r="B420" s="302">
        <f>SUM(B418:B419)</f>
        <v>12.244093125511208</v>
      </c>
      <c r="C420" s="299" t="str">
        <f>CONCATENATE("(",ROUND((B420/$H420)*100,1),")")</f>
        <v>(49.5)</v>
      </c>
      <c r="D420" s="302">
        <f>SUM(D418:D419)</f>
        <v>9.9925373194701983</v>
      </c>
      <c r="E420" s="299" t="str">
        <f>CONCATENATE("(",ROUND((D420/$H420)*100,1),")")</f>
        <v>(40.4)</v>
      </c>
      <c r="F420" s="302">
        <f>SUM(F418:F419)</f>
        <v>2.4783695550185625</v>
      </c>
      <c r="G420" s="299" t="str">
        <f>CONCATENATE("(",ROUND((F420/$H420)*100,1),")")</f>
        <v>(10)</v>
      </c>
      <c r="H420" s="302">
        <f>SUM(H418:H419)</f>
        <v>24.714999999999971</v>
      </c>
      <c r="I420" s="299" t="str">
        <f>CONCATENATE("(",ROUND((H420/$H420)*100,1),")")</f>
        <v>(100)</v>
      </c>
      <c r="K420" s="302">
        <f t="shared" si="316"/>
        <v>0.60504916682280907</v>
      </c>
      <c r="L420" s="302">
        <f t="shared" si="317"/>
        <v>-0.25541857084622244</v>
      </c>
      <c r="M420" s="302">
        <f t="shared" si="318"/>
        <v>0.11736940402332818</v>
      </c>
      <c r="N420" s="302">
        <f t="shared" si="319"/>
        <v>0.46699999999991482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5.4324688282915297</v>
      </c>
      <c r="C429" s="299" t="str">
        <f>CONCATENATE("(",ROUND((B429/$H431)*100,1),")")</f>
        <v>(14.4)</v>
      </c>
      <c r="D429" s="302">
        <f>'Ind T6'!M180</f>
        <v>1.8472387732330857</v>
      </c>
      <c r="E429" s="299" t="str">
        <f>CONCATENATE("(",ROUND((D429/$H431)*100,1),")")</f>
        <v>(4.9)</v>
      </c>
      <c r="F429" s="302">
        <f>'Ind T6'!N180</f>
        <v>0.80948932586216349</v>
      </c>
      <c r="G429" s="299" t="str">
        <f>CONCATENATE("(",ROUND((F429/$H431)*100,1),")")</f>
        <v>(2.1)</v>
      </c>
      <c r="H429" s="302">
        <f>SUM(B429,D429,F429)</f>
        <v>8.0891969273867783</v>
      </c>
      <c r="I429" s="299" t="str">
        <f>CONCATENATE("(",ROUND((H429/$H431)*100,1),")")</f>
        <v>(21.4)</v>
      </c>
      <c r="K429" s="302">
        <f>B434-B429</f>
        <v>0.40651880292947418</v>
      </c>
      <c r="L429" s="302">
        <f>D434-D429</f>
        <v>0.18949417042772265</v>
      </c>
      <c r="M429" s="302">
        <f>F434-F429</f>
        <v>1.2906168273795982E-2</v>
      </c>
      <c r="N429" s="302">
        <f>SUM(K429:M429)</f>
        <v>0.60891914163099281</v>
      </c>
    </row>
    <row r="430" spans="1:14" x14ac:dyDescent="0.2">
      <c r="A430" s="282" t="s">
        <v>365</v>
      </c>
      <c r="B430" s="302">
        <f>'Ind T6'!L179</f>
        <v>14.530221506592241</v>
      </c>
      <c r="C430" s="299" t="str">
        <f>CONCATENATE("(",ROUND((B430/$H431)*100,1),")")</f>
        <v>(38.5)</v>
      </c>
      <c r="D430" s="302">
        <f>'Ind T6'!M179</f>
        <v>13.779729894877555</v>
      </c>
      <c r="E430" s="299" t="str">
        <f>CONCATENATE("(",ROUND((D430/$H431)*100,1),")")</f>
        <v>(36.5)</v>
      </c>
      <c r="F430" s="302">
        <f>'Ind T6'!N179</f>
        <v>1.3808516711434233</v>
      </c>
      <c r="G430" s="299" t="str">
        <f>CONCATENATE("(",ROUND((F430/$H431)*100,1),")")</f>
        <v>(3.7)</v>
      </c>
      <c r="H430" s="302">
        <f t="shared" ref="H430" si="320">SUM(B430,D430,F430)</f>
        <v>29.690803072613221</v>
      </c>
      <c r="I430" s="299" t="str">
        <f>CONCATENATE("(",ROUND((H430/$H431)*100,1),")")</f>
        <v>(78.6)</v>
      </c>
      <c r="K430" s="302">
        <f t="shared" ref="K430:K431" si="321">B435-B430</f>
        <v>1.5314518382543092</v>
      </c>
      <c r="L430" s="302">
        <f t="shared" ref="L430:L431" si="322">D435-D430</f>
        <v>0.58498862425503084</v>
      </c>
      <c r="M430" s="302">
        <f t="shared" ref="M430:M431" si="323">F435-F430</f>
        <v>0.19364039585967263</v>
      </c>
      <c r="N430" s="302">
        <f t="shared" ref="N430:N431" si="324">SUM(K430:M430)</f>
        <v>2.3100808583690124</v>
      </c>
    </row>
    <row r="431" spans="1:14" x14ac:dyDescent="0.2">
      <c r="A431" s="282" t="s">
        <v>363</v>
      </c>
      <c r="B431" s="302">
        <f>SUM(B429:B430)</f>
        <v>19.962690334883771</v>
      </c>
      <c r="C431" s="299" t="str">
        <f>CONCATENATE("(",ROUND((B431/$H431)*100,1),")")</f>
        <v>(52.8)</v>
      </c>
      <c r="D431" s="302">
        <f>SUM(D429:D430)</f>
        <v>15.62696866811064</v>
      </c>
      <c r="E431" s="299" t="str">
        <f>CONCATENATE("(",ROUND((D431/$H431)*100,1),")")</f>
        <v>(41.4)</v>
      </c>
      <c r="F431" s="302">
        <f>SUM(F429:F430)</f>
        <v>2.1903409970055869</v>
      </c>
      <c r="G431" s="299" t="str">
        <f>CONCATENATE("(",ROUND((F431/$H431)*100,1),")")</f>
        <v>(5.8)</v>
      </c>
      <c r="H431" s="302">
        <f>SUM(H429:H430)</f>
        <v>37.78</v>
      </c>
      <c r="I431" s="299" t="str">
        <f>CONCATENATE("(",ROUND((H431/$H431)*100,1),")")</f>
        <v>(100)</v>
      </c>
      <c r="K431" s="302">
        <f t="shared" si="321"/>
        <v>1.9379706411837851</v>
      </c>
      <c r="L431" s="302">
        <f t="shared" si="322"/>
        <v>0.77448279468275238</v>
      </c>
      <c r="M431" s="302">
        <f t="shared" si="323"/>
        <v>0.20654656413346872</v>
      </c>
      <c r="N431" s="302">
        <f t="shared" si="324"/>
        <v>2.9190000000000063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5.8389876312210038</v>
      </c>
      <c r="C434" s="299" t="str">
        <f>CONCATENATE("(",ROUND((B434/$H436)*100,1),")")</f>
        <v>(14.3)</v>
      </c>
      <c r="D434" s="302">
        <f>'Ind T6'!R180</f>
        <v>2.0367329436608084</v>
      </c>
      <c r="E434" s="299" t="str">
        <f>CONCATENATE("(",ROUND((D434/$H436)*100,1),")")</f>
        <v>(5)</v>
      </c>
      <c r="F434" s="302">
        <f>'Ind T6'!S180</f>
        <v>0.82239549413595947</v>
      </c>
      <c r="G434" s="299" t="str">
        <f>CONCATENATE("(",ROUND((F434/$H436)*100,1),")")</f>
        <v>(2)</v>
      </c>
      <c r="H434" s="302">
        <f>SUM(B434,D434,F434)</f>
        <v>8.6981160690177717</v>
      </c>
      <c r="I434" s="299" t="str">
        <f>CONCATENATE("(",ROUND((H434/$H436)*100,1),")")</f>
        <v>(21.4)</v>
      </c>
      <c r="K434" s="302">
        <f>B439-B434</f>
        <v>0.58423806315297266</v>
      </c>
      <c r="L434" s="302">
        <f>D439-D434</f>
        <v>0.28817680251147326</v>
      </c>
      <c r="M434" s="302">
        <f>F439-F434</f>
        <v>-1.4273974143115042E-2</v>
      </c>
      <c r="N434" s="302">
        <f>SUM(K434:M434)</f>
        <v>0.85814089152133088</v>
      </c>
    </row>
    <row r="435" spans="1:14" x14ac:dyDescent="0.2">
      <c r="A435" s="282" t="s">
        <v>365</v>
      </c>
      <c r="B435" s="302">
        <f>'Ind T6'!Q179</f>
        <v>16.06167334484655</v>
      </c>
      <c r="C435" s="299" t="str">
        <f>CONCATENATE("(",ROUND((B435/$H436)*100,1),")")</f>
        <v>(39.5)</v>
      </c>
      <c r="D435" s="302">
        <f>'Ind T6'!R179</f>
        <v>14.364718519132586</v>
      </c>
      <c r="E435" s="299" t="str">
        <f>CONCATENATE("(",ROUND((D435/$H436)*100,1),")")</f>
        <v>(35.3)</v>
      </c>
      <c r="F435" s="302">
        <f>'Ind T6'!S179</f>
        <v>1.574492067003096</v>
      </c>
      <c r="G435" s="299" t="str">
        <f>CONCATENATE("(",ROUND((F435/$H436)*100,1),")")</f>
        <v>(3.9)</v>
      </c>
      <c r="H435" s="302">
        <f t="shared" ref="H435" si="325">SUM(B435,D435,F435)</f>
        <v>32.000883930982233</v>
      </c>
      <c r="I435" s="299" t="str">
        <f>CONCATENATE("(",ROUND((H435/$H436)*100,1),")")</f>
        <v>(78.6)</v>
      </c>
      <c r="K435" s="302">
        <f t="shared" ref="K435:K436" si="326">B440-B435</f>
        <v>2.5586824964178376</v>
      </c>
      <c r="L435" s="302">
        <f t="shared" ref="L435:L436" si="327">D440-D435</f>
        <v>0.27672854146728021</v>
      </c>
      <c r="M435" s="302">
        <f t="shared" ref="M435:M436" si="328">F440-F435</f>
        <v>0.29744807059353651</v>
      </c>
      <c r="N435" s="302">
        <f t="shared" ref="N435:N436" si="329">SUM(K435:M435)</f>
        <v>3.1328591084786543</v>
      </c>
    </row>
    <row r="436" spans="1:14" x14ac:dyDescent="0.2">
      <c r="A436" s="282" t="s">
        <v>363</v>
      </c>
      <c r="B436" s="302">
        <f>SUM(B434:B435)</f>
        <v>21.900660976067556</v>
      </c>
      <c r="C436" s="299" t="str">
        <f>CONCATENATE("(",ROUND((B436/$H436)*100,1),")")</f>
        <v>(53.8)</v>
      </c>
      <c r="D436" s="302">
        <f>SUM(D434:D435)</f>
        <v>16.401451462793393</v>
      </c>
      <c r="E436" s="299" t="str">
        <f>CONCATENATE("(",ROUND((D436/$H436)*100,1),")")</f>
        <v>(40.3)</v>
      </c>
      <c r="F436" s="302">
        <f>SUM(F434:F435)</f>
        <v>2.3968875611390557</v>
      </c>
      <c r="G436" s="299" t="str">
        <f>CONCATENATE("(",ROUND((F436/$H436)*100,1),")")</f>
        <v>(5.9)</v>
      </c>
      <c r="H436" s="302">
        <f>SUM(H434:H435)</f>
        <v>40.699000000000005</v>
      </c>
      <c r="I436" s="299" t="str">
        <f>CONCATENATE("(",ROUND((H436/$H436)*100,1),")")</f>
        <v>(100)</v>
      </c>
      <c r="K436" s="302">
        <f t="shared" si="326"/>
        <v>3.1429205595708076</v>
      </c>
      <c r="L436" s="302">
        <f t="shared" si="327"/>
        <v>0.56490534397875436</v>
      </c>
      <c r="M436" s="302">
        <f t="shared" si="328"/>
        <v>0.28317409645042124</v>
      </c>
      <c r="N436" s="302">
        <f t="shared" si="329"/>
        <v>3.9909999999999832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6.4232256943739765</v>
      </c>
      <c r="C439" s="299" t="str">
        <f>CONCATENATE("(",ROUND((B439/$H441)*100,1),")")</f>
        <v>(14.4)</v>
      </c>
      <c r="D439" s="302">
        <f>'Ind T6'!W180</f>
        <v>2.3249097461722816</v>
      </c>
      <c r="E439" s="299" t="str">
        <f>CONCATENATE("(",ROUND((D439/$H441)*100,1),")")</f>
        <v>(5.2)</v>
      </c>
      <c r="F439" s="302">
        <f>'Ind T6'!X180</f>
        <v>0.80812151999284443</v>
      </c>
      <c r="G439" s="299" t="str">
        <f>CONCATENATE("(",ROUND((F439/$H441)*100,1),")")</f>
        <v>(1.8)</v>
      </c>
      <c r="H439" s="302">
        <f>SUM(B439,D439,F439)</f>
        <v>9.5562569605391037</v>
      </c>
      <c r="I439" s="299" t="str">
        <f>CONCATENATE("(",ROUND((H439/$H441)*100,1),")")</f>
        <v>(21.4)</v>
      </c>
      <c r="K439" s="302">
        <f>B439-B429</f>
        <v>0.99075686608244684</v>
      </c>
      <c r="L439" s="302">
        <f>D439-D429</f>
        <v>0.47767097293919591</v>
      </c>
      <c r="M439" s="302">
        <f>F439-F429</f>
        <v>-1.3678058693190609E-3</v>
      </c>
      <c r="N439" s="302">
        <f>SUM(K439:M439)</f>
        <v>1.4670600331523236</v>
      </c>
    </row>
    <row r="440" spans="1:14" x14ac:dyDescent="0.2">
      <c r="A440" s="282" t="s">
        <v>365</v>
      </c>
      <c r="B440" s="302">
        <f>'Ind T6'!V179</f>
        <v>18.620355841264388</v>
      </c>
      <c r="C440" s="299" t="str">
        <f>CONCATENATE("(",ROUND((B440/$H441)*100,1),")")</f>
        <v>(41.7)</v>
      </c>
      <c r="D440" s="302">
        <f>'Ind T6'!W179</f>
        <v>14.641447060599866</v>
      </c>
      <c r="E440" s="299" t="str">
        <f>CONCATENATE("(",ROUND((D440/$H441)*100,1),")")</f>
        <v>(32.8)</v>
      </c>
      <c r="F440" s="302">
        <f>'Ind T6'!X179</f>
        <v>1.8719401375966325</v>
      </c>
      <c r="G440" s="299" t="str">
        <f>CONCATENATE("(",ROUND((F440/$H441)*100,1),")")</f>
        <v>(4.2)</v>
      </c>
      <c r="H440" s="302">
        <f t="shared" ref="H440" si="330">SUM(B440,D440,F440)</f>
        <v>35.133743039460889</v>
      </c>
      <c r="I440" s="299" t="str">
        <f>CONCATENATE("(",ROUND((H440/$H441)*100,1),")")</f>
        <v>(78.6)</v>
      </c>
      <c r="K440" s="302">
        <f t="shared" ref="K440:K441" si="331">B440-B430</f>
        <v>4.0901343346721468</v>
      </c>
      <c r="L440" s="302">
        <f t="shared" ref="L440:L441" si="332">D440-D430</f>
        <v>0.86171716572231105</v>
      </c>
      <c r="M440" s="302">
        <f t="shared" ref="M440:M441" si="333">F440-F430</f>
        <v>0.49108846645320914</v>
      </c>
      <c r="N440" s="302">
        <f t="shared" ref="N440:N441" si="334">SUM(K440:M440)</f>
        <v>5.4429399668476668</v>
      </c>
    </row>
    <row r="441" spans="1:14" x14ac:dyDescent="0.2">
      <c r="A441" s="282" t="s">
        <v>363</v>
      </c>
      <c r="B441" s="302">
        <f>SUM(B439:B440)</f>
        <v>25.043581535638364</v>
      </c>
      <c r="C441" s="299" t="str">
        <f>CONCATENATE("(",ROUND((B441/$H441)*100,1),")")</f>
        <v>(56)</v>
      </c>
      <c r="D441" s="302">
        <f>SUM(D439:D440)</f>
        <v>16.966356806772147</v>
      </c>
      <c r="E441" s="299" t="str">
        <f>CONCATENATE("(",ROUND((D441/$H441)*100,1),")")</f>
        <v>(38)</v>
      </c>
      <c r="F441" s="302">
        <f>SUM(F439:F440)</f>
        <v>2.6800616575894769</v>
      </c>
      <c r="G441" s="299" t="str">
        <f>CONCATENATE("(",ROUND((F441/$H441)*100,1),")")</f>
        <v>(6)</v>
      </c>
      <c r="H441" s="302">
        <f>SUM(H439:H440)</f>
        <v>44.689999999999991</v>
      </c>
      <c r="I441" s="299" t="str">
        <f>CONCATENATE("(",ROUND((H441/$H441)*100,1),")")</f>
        <v>(100)</v>
      </c>
      <c r="K441" s="302">
        <f t="shared" si="331"/>
        <v>5.0808912007545928</v>
      </c>
      <c r="L441" s="302">
        <f t="shared" si="332"/>
        <v>1.3393881386615067</v>
      </c>
      <c r="M441" s="302">
        <f t="shared" si="333"/>
        <v>0.48972066058388997</v>
      </c>
      <c r="N441" s="302">
        <f t="shared" si="334"/>
        <v>6.9099999999999895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1.3076748402667031</v>
      </c>
      <c r="C450" s="299" t="str">
        <f>CONCATENATE("(",ROUND((B450/$H452)*100,1),")")</f>
        <v>(20.5)</v>
      </c>
      <c r="D450" s="302">
        <f>'Ind T6'!M189</f>
        <v>1.2006148291891015</v>
      </c>
      <c r="E450" s="299" t="str">
        <f>CONCATENATE("(",ROUND((D450/$H452)*100,1),")")</f>
        <v>(18.8)</v>
      </c>
      <c r="F450" s="302">
        <f>'Ind T6'!N189</f>
        <v>1.0092636461983515</v>
      </c>
      <c r="G450" s="299" t="str">
        <f>CONCATENATE("(",ROUND((F450/$H452)*100,1),")")</f>
        <v>(15.8)</v>
      </c>
      <c r="H450" s="302">
        <f>SUM(B450,D450,F450)</f>
        <v>3.5175533156541561</v>
      </c>
      <c r="I450" s="299" t="str">
        <f>CONCATENATE("(",ROUND((H450/$H452)*100,1),")")</f>
        <v>(55.2)</v>
      </c>
      <c r="K450" s="302">
        <f>B455-B450</f>
        <v>-4.33565830207292E-2</v>
      </c>
      <c r="L450" s="302">
        <f>D455-D450</f>
        <v>-6.1343096434787636E-2</v>
      </c>
      <c r="M450" s="302">
        <f>F455-F450</f>
        <v>-0.16349106761311305</v>
      </c>
      <c r="N450" s="302">
        <f>SUM(K450:M450)</f>
        <v>-0.26819074706862989</v>
      </c>
    </row>
    <row r="451" spans="1:14" x14ac:dyDescent="0.2">
      <c r="A451" s="282" t="s">
        <v>365</v>
      </c>
      <c r="B451" s="302">
        <f>'Ind T6'!L188</f>
        <v>0.87553156633908713</v>
      </c>
      <c r="C451" s="299" t="str">
        <f>CONCATENATE("(",ROUND((B451/$H452)*100,1),")")</f>
        <v>(13.7)</v>
      </c>
      <c r="D451" s="302">
        <f>'Ind T6'!M188</f>
        <v>1.5179845669332521</v>
      </c>
      <c r="E451" s="299" t="str">
        <f>CONCATENATE("(",ROUND((D451/$H452)*100,1),")")</f>
        <v>(23.8)</v>
      </c>
      <c r="F451" s="302">
        <f>'Ind T6'!N188</f>
        <v>0.45993055107349062</v>
      </c>
      <c r="G451" s="299" t="str">
        <f>CONCATENATE("(",ROUND((F451/$H452)*100,1),")")</f>
        <v>(7.2)</v>
      </c>
      <c r="H451" s="302">
        <f t="shared" ref="H451" si="335">SUM(B451,D451,F451)</f>
        <v>2.8534466843458302</v>
      </c>
      <c r="I451" s="299" t="str">
        <f>CONCATENATE("(",ROUND((H451/$H452)*100,1),")")</f>
        <v>(44.8)</v>
      </c>
      <c r="K451" s="302">
        <f t="shared" ref="K451:K452" si="336">B456-B451</f>
        <v>-8.6279278049782859E-2</v>
      </c>
      <c r="L451" s="302">
        <f t="shared" ref="L451:L452" si="337">D456-D451</f>
        <v>-8.826134265026786E-2</v>
      </c>
      <c r="M451" s="302">
        <f t="shared" ref="M451:M452" si="338">F456-F451</f>
        <v>-8.626863223130532E-2</v>
      </c>
      <c r="N451" s="302">
        <f t="shared" ref="N451:N452" si="339">SUM(K451:M451)</f>
        <v>-0.26080925293135604</v>
      </c>
    </row>
    <row r="452" spans="1:14" x14ac:dyDescent="0.2">
      <c r="A452" s="282" t="s">
        <v>363</v>
      </c>
      <c r="B452" s="302">
        <f>SUM(B450:B451)</f>
        <v>2.1832064066057901</v>
      </c>
      <c r="C452" s="299" t="str">
        <f>CONCATENATE("(",ROUND((B452/$H452)*100,1),")")</f>
        <v>(34.3)</v>
      </c>
      <c r="D452" s="302">
        <f>SUM(D450:D451)</f>
        <v>2.7185993961223538</v>
      </c>
      <c r="E452" s="299" t="str">
        <f>CONCATENATE("(",ROUND((D452/$H452)*100,1),")")</f>
        <v>(42.7)</v>
      </c>
      <c r="F452" s="302">
        <f>SUM(F450:F451)</f>
        <v>1.4691941972718421</v>
      </c>
      <c r="G452" s="299" t="str">
        <f>CONCATENATE("(",ROUND((F452/$H452)*100,1),")")</f>
        <v>(23.1)</v>
      </c>
      <c r="H452" s="302">
        <f>SUM(H450:H451)</f>
        <v>6.3709999999999862</v>
      </c>
      <c r="I452" s="299" t="str">
        <f>CONCATENATE("(",ROUND((H452/$H452)*100,1),")")</f>
        <v>(100)</v>
      </c>
      <c r="K452" s="302">
        <f t="shared" si="336"/>
        <v>-0.12963586107051217</v>
      </c>
      <c r="L452" s="302">
        <f t="shared" si="337"/>
        <v>-0.1496044390850555</v>
      </c>
      <c r="M452" s="302">
        <f t="shared" si="338"/>
        <v>-0.24975969984441826</v>
      </c>
      <c r="N452" s="302">
        <f t="shared" si="339"/>
        <v>-0.52899999999998593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1.2643182572459739</v>
      </c>
      <c r="C455" s="299" t="str">
        <f>CONCATENATE("(",ROUND((B455/$H457)*100,1),")")</f>
        <v>(21.6)</v>
      </c>
      <c r="D455" s="302">
        <f>'Ind T6'!R189</f>
        <v>1.1392717327543138</v>
      </c>
      <c r="E455" s="299" t="str">
        <f>CONCATENATE("(",ROUND((D455/$H457)*100,1),")")</f>
        <v>(19.5)</v>
      </c>
      <c r="F455" s="302">
        <f>'Ind T6'!S189</f>
        <v>0.84577257858523847</v>
      </c>
      <c r="G455" s="299" t="str">
        <f>CONCATENATE("(",ROUND((F455/$H457)*100,1),")")</f>
        <v>(14.5)</v>
      </c>
      <c r="H455" s="302">
        <f>SUM(B455,D455,F455)</f>
        <v>3.2493625685855263</v>
      </c>
      <c r="I455" s="299" t="str">
        <f>CONCATENATE("(",ROUND((H455/$H457)*100,1),")")</f>
        <v>(55.6)</v>
      </c>
      <c r="K455" s="302">
        <f>B460-B455</f>
        <v>7.19265142721488E-2</v>
      </c>
      <c r="L455" s="302">
        <f>D460-D455</f>
        <v>8.9306517437754529E-2</v>
      </c>
      <c r="M455" s="302">
        <f>F460-F455</f>
        <v>3.5654884593858793E-2</v>
      </c>
      <c r="N455" s="302">
        <f>SUM(K455:M455)</f>
        <v>0.19688791630376212</v>
      </c>
    </row>
    <row r="456" spans="1:14" x14ac:dyDescent="0.2">
      <c r="A456" s="282" t="s">
        <v>365</v>
      </c>
      <c r="B456" s="302">
        <f>'Ind T6'!Q188</f>
        <v>0.78925228828930427</v>
      </c>
      <c r="C456" s="299" t="str">
        <f>CONCATENATE("(",ROUND((B456/$H457)*100,1),")")</f>
        <v>(13.5)</v>
      </c>
      <c r="D456" s="302">
        <f>'Ind T6'!R188</f>
        <v>1.4297232242829843</v>
      </c>
      <c r="E456" s="299" t="str">
        <f>CONCATENATE("(",ROUND((D456/$H457)*100,1),")")</f>
        <v>(24.5)</v>
      </c>
      <c r="F456" s="302">
        <f>'Ind T6'!S188</f>
        <v>0.3736619188421853</v>
      </c>
      <c r="G456" s="299" t="str">
        <f>CONCATENATE("(",ROUND((F456/$H457)*100,1),")")</f>
        <v>(6.4)</v>
      </c>
      <c r="H456" s="302">
        <f t="shared" ref="H456" si="340">SUM(B456,D456,F456)</f>
        <v>2.5926374314144738</v>
      </c>
      <c r="I456" s="299" t="str">
        <f>CONCATENATE("(",ROUND((H456/$H457)*100,1),")")</f>
        <v>(44.4)</v>
      </c>
      <c r="K456" s="302">
        <f t="shared" ref="K456:K457" si="341">B461-B456</f>
        <v>-9.9605320293029154E-3</v>
      </c>
      <c r="L456" s="302">
        <f t="shared" ref="L456:L457" si="342">D461-D456</f>
        <v>6.7007346577514504E-2</v>
      </c>
      <c r="M456" s="302">
        <f t="shared" ref="M456:M457" si="343">F461-F456</f>
        <v>3.5065269148030154E-2</v>
      </c>
      <c r="N456" s="302">
        <f t="shared" ref="N456:N457" si="344">SUM(K456:M456)</f>
        <v>9.2112083696241742E-2</v>
      </c>
    </row>
    <row r="457" spans="1:14" x14ac:dyDescent="0.2">
      <c r="A457" s="282" t="s">
        <v>363</v>
      </c>
      <c r="B457" s="302">
        <f>SUM(B455:B456)</f>
        <v>2.053570545535278</v>
      </c>
      <c r="C457" s="299" t="str">
        <f>CONCATENATE("(",ROUND((B457/$H457)*100,1),")")</f>
        <v>(35.2)</v>
      </c>
      <c r="D457" s="302">
        <f>SUM(D455:D456)</f>
        <v>2.5689949570372983</v>
      </c>
      <c r="E457" s="299" t="str">
        <f>CONCATENATE("(",ROUND((D457/$H457)*100,1),")")</f>
        <v>(44)</v>
      </c>
      <c r="F457" s="302">
        <f>SUM(F455:F456)</f>
        <v>1.2194344974274238</v>
      </c>
      <c r="G457" s="299" t="str">
        <f>CONCATENATE("(",ROUND((F457/$H457)*100,1),")")</f>
        <v>(20.9)</v>
      </c>
      <c r="H457" s="302">
        <f>SUM(H455:H456)</f>
        <v>5.8420000000000005</v>
      </c>
      <c r="I457" s="299" t="str">
        <f>CONCATENATE("(",ROUND((H457/$H457)*100,1),")")</f>
        <v>(100)</v>
      </c>
      <c r="K457" s="302">
        <f t="shared" si="341"/>
        <v>6.1965982242845996E-2</v>
      </c>
      <c r="L457" s="302">
        <f t="shared" si="342"/>
        <v>0.15631386401526903</v>
      </c>
      <c r="M457" s="302">
        <f t="shared" si="343"/>
        <v>7.0720153741888891E-2</v>
      </c>
      <c r="N457" s="302">
        <f t="shared" si="344"/>
        <v>0.28900000000000392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1.3362447715181227</v>
      </c>
      <c r="C460" s="299" t="str">
        <f>CONCATENATE("(",ROUND((B460/$H462)*100,1),")")</f>
        <v>(21.8)</v>
      </c>
      <c r="D460" s="302">
        <f>'Ind T6'!W189</f>
        <v>1.2285782501920683</v>
      </c>
      <c r="E460" s="299" t="str">
        <f>CONCATENATE("(",ROUND((D460/$H462)*100,1),")")</f>
        <v>(20)</v>
      </c>
      <c r="F460" s="302">
        <f>'Ind T6'!X189</f>
        <v>0.88142746317909726</v>
      </c>
      <c r="G460" s="299" t="str">
        <f>CONCATENATE("(",ROUND((F460/$H462)*100,1),")")</f>
        <v>(14.4)</v>
      </c>
      <c r="H460" s="302">
        <f>SUM(B460,D460,F460)</f>
        <v>3.4462504848892883</v>
      </c>
      <c r="I460" s="299" t="str">
        <f>CONCATENATE("(",ROUND((H460/$H462)*100,1),")")</f>
        <v>(56.2)</v>
      </c>
      <c r="K460" s="302">
        <f>B460-B450</f>
        <v>2.85699312514196E-2</v>
      </c>
      <c r="L460" s="302">
        <f>D460-D450</f>
        <v>2.7963421002966893E-2</v>
      </c>
      <c r="M460" s="302">
        <f>F460-F450</f>
        <v>-0.12783618301925426</v>
      </c>
      <c r="N460" s="302">
        <f>SUM(K460:M460)</f>
        <v>-7.1302830764867764E-2</v>
      </c>
    </row>
    <row r="461" spans="1:14" x14ac:dyDescent="0.2">
      <c r="A461" s="282" t="s">
        <v>365</v>
      </c>
      <c r="B461" s="302">
        <f>'Ind T6'!V188</f>
        <v>0.77929175626000136</v>
      </c>
      <c r="C461" s="299" t="str">
        <f>CONCATENATE("(",ROUND((B461/$H462)*100,1),")")</f>
        <v>(12.7)</v>
      </c>
      <c r="D461" s="302">
        <f>'Ind T6'!W188</f>
        <v>1.4967305708604988</v>
      </c>
      <c r="E461" s="299" t="str">
        <f>CONCATENATE("(",ROUND((D461/$H462)*100,1),")")</f>
        <v>(24.4)</v>
      </c>
      <c r="F461" s="302">
        <f>'Ind T6'!X188</f>
        <v>0.40872718799021546</v>
      </c>
      <c r="G461" s="299" t="str">
        <f>CONCATENATE("(",ROUND((F461/$H462)*100,1),")")</f>
        <v>(6.7)</v>
      </c>
      <c r="H461" s="302">
        <f t="shared" ref="H461" si="345">SUM(B461,D461,F461)</f>
        <v>2.6847495151107159</v>
      </c>
      <c r="I461" s="299" t="str">
        <f>CONCATENATE("(",ROUND((H461/$H462)*100,1),")")</f>
        <v>(43.8)</v>
      </c>
      <c r="K461" s="302">
        <f t="shared" ref="K461:K462" si="346">B461-B451</f>
        <v>-9.6239810079085775E-2</v>
      </c>
      <c r="L461" s="302">
        <f t="shared" ref="L461:L462" si="347">D461-D451</f>
        <v>-2.1253996072753356E-2</v>
      </c>
      <c r="M461" s="302">
        <f t="shared" ref="M461:M462" si="348">F461-F451</f>
        <v>-5.1203363083275166E-2</v>
      </c>
      <c r="N461" s="302">
        <f t="shared" ref="N461:N462" si="349">SUM(K461:M461)</f>
        <v>-0.1686971692351143</v>
      </c>
    </row>
    <row r="462" spans="1:14" x14ac:dyDescent="0.2">
      <c r="A462" s="282" t="s">
        <v>363</v>
      </c>
      <c r="B462" s="302">
        <f>SUM(B460:B461)</f>
        <v>2.115536527778124</v>
      </c>
      <c r="C462" s="299" t="str">
        <f>CONCATENATE("(",ROUND((B462/$H462)*100,1),")")</f>
        <v>(34.5)</v>
      </c>
      <c r="D462" s="302">
        <f>SUM(D460:D461)</f>
        <v>2.7253088210525673</v>
      </c>
      <c r="E462" s="299" t="str">
        <f>CONCATENATE("(",ROUND((D462/$H462)*100,1),")")</f>
        <v>(44.5)</v>
      </c>
      <c r="F462" s="302">
        <f>SUM(F460:F461)</f>
        <v>1.2901546511693127</v>
      </c>
      <c r="G462" s="299" t="str">
        <f>CONCATENATE("(",ROUND((F462/$H462)*100,1),")")</f>
        <v>(21)</v>
      </c>
      <c r="H462" s="302">
        <f>SUM(H460:H461)</f>
        <v>6.1310000000000038</v>
      </c>
      <c r="I462" s="299" t="str">
        <f>CONCATENATE("(",ROUND((H462/$H462)*100,1),")")</f>
        <v>(100)</v>
      </c>
      <c r="K462" s="302">
        <f t="shared" si="346"/>
        <v>-6.7669878827666174E-2</v>
      </c>
      <c r="L462" s="302">
        <f t="shared" si="347"/>
        <v>6.7094249302135367E-3</v>
      </c>
      <c r="M462" s="302">
        <f t="shared" si="348"/>
        <v>-0.17903954610252937</v>
      </c>
      <c r="N462" s="302">
        <f t="shared" si="349"/>
        <v>-0.23999999999998201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2.0267755037150317</v>
      </c>
      <c r="C471" s="299" t="str">
        <f>CONCATENATE("(",ROUND((B471/$H473)*100,1),")")</f>
        <v>(20.8)</v>
      </c>
      <c r="D471" s="302">
        <f>'Ind T6'!M198</f>
        <v>0.70278945868865084</v>
      </c>
      <c r="E471" s="299" t="str">
        <f>CONCATENATE("(",ROUND((D471/$H473)*100,1),")")</f>
        <v>(7.2)</v>
      </c>
      <c r="F471" s="302">
        <f>'Ind T6'!N198</f>
        <v>1.2371532634922933</v>
      </c>
      <c r="G471" s="299" t="str">
        <f>CONCATENATE("(",ROUND((F471/$H473)*100,1),")")</f>
        <v>(12.7)</v>
      </c>
      <c r="H471" s="302">
        <f>SUM(B471,D471,F471)</f>
        <v>3.9667182258959759</v>
      </c>
      <c r="I471" s="299" t="str">
        <f>CONCATENATE("(",ROUND((H471/$H473)*100,1),")")</f>
        <v>(40.7)</v>
      </c>
      <c r="K471" s="302">
        <f>B476-B471</f>
        <v>-0.18729979377627481</v>
      </c>
      <c r="L471" s="302">
        <f>D476-D471</f>
        <v>-8.7398176575098296E-2</v>
      </c>
      <c r="M471" s="302">
        <f>F476-F471</f>
        <v>-0.11563404931515442</v>
      </c>
      <c r="N471" s="302">
        <f>SUM(K471:M471)</f>
        <v>-0.39033201966652753</v>
      </c>
    </row>
    <row r="472" spans="1:14" x14ac:dyDescent="0.2">
      <c r="A472" s="282" t="s">
        <v>365</v>
      </c>
      <c r="B472" s="302">
        <f>'Ind T6'!L197</f>
        <v>1.8747111990506944</v>
      </c>
      <c r="C472" s="299" t="str">
        <f>CONCATENATE("(",ROUND((B472/$H473)*100,1),")")</f>
        <v>(19.2)</v>
      </c>
      <c r="D472" s="302">
        <f>'Ind T6'!M197</f>
        <v>1.5470564666775339</v>
      </c>
      <c r="E472" s="299" t="str">
        <f>CONCATENATE("(",ROUND((D472/$H473)*100,1),")")</f>
        <v>(15.9)</v>
      </c>
      <c r="F472" s="302">
        <f>'Ind T6'!N197</f>
        <v>2.3665141083757946</v>
      </c>
      <c r="G472" s="299" t="str">
        <f>CONCATENATE("(",ROUND((F472/$H473)*100,1),")")</f>
        <v>(24.3)</v>
      </c>
      <c r="H472" s="302">
        <f t="shared" ref="H472" si="350">SUM(B472,D472,F472)</f>
        <v>5.7882817741040231</v>
      </c>
      <c r="I472" s="299" t="str">
        <f>CONCATENATE("(",ROUND((H472/$H473)*100,1),")")</f>
        <v>(59.3)</v>
      </c>
      <c r="K472" s="302">
        <f t="shared" ref="K472:K473" si="351">B477-B472</f>
        <v>-0.27898485916271887</v>
      </c>
      <c r="L472" s="302">
        <f t="shared" ref="L472:L473" si="352">D477-D472</f>
        <v>-0.20711521074163519</v>
      </c>
      <c r="M472" s="302">
        <f t="shared" ref="M472:M473" si="353">F477-F472</f>
        <v>-0.28056791042911566</v>
      </c>
      <c r="N472" s="302">
        <f t="shared" ref="N472:N473" si="354">SUM(K472:M472)</f>
        <v>-0.76666798033346972</v>
      </c>
    </row>
    <row r="473" spans="1:14" x14ac:dyDescent="0.2">
      <c r="A473" s="282" t="s">
        <v>363</v>
      </c>
      <c r="B473" s="302">
        <f>SUM(B471:B472)</f>
        <v>3.9014867027657258</v>
      </c>
      <c r="C473" s="299" t="str">
        <f>CONCATENATE("(",ROUND((B473/$H473)*100,1),")")</f>
        <v>(40)</v>
      </c>
      <c r="D473" s="302">
        <f>SUM(D471:D472)</f>
        <v>2.2498459253661847</v>
      </c>
      <c r="E473" s="299" t="str">
        <f>CONCATENATE("(",ROUND((D473/$H473)*100,1),")")</f>
        <v>(23.1)</v>
      </c>
      <c r="F473" s="302">
        <f>SUM(F471:F472)</f>
        <v>3.6036673718680881</v>
      </c>
      <c r="G473" s="299" t="str">
        <f>CONCATENATE("(",ROUND((F473/$H473)*100,1),")")</f>
        <v>(36.9)</v>
      </c>
      <c r="H473" s="302">
        <f>SUM(H471:H472)</f>
        <v>9.754999999999999</v>
      </c>
      <c r="I473" s="299" t="str">
        <f>CONCATENATE("(",ROUND((H473/$H473)*100,1),")")</f>
        <v>(100)</v>
      </c>
      <c r="K473" s="302">
        <f t="shared" si="351"/>
        <v>-0.46628465293899346</v>
      </c>
      <c r="L473" s="302">
        <f t="shared" si="352"/>
        <v>-0.29451338731673338</v>
      </c>
      <c r="M473" s="302">
        <f t="shared" si="353"/>
        <v>-0.3962019597442703</v>
      </c>
      <c r="N473" s="302">
        <f t="shared" si="354"/>
        <v>-1.1569999999999971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1.8394757099387569</v>
      </c>
      <c r="C476" s="299" t="str">
        <f>CONCATENATE("(",ROUND((B476/$H478)*100,1),")")</f>
        <v>(21.4)</v>
      </c>
      <c r="D476" s="302">
        <f>'Ind T6'!R198</f>
        <v>0.61539128211355254</v>
      </c>
      <c r="E476" s="299" t="str">
        <f>CONCATENATE("(",ROUND((D476/$H478)*100,1),")")</f>
        <v>(7.2)</v>
      </c>
      <c r="F476" s="302">
        <f>'Ind T6'!S198</f>
        <v>1.1215192141771388</v>
      </c>
      <c r="G476" s="299" t="str">
        <f>CONCATENATE("(",ROUND((F476/$H478)*100,1),")")</f>
        <v>(13)</v>
      </c>
      <c r="H476" s="302">
        <f>SUM(B476,D476,F476)</f>
        <v>3.5763862062294485</v>
      </c>
      <c r="I476" s="299" t="str">
        <f>CONCATENATE("(",ROUND((H476/$H478)*100,1),")")</f>
        <v>(41.6)</v>
      </c>
      <c r="K476" s="302">
        <f>B481-B476</f>
        <v>1.090603789490574E-2</v>
      </c>
      <c r="L476" s="302">
        <f>D481-D476</f>
        <v>-2.2525313391540513E-2</v>
      </c>
      <c r="M476" s="302">
        <f>F481-F476</f>
        <v>1.8823253266093687E-3</v>
      </c>
      <c r="N476" s="302">
        <f>SUM(K476:M476)</f>
        <v>-9.7369501700254046E-3</v>
      </c>
    </row>
    <row r="477" spans="1:14" x14ac:dyDescent="0.2">
      <c r="A477" s="282" t="s">
        <v>365</v>
      </c>
      <c r="B477" s="302">
        <f>'Ind T6'!Q197</f>
        <v>1.5957263398879755</v>
      </c>
      <c r="C477" s="299" t="str">
        <f>CONCATENATE("(",ROUND((B477/$H478)*100,1),")")</f>
        <v>(18.6)</v>
      </c>
      <c r="D477" s="302">
        <f>'Ind T6'!R197</f>
        <v>1.3399412559358987</v>
      </c>
      <c r="E477" s="299" t="str">
        <f>CONCATENATE("(",ROUND((D477/$H478)*100,1),")")</f>
        <v>(15.6)</v>
      </c>
      <c r="F477" s="302">
        <f>'Ind T6'!S197</f>
        <v>2.0859461979466789</v>
      </c>
      <c r="G477" s="299" t="str">
        <f>CONCATENATE("(",ROUND((F477/$H478)*100,1),")")</f>
        <v>(24.3)</v>
      </c>
      <c r="H477" s="302">
        <f t="shared" ref="H477" si="355">SUM(B477,D477,F477)</f>
        <v>5.0216137937705536</v>
      </c>
      <c r="I477" s="299" t="str">
        <f>CONCATENATE("(",ROUND((H477/$H478)*100,1),")")</f>
        <v>(58.4)</v>
      </c>
      <c r="K477" s="302">
        <f t="shared" ref="K477:K478" si="356">B482-B477</f>
        <v>-0.13314355141113898</v>
      </c>
      <c r="L477" s="302">
        <f t="shared" ref="L477:L478" si="357">D482-D477</f>
        <v>-9.4579904426355776E-2</v>
      </c>
      <c r="M477" s="302">
        <f t="shared" ref="M477:M478" si="358">F482-F477</f>
        <v>-0.11453959399248625</v>
      </c>
      <c r="N477" s="302">
        <f t="shared" ref="N477:N478" si="359">SUM(K477:M477)</f>
        <v>-0.34226304982998101</v>
      </c>
    </row>
    <row r="478" spans="1:14" x14ac:dyDescent="0.2">
      <c r="A478" s="282" t="s">
        <v>363</v>
      </c>
      <c r="B478" s="302">
        <f>SUM(B476:B477)</f>
        <v>3.4352020498267324</v>
      </c>
      <c r="C478" s="299" t="str">
        <f>CONCATENATE("(",ROUND((B478/$H478)*100,1),")")</f>
        <v>(40)</v>
      </c>
      <c r="D478" s="302">
        <f>SUM(D476:D477)</f>
        <v>1.9553325380494513</v>
      </c>
      <c r="E478" s="299" t="str">
        <f>CONCATENATE("(",ROUND((D478/$H478)*100,1),")")</f>
        <v>(22.7)</v>
      </c>
      <c r="F478" s="302">
        <f>SUM(F476:F477)</f>
        <v>3.2074654121238177</v>
      </c>
      <c r="G478" s="299" t="str">
        <f>CONCATENATE("(",ROUND((F478/$H478)*100,1),")")</f>
        <v>(37.3)</v>
      </c>
      <c r="H478" s="302">
        <f>SUM(H476:H477)</f>
        <v>8.5980000000000025</v>
      </c>
      <c r="I478" s="299" t="str">
        <f>CONCATENATE("(",ROUND((H478/$H478)*100,1),")")</f>
        <v>(100)</v>
      </c>
      <c r="K478" s="302">
        <f t="shared" si="356"/>
        <v>-0.12223751351623324</v>
      </c>
      <c r="L478" s="302">
        <f t="shared" si="357"/>
        <v>-0.1171052178178964</v>
      </c>
      <c r="M478" s="302">
        <f t="shared" si="358"/>
        <v>-0.11265726866587666</v>
      </c>
      <c r="N478" s="302">
        <f t="shared" si="359"/>
        <v>-0.35200000000000631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1.8503817478336626</v>
      </c>
      <c r="C481" s="299" t="str">
        <f>CONCATENATE("(",ROUND((B481/$H483)*100,1),")")</f>
        <v>(22.4)</v>
      </c>
      <c r="D481" s="302">
        <f>'Ind T6'!W198</f>
        <v>0.59286596872201203</v>
      </c>
      <c r="E481" s="299" t="str">
        <f>CONCATENATE("(",ROUND((D481/$H483)*100,1),")")</f>
        <v>(7.2)</v>
      </c>
      <c r="F481" s="302">
        <f>'Ind T6'!X198</f>
        <v>1.1234015395037482</v>
      </c>
      <c r="G481" s="299" t="str">
        <f>CONCATENATE("(",ROUND((F481/$H483)*100,1),")")</f>
        <v>(13.6)</v>
      </c>
      <c r="H481" s="302">
        <f>SUM(B481,D481,F481)</f>
        <v>3.566649256059423</v>
      </c>
      <c r="I481" s="299" t="str">
        <f>CONCATENATE("(",ROUND((H481/$H483)*100,1),")")</f>
        <v>(43.3)</v>
      </c>
      <c r="K481" s="302">
        <f>B481-B471</f>
        <v>-0.17639375588136907</v>
      </c>
      <c r="L481" s="302">
        <f>D481-D471</f>
        <v>-0.10992348996663881</v>
      </c>
      <c r="M481" s="302">
        <f>F481-F471</f>
        <v>-0.11375172398854505</v>
      </c>
      <c r="N481" s="302">
        <f>SUM(K481:M481)</f>
        <v>-0.40006896983655293</v>
      </c>
    </row>
    <row r="482" spans="1:14" x14ac:dyDescent="0.2">
      <c r="A482" s="282" t="s">
        <v>365</v>
      </c>
      <c r="B482" s="302">
        <f>'Ind T6'!V197</f>
        <v>1.4625827884768365</v>
      </c>
      <c r="C482" s="299" t="str">
        <f>CONCATENATE("(",ROUND((B482/$H483)*100,1),")")</f>
        <v>(17.7)</v>
      </c>
      <c r="D482" s="302">
        <f>'Ind T6'!W197</f>
        <v>1.245361351509543</v>
      </c>
      <c r="E482" s="299" t="str">
        <f>CONCATENATE("(",ROUND((D482/$H483)*100,1),")")</f>
        <v>(15.1)</v>
      </c>
      <c r="F482" s="302">
        <f>'Ind T6'!X197</f>
        <v>1.9714066039541926</v>
      </c>
      <c r="G482" s="299" t="str">
        <f>CONCATENATE("(",ROUND((F482/$H483)*100,1),")")</f>
        <v>(23.9)</v>
      </c>
      <c r="H482" s="302">
        <f t="shared" ref="H482" si="360">SUM(B482,D482,F482)</f>
        <v>4.6793507439405717</v>
      </c>
      <c r="I482" s="299" t="str">
        <f>CONCATENATE("(",ROUND((H482/$H483)*100,1),")")</f>
        <v>(56.7)</v>
      </c>
      <c r="K482" s="302">
        <f t="shared" ref="K482:K483" si="361">B482-B472</f>
        <v>-0.41212841057385785</v>
      </c>
      <c r="L482" s="302">
        <f t="shared" ref="L482:L483" si="362">D482-D472</f>
        <v>-0.30169511516799097</v>
      </c>
      <c r="M482" s="302">
        <f t="shared" ref="M482:M483" si="363">F482-F472</f>
        <v>-0.39510750442160192</v>
      </c>
      <c r="N482" s="302">
        <f t="shared" ref="N482:N483" si="364">SUM(K482:M482)</f>
        <v>-1.1089310301634507</v>
      </c>
    </row>
    <row r="483" spans="1:14" x14ac:dyDescent="0.2">
      <c r="A483" s="282" t="s">
        <v>363</v>
      </c>
      <c r="B483" s="302">
        <f>SUM(B481:B482)</f>
        <v>3.3129645363104991</v>
      </c>
      <c r="C483" s="299" t="str">
        <f>CONCATENATE("(",ROUND((B483/$H483)*100,1),")")</f>
        <v>(40.2)</v>
      </c>
      <c r="D483" s="302">
        <f>SUM(D481:D482)</f>
        <v>1.8382273202315549</v>
      </c>
      <c r="E483" s="299" t="str">
        <f>CONCATENATE("(",ROUND((D483/$H483)*100,1),")")</f>
        <v>(22.3)</v>
      </c>
      <c r="F483" s="302">
        <f>SUM(F481:F482)</f>
        <v>3.0948081434579411</v>
      </c>
      <c r="G483" s="299" t="str">
        <f>CONCATENATE("(",ROUND((F483/$H483)*100,1),")")</f>
        <v>(37.5)</v>
      </c>
      <c r="H483" s="302">
        <f>SUM(H481:H482)</f>
        <v>8.2459999999999951</v>
      </c>
      <c r="I483" s="299" t="str">
        <f>CONCATENATE("(",ROUND((H483/$H483)*100,1),")")</f>
        <v>(100)</v>
      </c>
      <c r="K483" s="302">
        <f t="shared" si="361"/>
        <v>-0.5885221664552267</v>
      </c>
      <c r="L483" s="302">
        <f t="shared" si="362"/>
        <v>-0.41161860513462978</v>
      </c>
      <c r="M483" s="302">
        <f t="shared" si="363"/>
        <v>-0.50885922841014697</v>
      </c>
      <c r="N483" s="302">
        <f t="shared" si="364"/>
        <v>-1.5090000000000034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Hull and East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0.28019687544997457</v>
      </c>
      <c r="C8" s="300">
        <v>2.5311225227932079E-2</v>
      </c>
      <c r="D8" s="300">
        <v>0.34339432953477356</v>
      </c>
      <c r="E8" s="300">
        <f>SUM(B8:D8)</f>
        <v>0.64890243021268024</v>
      </c>
      <c r="F8" s="300"/>
      <c r="G8" s="300">
        <v>0.4472202658411617</v>
      </c>
      <c r="H8" s="300">
        <v>0.34130805901464378</v>
      </c>
      <c r="I8" s="300">
        <v>0.74759684044185037</v>
      </c>
      <c r="J8" s="300">
        <f>SUM(G8:I8)</f>
        <v>1.5361251652976557</v>
      </c>
      <c r="K8" s="300"/>
      <c r="L8" s="300">
        <v>0.19010552869409733</v>
      </c>
      <c r="M8" s="300">
        <v>0.40816775279148115</v>
      </c>
      <c r="N8" s="300">
        <v>0.1951885642201156</v>
      </c>
      <c r="O8" s="300">
        <f>SUM(L8:N8)</f>
        <v>0.79346184570569411</v>
      </c>
      <c r="P8" s="300"/>
      <c r="Q8" s="300">
        <v>0.19792161521164997</v>
      </c>
      <c r="R8" s="300">
        <v>0.41201384748574904</v>
      </c>
      <c r="S8" s="300">
        <v>0.20617536766820083</v>
      </c>
      <c r="T8" s="300">
        <f>SUM(Q8:S8)</f>
        <v>0.81611083036559973</v>
      </c>
      <c r="U8" s="300"/>
      <c r="V8" s="300">
        <v>0.20350154353060881</v>
      </c>
      <c r="W8" s="300">
        <v>0.39389563832835311</v>
      </c>
      <c r="X8" s="300">
        <v>0.21845747859051448</v>
      </c>
      <c r="Y8" s="300">
        <f>SUM(V8:X8)</f>
        <v>0.81585466044947641</v>
      </c>
    </row>
    <row r="9" spans="1:25" x14ac:dyDescent="0.2">
      <c r="A9" s="260" t="s">
        <v>364</v>
      </c>
      <c r="B9" s="300">
        <v>1.5417276869596543</v>
      </c>
      <c r="C9" s="300">
        <v>0.20861608563663975</v>
      </c>
      <c r="D9" s="300">
        <v>2.0587537971910277</v>
      </c>
      <c r="E9" s="300">
        <f t="shared" ref="E9:E10" si="0">SUM(B9:D9)</f>
        <v>3.8090975697873217</v>
      </c>
      <c r="F9" s="300"/>
      <c r="G9" s="300">
        <v>1.0420805553514445</v>
      </c>
      <c r="H9" s="300">
        <v>0.13394310668766135</v>
      </c>
      <c r="I9" s="300">
        <v>1.8648511726632331</v>
      </c>
      <c r="J9" s="300">
        <f t="shared" ref="J9:J10" si="1">SUM(G9:I9)</f>
        <v>3.0408748347023389</v>
      </c>
      <c r="K9" s="300"/>
      <c r="L9" s="300">
        <v>0.80176413706834593</v>
      </c>
      <c r="M9" s="300">
        <v>0.2395804078227069</v>
      </c>
      <c r="N9" s="300">
        <v>1.3891936094032549</v>
      </c>
      <c r="O9" s="300">
        <f t="shared" ref="O9:O10" si="2">SUM(L9:N9)</f>
        <v>2.4305381542943074</v>
      </c>
      <c r="P9" s="300"/>
      <c r="Q9" s="300">
        <v>0.86293824229872984</v>
      </c>
      <c r="R9" s="300">
        <v>0.25114989640321594</v>
      </c>
      <c r="S9" s="300">
        <v>1.4028010309324583</v>
      </c>
      <c r="T9" s="300">
        <f t="shared" ref="T9:T10" si="3">SUM(Q9:S9)</f>
        <v>2.5168891696344042</v>
      </c>
      <c r="U9" s="300"/>
      <c r="V9" s="300">
        <v>0.96272530374155363</v>
      </c>
      <c r="W9" s="300">
        <v>0.2599643995275045</v>
      </c>
      <c r="X9" s="300">
        <v>1.3364556362814717</v>
      </c>
      <c r="Y9" s="300">
        <f t="shared" ref="Y9:Y10" si="4">SUM(V9:X9)</f>
        <v>2.5591453395505299</v>
      </c>
    </row>
    <row r="10" spans="1:25" x14ac:dyDescent="0.2">
      <c r="A10" s="264" t="s">
        <v>363</v>
      </c>
      <c r="B10" s="301">
        <f>SUM(B8:B9)</f>
        <v>1.821924562409629</v>
      </c>
      <c r="C10" s="301">
        <f t="shared" ref="C10:D10" si="5">SUM(C8:C9)</f>
        <v>0.23392731086457183</v>
      </c>
      <c r="D10" s="301">
        <f t="shared" si="5"/>
        <v>2.4021481267258014</v>
      </c>
      <c r="E10" s="301">
        <f t="shared" si="0"/>
        <v>4.458000000000002</v>
      </c>
      <c r="F10" s="301"/>
      <c r="G10" s="301">
        <f>SUM(G8:G9)</f>
        <v>1.4893008211926062</v>
      </c>
      <c r="H10" s="301">
        <f t="shared" ref="H10" si="6">SUM(H8:H9)</f>
        <v>0.47525116570230513</v>
      </c>
      <c r="I10" s="301">
        <f t="shared" ref="I10" si="7">SUM(I8:I9)</f>
        <v>2.6124480131050833</v>
      </c>
      <c r="J10" s="301">
        <f t="shared" si="1"/>
        <v>4.5769999999999946</v>
      </c>
      <c r="K10" s="301"/>
      <c r="L10" s="301">
        <f>SUM(L8:L9)</f>
        <v>0.99186966576244329</v>
      </c>
      <c r="M10" s="301">
        <f t="shared" ref="M10" si="8">SUM(M8:M9)</f>
        <v>0.64774816061418805</v>
      </c>
      <c r="N10" s="301">
        <f t="shared" ref="N10" si="9">SUM(N8:N9)</f>
        <v>1.5843821736233705</v>
      </c>
      <c r="O10" s="301">
        <f t="shared" si="2"/>
        <v>3.224000000000002</v>
      </c>
      <c r="P10" s="301"/>
      <c r="Q10" s="301">
        <f>SUM(Q8:Q9)</f>
        <v>1.0608598575103798</v>
      </c>
      <c r="R10" s="301">
        <f t="shared" ref="R10" si="10">SUM(R8:R9)</f>
        <v>0.66316374388896504</v>
      </c>
      <c r="S10" s="301">
        <f t="shared" ref="S10" si="11">SUM(S8:S9)</f>
        <v>1.6089763986006591</v>
      </c>
      <c r="T10" s="301">
        <f t="shared" si="3"/>
        <v>3.3330000000000037</v>
      </c>
      <c r="U10" s="301"/>
      <c r="V10" s="301">
        <f>SUM(V8:V9)</f>
        <v>1.1662268472721624</v>
      </c>
      <c r="W10" s="301">
        <f t="shared" ref="W10" si="12">SUM(W8:W9)</f>
        <v>0.65386003785585767</v>
      </c>
      <c r="X10" s="301">
        <f t="shared" ref="X10" si="13">SUM(X8:X9)</f>
        <v>1.5549131148719861</v>
      </c>
      <c r="Y10" s="301">
        <f t="shared" si="4"/>
        <v>3.3750000000000062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2.508274534954864E-2</v>
      </c>
      <c r="C17" s="300">
        <v>8.2001282873666436E-3</v>
      </c>
      <c r="D17" s="300">
        <v>0.13377464186508428</v>
      </c>
      <c r="E17" s="300">
        <f>SUM(B17:D17)</f>
        <v>0.16705751550199957</v>
      </c>
      <c r="F17" s="300"/>
      <c r="G17" s="300">
        <v>5.0512635378873981E-2</v>
      </c>
      <c r="H17" s="300">
        <v>8.8158844765463869E-3</v>
      </c>
      <c r="I17" s="300">
        <v>2.3826714801473839E-4</v>
      </c>
      <c r="J17" s="300">
        <f>SUM(G17:I17)</f>
        <v>5.9566787003435109E-2</v>
      </c>
      <c r="K17" s="300"/>
      <c r="L17" s="300">
        <v>4.5315960911671546E-2</v>
      </c>
      <c r="M17" s="300">
        <v>8.436482084709946E-3</v>
      </c>
      <c r="N17" s="300">
        <v>0</v>
      </c>
      <c r="O17" s="300">
        <f>SUM(L17:N17)</f>
        <v>5.3752442996381489E-2</v>
      </c>
      <c r="P17" s="300"/>
      <c r="Q17" s="300">
        <v>3.5311304348787632E-2</v>
      </c>
      <c r="R17" s="300">
        <v>6.5113043477487585E-3</v>
      </c>
      <c r="S17" s="300">
        <v>0</v>
      </c>
      <c r="T17" s="300">
        <f>SUM(Q17:S17)</f>
        <v>4.1822608696536388E-2</v>
      </c>
      <c r="U17" s="300"/>
      <c r="V17" s="300">
        <v>2.3126684637420597E-2</v>
      </c>
      <c r="W17" s="300">
        <v>4.7304582209635199E-3</v>
      </c>
      <c r="X17" s="300">
        <v>0</v>
      </c>
      <c r="Y17" s="300">
        <f>SUM(V17:X17)</f>
        <v>2.7857142858384115E-2</v>
      </c>
    </row>
    <row r="18" spans="1:25" x14ac:dyDescent="0.2">
      <c r="A18" s="260" t="s">
        <v>364</v>
      </c>
      <c r="B18" s="300">
        <v>0.45438357921769945</v>
      </c>
      <c r="C18" s="300">
        <v>3.6016249732805213E-2</v>
      </c>
      <c r="D18" s="300">
        <v>9.4542655547495802E-2</v>
      </c>
      <c r="E18" s="300">
        <f t="shared" ref="E18:E19" si="14">SUM(B18:D18)</f>
        <v>0.58494248449800046</v>
      </c>
      <c r="F18" s="300"/>
      <c r="G18" s="300">
        <v>0.33452707581245</v>
      </c>
      <c r="H18" s="300">
        <v>1.9061371841146413E-3</v>
      </c>
      <c r="I18" s="300">
        <v>0</v>
      </c>
      <c r="J18" s="300">
        <f t="shared" ref="J18:J19" si="15">SUM(G18:I18)</f>
        <v>0.33643321299656465</v>
      </c>
      <c r="K18" s="300"/>
      <c r="L18" s="300">
        <v>0.31504234527723646</v>
      </c>
      <c r="M18" s="300">
        <v>1.2052117263820384E-3</v>
      </c>
      <c r="N18" s="300">
        <v>0</v>
      </c>
      <c r="O18" s="300">
        <f t="shared" ref="O18:O19" si="16">SUM(L18:N18)</f>
        <v>0.31624755700361851</v>
      </c>
      <c r="P18" s="300"/>
      <c r="Q18" s="300">
        <v>0.24517565217302983</v>
      </c>
      <c r="R18" s="300">
        <v>1.0017391304338874E-3</v>
      </c>
      <c r="S18" s="300">
        <v>0</v>
      </c>
      <c r="T18" s="300">
        <f t="shared" ref="T18:T19" si="17">SUM(Q18:S18)</f>
        <v>0.24617739130346372</v>
      </c>
      <c r="U18" s="300"/>
      <c r="V18" s="300">
        <v>0.16635444743811323</v>
      </c>
      <c r="W18" s="300">
        <v>7.8840970350285775E-4</v>
      </c>
      <c r="X18" s="300">
        <v>0</v>
      </c>
      <c r="Y18" s="300">
        <f t="shared" ref="Y18:Y19" si="18">SUM(V18:X18)</f>
        <v>0.16714285714161609</v>
      </c>
    </row>
    <row r="19" spans="1:25" x14ac:dyDescent="0.2">
      <c r="A19" s="264" t="s">
        <v>363</v>
      </c>
      <c r="B19" s="301">
        <f>SUM(B17:B18)</f>
        <v>0.47946632456724808</v>
      </c>
      <c r="C19" s="301">
        <f t="shared" ref="C19" si="19">SUM(C17:C18)</f>
        <v>4.4216378020171858E-2</v>
      </c>
      <c r="D19" s="301">
        <f t="shared" ref="D19" si="20">SUM(D17:D18)</f>
        <v>0.22831729741258008</v>
      </c>
      <c r="E19" s="301">
        <f t="shared" si="14"/>
        <v>0.752</v>
      </c>
      <c r="F19" s="301"/>
      <c r="G19" s="301">
        <f>SUM(G17:G18)</f>
        <v>0.38503971119132396</v>
      </c>
      <c r="H19" s="301">
        <f t="shared" ref="H19" si="21">SUM(H17:H18)</f>
        <v>1.0722021660661028E-2</v>
      </c>
      <c r="I19" s="301">
        <f t="shared" ref="I19" si="22">SUM(I17:I18)</f>
        <v>2.3826714801473839E-4</v>
      </c>
      <c r="J19" s="301">
        <f t="shared" si="15"/>
        <v>0.39599999999999974</v>
      </c>
      <c r="K19" s="301"/>
      <c r="L19" s="301">
        <f>SUM(L17:L18)</f>
        <v>0.36035830618890802</v>
      </c>
      <c r="M19" s="301">
        <f t="shared" ref="M19" si="23">SUM(M17:M18)</f>
        <v>9.641693811091985E-3</v>
      </c>
      <c r="N19" s="301">
        <f t="shared" ref="N19" si="24">SUM(N17:N18)</f>
        <v>0</v>
      </c>
      <c r="O19" s="301">
        <f t="shared" si="16"/>
        <v>0.37</v>
      </c>
      <c r="P19" s="301"/>
      <c r="Q19" s="301">
        <f>SUM(Q17:Q18)</f>
        <v>0.28048695652181749</v>
      </c>
      <c r="R19" s="301">
        <f t="shared" ref="R19" si="25">SUM(R17:R18)</f>
        <v>7.5130434781826459E-3</v>
      </c>
      <c r="S19" s="301">
        <f t="shared" ref="S19" si="26">SUM(S17:S18)</f>
        <v>0</v>
      </c>
      <c r="T19" s="301">
        <f t="shared" si="17"/>
        <v>0.28800000000000014</v>
      </c>
      <c r="U19" s="301"/>
      <c r="V19" s="301">
        <f>SUM(V17:V18)</f>
        <v>0.18948113207553383</v>
      </c>
      <c r="W19" s="301">
        <f t="shared" ref="W19" si="27">SUM(W17:W18)</f>
        <v>5.5188679244663778E-3</v>
      </c>
      <c r="X19" s="301">
        <f t="shared" ref="X19" si="28">SUM(X17:X18)</f>
        <v>0</v>
      </c>
      <c r="Y19" s="301">
        <f t="shared" si="18"/>
        <v>0.1950000000000002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2.0698240443447862</v>
      </c>
      <c r="C26" s="300">
        <v>0.70301480888833545</v>
      </c>
      <c r="D26" s="300">
        <v>0.14338634374309528</v>
      </c>
      <c r="E26" s="300">
        <f>SUM(B26:D26)</f>
        <v>2.916225196976217</v>
      </c>
      <c r="F26" s="300"/>
      <c r="G26" s="300">
        <v>2.4985277383919922</v>
      </c>
      <c r="H26" s="300">
        <v>0.38462289938260708</v>
      </c>
      <c r="I26" s="300">
        <v>0.11966045758447585</v>
      </c>
      <c r="J26" s="300">
        <f>SUM(G26:I26)</f>
        <v>3.0028110953590748</v>
      </c>
      <c r="K26" s="300"/>
      <c r="L26" s="300">
        <v>2.6676892637394878</v>
      </c>
      <c r="M26" s="300">
        <v>0.37042729236234645</v>
      </c>
      <c r="N26" s="300">
        <v>0.11292269565730179</v>
      </c>
      <c r="O26" s="300">
        <f>SUM(L26:N26)</f>
        <v>3.1510392517591361</v>
      </c>
      <c r="P26" s="300"/>
      <c r="Q26" s="300">
        <v>2.5483035928724607</v>
      </c>
      <c r="R26" s="300">
        <v>0.34038086105432153</v>
      </c>
      <c r="S26" s="300">
        <v>0.10695619412872824</v>
      </c>
      <c r="T26" s="300">
        <f>SUM(Q26:S26)</f>
        <v>2.99564064805551</v>
      </c>
      <c r="U26" s="300"/>
      <c r="V26" s="300">
        <v>2.184467195431349</v>
      </c>
      <c r="W26" s="300">
        <v>0.27116069626464206</v>
      </c>
      <c r="X26" s="300">
        <v>8.9402904519652243E-2</v>
      </c>
      <c r="Y26" s="300">
        <f>SUM(V26:X26)</f>
        <v>2.5450307962156433</v>
      </c>
    </row>
    <row r="27" spans="1:25" x14ac:dyDescent="0.2">
      <c r="A27" s="260" t="s">
        <v>364</v>
      </c>
      <c r="B27" s="300">
        <v>4.420516632612248</v>
      </c>
      <c r="C27" s="300">
        <v>0.26652990954305722</v>
      </c>
      <c r="D27" s="300">
        <v>0.10472826086847983</v>
      </c>
      <c r="E27" s="300">
        <f t="shared" ref="E27:E28" si="29">SUM(B27:D27)</f>
        <v>4.7917748030237846</v>
      </c>
      <c r="F27" s="300"/>
      <c r="G27" s="300">
        <v>5.4068853006714939</v>
      </c>
      <c r="H27" s="300">
        <v>0.14356357562346111</v>
      </c>
      <c r="I27" s="300">
        <v>3.2740028345958405E-2</v>
      </c>
      <c r="J27" s="300">
        <f t="shared" ref="J27:J28" si="30">SUM(G27:I27)</f>
        <v>5.5831889046409131</v>
      </c>
      <c r="K27" s="300"/>
      <c r="L27" s="300">
        <v>5.7290031177380358</v>
      </c>
      <c r="M27" s="300">
        <v>0.2058577823945259</v>
      </c>
      <c r="N27" s="300">
        <v>3.9099848108312844E-2</v>
      </c>
      <c r="O27" s="300">
        <f t="shared" ref="O27:O28" si="31">SUM(L27:N27)</f>
        <v>5.9739607482408745</v>
      </c>
      <c r="P27" s="300"/>
      <c r="Q27" s="300">
        <v>5.218305990298278</v>
      </c>
      <c r="R27" s="300">
        <v>0.18963044148477073</v>
      </c>
      <c r="S27" s="300">
        <v>3.6422920161447561E-2</v>
      </c>
      <c r="T27" s="300">
        <f t="shared" ref="T27:T28" si="32">SUM(Q27:S27)</f>
        <v>5.4443593519444962</v>
      </c>
      <c r="U27" s="300"/>
      <c r="V27" s="300">
        <v>4.0966491296268979</v>
      </c>
      <c r="W27" s="300">
        <v>0.15209739417113174</v>
      </c>
      <c r="X27" s="300">
        <v>3.0222679986331793E-2</v>
      </c>
      <c r="Y27" s="300">
        <f t="shared" ref="Y27:Y28" si="33">SUM(V27:X27)</f>
        <v>4.278969203784361</v>
      </c>
    </row>
    <row r="28" spans="1:25" x14ac:dyDescent="0.2">
      <c r="A28" s="264" t="s">
        <v>363</v>
      </c>
      <c r="B28" s="301">
        <f>SUM(B26:B27)</f>
        <v>6.4903406769570342</v>
      </c>
      <c r="C28" s="301">
        <f t="shared" ref="C28" si="34">SUM(C26:C27)</f>
        <v>0.96954471843139267</v>
      </c>
      <c r="D28" s="301">
        <f t="shared" ref="D28" si="35">SUM(D26:D27)</f>
        <v>0.24811460461157511</v>
      </c>
      <c r="E28" s="301">
        <f t="shared" si="29"/>
        <v>7.708000000000002</v>
      </c>
      <c r="F28" s="301"/>
      <c r="G28" s="301">
        <f>SUM(G26:G27)</f>
        <v>7.905413039063486</v>
      </c>
      <c r="H28" s="301">
        <f t="shared" ref="H28" si="36">SUM(H26:H27)</f>
        <v>0.52818647500606819</v>
      </c>
      <c r="I28" s="301">
        <f t="shared" ref="I28" si="37">SUM(I26:I27)</f>
        <v>0.15240048593043426</v>
      </c>
      <c r="J28" s="301">
        <f t="shared" si="30"/>
        <v>8.5859999999999879</v>
      </c>
      <c r="K28" s="301"/>
      <c r="L28" s="301">
        <f>SUM(L26:L27)</f>
        <v>8.3966923814775232</v>
      </c>
      <c r="M28" s="301">
        <f t="shared" ref="M28" si="38">SUM(M26:M27)</f>
        <v>0.57628507475687241</v>
      </c>
      <c r="N28" s="301">
        <f t="shared" ref="N28" si="39">SUM(N26:N27)</f>
        <v>0.15202254376561464</v>
      </c>
      <c r="O28" s="301">
        <f t="shared" si="31"/>
        <v>9.1250000000000107</v>
      </c>
      <c r="P28" s="301"/>
      <c r="Q28" s="301">
        <f>SUM(Q26:Q27)</f>
        <v>7.7666095831707391</v>
      </c>
      <c r="R28" s="301">
        <f t="shared" ref="R28" si="40">SUM(R26:R27)</f>
        <v>0.53001130253909223</v>
      </c>
      <c r="S28" s="301">
        <f t="shared" ref="S28" si="41">SUM(S26:S27)</f>
        <v>0.1433791142901758</v>
      </c>
      <c r="T28" s="301">
        <f t="shared" si="32"/>
        <v>8.4400000000000066</v>
      </c>
      <c r="U28" s="301"/>
      <c r="V28" s="301">
        <f>SUM(V26:V27)</f>
        <v>6.2811163250582469</v>
      </c>
      <c r="W28" s="301">
        <f t="shared" ref="W28" si="42">SUM(W26:W27)</f>
        <v>0.42325809043577378</v>
      </c>
      <c r="X28" s="301">
        <f t="shared" ref="X28" si="43">SUM(X26:X27)</f>
        <v>0.11962558450598404</v>
      </c>
      <c r="Y28" s="301">
        <f t="shared" si="33"/>
        <v>6.8240000000000052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0.5389897569426475</v>
      </c>
      <c r="C35" s="300">
        <v>7.814548611228983E-2</v>
      </c>
      <c r="D35" s="300">
        <v>2.6226909722693276E-2</v>
      </c>
      <c r="E35" s="300">
        <f>SUM(B35:D35)</f>
        <v>0.64336215277763054</v>
      </c>
      <c r="F35" s="300"/>
      <c r="G35" s="300">
        <v>0.51256575696322115</v>
      </c>
      <c r="H35" s="300">
        <v>0.1618369808493425</v>
      </c>
      <c r="I35" s="300">
        <v>5.9422210597671783E-2</v>
      </c>
      <c r="J35" s="300">
        <f>SUM(G35:I35)</f>
        <v>0.73382494841023549</v>
      </c>
      <c r="K35" s="300"/>
      <c r="L35" s="300">
        <v>0.57246512734695654</v>
      </c>
      <c r="M35" s="300">
        <v>0.14437276839232324</v>
      </c>
      <c r="N35" s="300">
        <v>6.1001190192341563E-2</v>
      </c>
      <c r="O35" s="300">
        <f>SUM(L35:N35)</f>
        <v>0.77783908593162132</v>
      </c>
      <c r="P35" s="300"/>
      <c r="Q35" s="300">
        <v>0.57793637917343577</v>
      </c>
      <c r="R35" s="300">
        <v>0.14657736976893926</v>
      </c>
      <c r="S35" s="300">
        <v>6.0825277540265954E-2</v>
      </c>
      <c r="T35" s="300">
        <f>SUM(Q35:S35)</f>
        <v>0.78533902648264098</v>
      </c>
      <c r="U35" s="300"/>
      <c r="V35" s="300">
        <v>0.56593312598577505</v>
      </c>
      <c r="W35" s="300">
        <v>0.14807672369169436</v>
      </c>
      <c r="X35" s="300">
        <v>6.3488854327935079E-2</v>
      </c>
      <c r="Y35" s="300">
        <f>SUM(V35:X35)</f>
        <v>0.77749870400540444</v>
      </c>
    </row>
    <row r="36" spans="1:25" x14ac:dyDescent="0.2">
      <c r="A36" s="260" t="s">
        <v>364</v>
      </c>
      <c r="B36" s="300">
        <v>2.2953006365738977</v>
      </c>
      <c r="C36" s="300">
        <v>4.2730237268772946E-2</v>
      </c>
      <c r="D36" s="300">
        <v>0.10160697337969936</v>
      </c>
      <c r="E36" s="300">
        <f t="shared" ref="E36:E37" si="44">SUM(B36:D36)</f>
        <v>2.4396378472223699</v>
      </c>
      <c r="F36" s="300"/>
      <c r="G36" s="300">
        <v>2.4094525823225936</v>
      </c>
      <c r="H36" s="300">
        <v>5.9520591740285719E-2</v>
      </c>
      <c r="I36" s="300">
        <v>0.18220187752688666</v>
      </c>
      <c r="J36" s="300">
        <f t="shared" ref="J36:J37" si="45">SUM(G36:I36)</f>
        <v>2.6511750515897661</v>
      </c>
      <c r="K36" s="300"/>
      <c r="L36" s="300">
        <v>2.3780609378721973</v>
      </c>
      <c r="M36" s="300">
        <v>0.10997952868382641</v>
      </c>
      <c r="N36" s="300">
        <v>4.6120447512359636E-2</v>
      </c>
      <c r="O36" s="300">
        <f t="shared" ref="O36:O37" si="46">SUM(L36:N36)</f>
        <v>2.5341609140683836</v>
      </c>
      <c r="P36" s="300"/>
      <c r="Q36" s="300">
        <v>2.431182493587142</v>
      </c>
      <c r="R36" s="300">
        <v>0.11520230572165961</v>
      </c>
      <c r="S36" s="300">
        <v>4.9276174208553097E-2</v>
      </c>
      <c r="T36" s="300">
        <f t="shared" ref="T36:T37" si="47">SUM(Q36:S36)</f>
        <v>2.5956609735173548</v>
      </c>
      <c r="U36" s="300"/>
      <c r="V36" s="300">
        <v>2.3792975634920994</v>
      </c>
      <c r="W36" s="300">
        <v>0.12247019180949693</v>
      </c>
      <c r="X36" s="300">
        <v>5.0733540693007118E-2</v>
      </c>
      <c r="Y36" s="300">
        <f t="shared" ref="Y36:Y37" si="48">SUM(V36:X36)</f>
        <v>2.5525012959946034</v>
      </c>
    </row>
    <row r="37" spans="1:25" x14ac:dyDescent="0.2">
      <c r="A37" s="264" t="s">
        <v>363</v>
      </c>
      <c r="B37" s="301">
        <f>SUM(B35:B36)</f>
        <v>2.8342903935165453</v>
      </c>
      <c r="C37" s="301">
        <f t="shared" ref="C37" si="49">SUM(C35:C36)</f>
        <v>0.12087572338106278</v>
      </c>
      <c r="D37" s="301">
        <f t="shared" ref="D37" si="50">SUM(D35:D36)</f>
        <v>0.12783388310239263</v>
      </c>
      <c r="E37" s="301">
        <f t="shared" si="44"/>
        <v>3.0830000000000011</v>
      </c>
      <c r="F37" s="301"/>
      <c r="G37" s="301">
        <f>SUM(G35:G36)</f>
        <v>2.922018339285815</v>
      </c>
      <c r="H37" s="301">
        <f t="shared" ref="H37" si="51">SUM(H35:H36)</f>
        <v>0.22135757258962824</v>
      </c>
      <c r="I37" s="301">
        <f t="shared" ref="I37" si="52">SUM(I35:I36)</f>
        <v>0.24162408812455843</v>
      </c>
      <c r="J37" s="301">
        <f t="shared" si="45"/>
        <v>3.385000000000002</v>
      </c>
      <c r="K37" s="301"/>
      <c r="L37" s="301">
        <f>SUM(L35:L36)</f>
        <v>2.9505260652191536</v>
      </c>
      <c r="M37" s="301">
        <f t="shared" ref="M37" si="53">SUM(M35:M36)</f>
        <v>0.25435229707614965</v>
      </c>
      <c r="N37" s="301">
        <f t="shared" ref="N37" si="54">SUM(N35:N36)</f>
        <v>0.10712163770470121</v>
      </c>
      <c r="O37" s="301">
        <f t="shared" si="46"/>
        <v>3.3120000000000047</v>
      </c>
      <c r="P37" s="301"/>
      <c r="Q37" s="301">
        <f>SUM(Q35:Q36)</f>
        <v>3.0091188727605775</v>
      </c>
      <c r="R37" s="301">
        <f t="shared" ref="R37" si="55">SUM(R35:R36)</f>
        <v>0.26177967549059888</v>
      </c>
      <c r="S37" s="301">
        <f t="shared" ref="S37" si="56">SUM(S35:S36)</f>
        <v>0.11010145174881905</v>
      </c>
      <c r="T37" s="301">
        <f t="shared" si="47"/>
        <v>3.3809999999999953</v>
      </c>
      <c r="U37" s="301"/>
      <c r="V37" s="301">
        <f>SUM(V35:V36)</f>
        <v>2.9452306894778744</v>
      </c>
      <c r="W37" s="301">
        <f t="shared" ref="W37" si="57">SUM(W35:W36)</f>
        <v>0.27054691550119131</v>
      </c>
      <c r="X37" s="301">
        <f t="shared" ref="X37" si="58">SUM(X35:X36)</f>
        <v>0.1142223950209422</v>
      </c>
      <c r="Y37" s="301">
        <f t="shared" si="48"/>
        <v>3.3300000000000076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4.0529059524258013</v>
      </c>
      <c r="C44" s="300">
        <v>1.2915946609284765</v>
      </c>
      <c r="D44" s="300">
        <v>0.86171762371066385</v>
      </c>
      <c r="E44" s="300">
        <f>SUM(B44:D44)</f>
        <v>6.2062182370649417</v>
      </c>
      <c r="F44" s="300"/>
      <c r="G44" s="300">
        <v>3.8556853003076199</v>
      </c>
      <c r="H44" s="300">
        <v>1.6636528759182811</v>
      </c>
      <c r="I44" s="300">
        <v>0.57463928417968446</v>
      </c>
      <c r="J44" s="300">
        <f>SUM(G44:I44)</f>
        <v>6.0939774604055854</v>
      </c>
      <c r="K44" s="300"/>
      <c r="L44" s="300">
        <v>4.1593552922771115</v>
      </c>
      <c r="M44" s="300">
        <v>1.5846646597862888</v>
      </c>
      <c r="N44" s="300">
        <v>0.73781080224219486</v>
      </c>
      <c r="O44" s="300">
        <f>SUM(L44:N44)</f>
        <v>6.4818307543055953</v>
      </c>
      <c r="P44" s="300"/>
      <c r="Q44" s="300">
        <v>4.0323936091512653</v>
      </c>
      <c r="R44" s="300">
        <v>1.5209673619551465</v>
      </c>
      <c r="S44" s="300">
        <v>0.67485852504978672</v>
      </c>
      <c r="T44" s="300">
        <f>SUM(Q44:S44)</f>
        <v>6.2282194961561981</v>
      </c>
      <c r="U44" s="300"/>
      <c r="V44" s="300">
        <v>3.7697704123700331</v>
      </c>
      <c r="W44" s="300">
        <v>1.4066787372831351</v>
      </c>
      <c r="X44" s="300">
        <v>0.6013750631283078</v>
      </c>
      <c r="Y44" s="300">
        <f>SUM(V44:X44)</f>
        <v>5.7778242127814758</v>
      </c>
    </row>
    <row r="45" spans="1:25" x14ac:dyDescent="0.2">
      <c r="A45" s="260" t="s">
        <v>364</v>
      </c>
      <c r="B45" s="300">
        <v>19.803796950737663</v>
      </c>
      <c r="C45" s="300">
        <v>0.41739447397974089</v>
      </c>
      <c r="D45" s="300">
        <v>2.384590338217583</v>
      </c>
      <c r="E45" s="300">
        <f t="shared" ref="E45:E46" si="59">SUM(B45:D45)</f>
        <v>22.605781762934988</v>
      </c>
      <c r="F45" s="300"/>
      <c r="G45" s="300">
        <v>19.405463940763081</v>
      </c>
      <c r="H45" s="300">
        <v>0.64339228567815532</v>
      </c>
      <c r="I45" s="300">
        <v>1.3351663131531852</v>
      </c>
      <c r="J45" s="300">
        <f t="shared" ref="J45:J46" si="60">SUM(G45:I45)</f>
        <v>21.384022539594422</v>
      </c>
      <c r="K45" s="300"/>
      <c r="L45" s="300">
        <v>19.545188770562781</v>
      </c>
      <c r="M45" s="300">
        <v>1.1489172819001996</v>
      </c>
      <c r="N45" s="300">
        <v>1.0020631932314499</v>
      </c>
      <c r="O45" s="300">
        <f t="shared" ref="O45:O46" si="61">SUM(L45:N45)</f>
        <v>21.696169245694431</v>
      </c>
      <c r="P45" s="300"/>
      <c r="Q45" s="300">
        <v>18.818571822068563</v>
      </c>
      <c r="R45" s="300">
        <v>1.0989419153306024</v>
      </c>
      <c r="S45" s="300">
        <v>0.95826676644463404</v>
      </c>
      <c r="T45" s="300">
        <f t="shared" ref="T45:T46" si="62">SUM(Q45:S45)</f>
        <v>20.875780503843799</v>
      </c>
      <c r="U45" s="300"/>
      <c r="V45" s="300">
        <v>17.157561245850125</v>
      </c>
      <c r="W45" s="300">
        <v>1.0087729864878034</v>
      </c>
      <c r="X45" s="300">
        <v>0.91584155488061336</v>
      </c>
      <c r="Y45" s="300">
        <f t="shared" ref="Y45:Y46" si="63">SUM(V45:X45)</f>
        <v>19.082175787218542</v>
      </c>
    </row>
    <row r="46" spans="1:25" x14ac:dyDescent="0.2">
      <c r="A46" s="264" t="s">
        <v>363</v>
      </c>
      <c r="B46" s="301">
        <f>SUM(B44:B45)</f>
        <v>23.856702903163466</v>
      </c>
      <c r="C46" s="301">
        <f t="shared" ref="C46" si="64">SUM(C44:C45)</f>
        <v>1.7089891349082174</v>
      </c>
      <c r="D46" s="301">
        <f t="shared" ref="D46" si="65">SUM(D44:D45)</f>
        <v>3.2463079619282471</v>
      </c>
      <c r="E46" s="301">
        <f t="shared" si="59"/>
        <v>28.811999999999934</v>
      </c>
      <c r="F46" s="301"/>
      <c r="G46" s="301">
        <f>SUM(G44:G45)</f>
        <v>23.261149241070701</v>
      </c>
      <c r="H46" s="301">
        <f t="shared" ref="H46" si="66">SUM(H44:H45)</f>
        <v>2.3070451615964362</v>
      </c>
      <c r="I46" s="301">
        <f t="shared" ref="I46" si="67">SUM(I44:I45)</f>
        <v>1.9098055973328698</v>
      </c>
      <c r="J46" s="301">
        <f t="shared" si="60"/>
        <v>27.478000000000009</v>
      </c>
      <c r="K46" s="301"/>
      <c r="L46" s="301">
        <f>SUM(L44:L45)</f>
        <v>23.704544062839894</v>
      </c>
      <c r="M46" s="301">
        <f t="shared" ref="M46" si="68">SUM(M44:M45)</f>
        <v>2.7335819416864884</v>
      </c>
      <c r="N46" s="301">
        <f t="shared" ref="N46" si="69">SUM(N44:N45)</f>
        <v>1.7398739954736446</v>
      </c>
      <c r="O46" s="301">
        <f t="shared" si="61"/>
        <v>28.178000000000026</v>
      </c>
      <c r="P46" s="301"/>
      <c r="Q46" s="301">
        <f>SUM(Q44:Q45)</f>
        <v>22.850965431219826</v>
      </c>
      <c r="R46" s="301">
        <f t="shared" ref="R46" si="70">SUM(R44:R45)</f>
        <v>2.6199092772857488</v>
      </c>
      <c r="S46" s="301">
        <f t="shared" ref="S46" si="71">SUM(S44:S45)</f>
        <v>1.6331252914944208</v>
      </c>
      <c r="T46" s="301">
        <f t="shared" si="62"/>
        <v>27.103999999999996</v>
      </c>
      <c r="U46" s="301"/>
      <c r="V46" s="301">
        <f>SUM(V44:V45)</f>
        <v>20.927331658220158</v>
      </c>
      <c r="W46" s="301">
        <f t="shared" ref="W46" si="72">SUM(W44:W45)</f>
        <v>2.4154517237709383</v>
      </c>
      <c r="X46" s="301">
        <f t="shared" ref="X46" si="73">SUM(X44:X45)</f>
        <v>1.5172166180089213</v>
      </c>
      <c r="Y46" s="301">
        <f t="shared" si="63"/>
        <v>24.860000000000017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0.22619496054957938</v>
      </c>
      <c r="C53" s="300">
        <v>0.10162382285705536</v>
      </c>
      <c r="D53" s="300">
        <v>9.3662509545476219E-5</v>
      </c>
      <c r="E53" s="300">
        <f>SUM(B53:D53)</f>
        <v>0.32791244591618018</v>
      </c>
      <c r="F53" s="300"/>
      <c r="G53" s="300">
        <v>8.2919417254638708E-2</v>
      </c>
      <c r="H53" s="300">
        <v>2.2445936717890511E-2</v>
      </c>
      <c r="I53" s="300">
        <v>4.2112451628060619E-5</v>
      </c>
      <c r="J53" s="300">
        <f>SUM(G53:I53)</f>
        <v>0.10540746642415728</v>
      </c>
      <c r="K53" s="300"/>
      <c r="L53" s="300">
        <v>7.4282025819827402E-2</v>
      </c>
      <c r="M53" s="300">
        <v>1.9060575968744633E-2</v>
      </c>
      <c r="N53" s="300">
        <v>0</v>
      </c>
      <c r="O53" s="300">
        <f>SUM(L53:N53)</f>
        <v>9.3342601788572038E-2</v>
      </c>
      <c r="P53" s="300"/>
      <c r="Q53" s="300">
        <v>7.2222050290393913E-2</v>
      </c>
      <c r="R53" s="300">
        <v>1.8367891682663739E-2</v>
      </c>
      <c r="S53" s="300">
        <v>0</v>
      </c>
      <c r="T53" s="300">
        <f>SUM(Q53:S53)</f>
        <v>9.0589941973057655E-2</v>
      </c>
      <c r="U53" s="300"/>
      <c r="V53" s="300">
        <v>7.3467869661142896E-2</v>
      </c>
      <c r="W53" s="300">
        <v>1.8335713358174865E-2</v>
      </c>
      <c r="X53" s="300">
        <v>0</v>
      </c>
      <c r="Y53" s="300">
        <f>SUM(V53:X53)</f>
        <v>9.1803583019317764E-2</v>
      </c>
    </row>
    <row r="54" spans="1:25" x14ac:dyDescent="0.2">
      <c r="A54" s="260" t="s">
        <v>364</v>
      </c>
      <c r="B54" s="300">
        <v>0.65722982947151798</v>
      </c>
      <c r="C54" s="300">
        <v>1.7046576737186615E-2</v>
      </c>
      <c r="D54" s="300">
        <v>0.10181114787511585</v>
      </c>
      <c r="E54" s="300">
        <f t="shared" ref="E54:E55" si="74">SUM(B54:D54)</f>
        <v>0.77608755408382035</v>
      </c>
      <c r="F54" s="300"/>
      <c r="G54" s="300">
        <v>0.26000227634840284</v>
      </c>
      <c r="H54" s="300">
        <v>4.5902572274398624E-3</v>
      </c>
      <c r="I54" s="300">
        <v>0</v>
      </c>
      <c r="J54" s="300">
        <f t="shared" ref="J54:J55" si="75">SUM(G54:I54)</f>
        <v>0.26459253357584273</v>
      </c>
      <c r="K54" s="300"/>
      <c r="L54" s="300">
        <v>0.23798609731766773</v>
      </c>
      <c r="M54" s="300">
        <v>4.6713008937597058E-3</v>
      </c>
      <c r="N54" s="300">
        <v>0</v>
      </c>
      <c r="O54" s="300">
        <f t="shared" ref="O54:O55" si="76">SUM(L54:N54)</f>
        <v>0.24265739821142743</v>
      </c>
      <c r="P54" s="300"/>
      <c r="Q54" s="300">
        <v>0.22782849774325531</v>
      </c>
      <c r="R54" s="300">
        <v>4.5815602836876178E-3</v>
      </c>
      <c r="S54" s="300">
        <v>0</v>
      </c>
      <c r="T54" s="300">
        <f t="shared" ref="T54:T55" si="77">SUM(Q54:S54)</f>
        <v>0.23241005802694292</v>
      </c>
      <c r="U54" s="300"/>
      <c r="V54" s="300">
        <v>0.22448747241361935</v>
      </c>
      <c r="W54" s="300">
        <v>4.7089445670629301E-3</v>
      </c>
      <c r="X54" s="300">
        <v>0</v>
      </c>
      <c r="Y54" s="300">
        <f t="shared" ref="Y54:Y55" si="78">SUM(V54:X54)</f>
        <v>0.22919641698068227</v>
      </c>
    </row>
    <row r="55" spans="1:25" x14ac:dyDescent="0.2">
      <c r="A55" s="264" t="s">
        <v>363</v>
      </c>
      <c r="B55" s="301">
        <f>SUM(B53:B54)</f>
        <v>0.88342479002109742</v>
      </c>
      <c r="C55" s="301">
        <f t="shared" ref="C55" si="79">SUM(C53:C54)</f>
        <v>0.11867039959424197</v>
      </c>
      <c r="D55" s="301">
        <f t="shared" ref="D55" si="80">SUM(D53:D54)</f>
        <v>0.10190481038466132</v>
      </c>
      <c r="E55" s="301">
        <f t="shared" si="74"/>
        <v>1.1040000000000008</v>
      </c>
      <c r="F55" s="301"/>
      <c r="G55" s="301">
        <f>SUM(G53:G54)</f>
        <v>0.34292169360304153</v>
      </c>
      <c r="H55" s="301">
        <f t="shared" ref="H55" si="81">SUM(H53:H54)</f>
        <v>2.7036193945330373E-2</v>
      </c>
      <c r="I55" s="301">
        <f t="shared" ref="I55" si="82">SUM(I53:I54)</f>
        <v>4.2112451628060619E-5</v>
      </c>
      <c r="J55" s="301">
        <f t="shared" si="75"/>
        <v>0.36999999999999994</v>
      </c>
      <c r="K55" s="301"/>
      <c r="L55" s="301">
        <f>SUM(L53:L54)</f>
        <v>0.31226812313749513</v>
      </c>
      <c r="M55" s="301">
        <f t="shared" ref="M55" si="83">SUM(M53:M54)</f>
        <v>2.3731876862504338E-2</v>
      </c>
      <c r="N55" s="301">
        <f t="shared" ref="N55" si="84">SUM(N53:N54)</f>
        <v>0</v>
      </c>
      <c r="O55" s="301">
        <f t="shared" si="76"/>
        <v>0.33599999999999947</v>
      </c>
      <c r="P55" s="301"/>
      <c r="Q55" s="301">
        <f>SUM(Q53:Q54)</f>
        <v>0.30005054803364922</v>
      </c>
      <c r="R55" s="301">
        <f t="shared" ref="R55" si="85">SUM(R53:R54)</f>
        <v>2.2949451966351356E-2</v>
      </c>
      <c r="S55" s="301">
        <f t="shared" ref="S55" si="86">SUM(S53:S54)</f>
        <v>0</v>
      </c>
      <c r="T55" s="301">
        <f t="shared" si="77"/>
        <v>0.32300000000000056</v>
      </c>
      <c r="U55" s="301"/>
      <c r="V55" s="301">
        <f>SUM(V53:V54)</f>
        <v>0.29795534207476226</v>
      </c>
      <c r="W55" s="301">
        <f t="shared" ref="W55" si="87">SUM(W53:W54)</f>
        <v>2.3044657925237796E-2</v>
      </c>
      <c r="X55" s="301">
        <f t="shared" ref="X55" si="88">SUM(X53:X54)</f>
        <v>0</v>
      </c>
      <c r="Y55" s="301">
        <f t="shared" si="78"/>
        <v>0.32100000000000006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0.19745902146229238</v>
      </c>
      <c r="C62" s="300">
        <v>0.12818209933921187</v>
      </c>
      <c r="D62" s="300">
        <v>4.2595410404339694E-2</v>
      </c>
      <c r="E62" s="300">
        <f>SUM(B62:D62)</f>
        <v>0.36823653120584393</v>
      </c>
      <c r="F62" s="300"/>
      <c r="G62" s="300">
        <v>0.57452771515544832</v>
      </c>
      <c r="H62" s="300">
        <v>0.35712617768057386</v>
      </c>
      <c r="I62" s="300">
        <v>0</v>
      </c>
      <c r="J62" s="300">
        <f>SUM(G62:I62)</f>
        <v>0.93165389283602218</v>
      </c>
      <c r="K62" s="300"/>
      <c r="L62" s="300">
        <v>0.46910158240506783</v>
      </c>
      <c r="M62" s="300">
        <v>0.34408048361609894</v>
      </c>
      <c r="N62" s="300">
        <v>1.2299709594996808E-2</v>
      </c>
      <c r="O62" s="300">
        <f>SUM(L62:N62)</f>
        <v>0.82548177561616365</v>
      </c>
      <c r="P62" s="300"/>
      <c r="Q62" s="300">
        <v>0.50752718137089203</v>
      </c>
      <c r="R62" s="300">
        <v>0.36274326176679811</v>
      </c>
      <c r="S62" s="300">
        <v>1.2692096847947176E-2</v>
      </c>
      <c r="T62" s="300">
        <f>SUM(Q62:S62)</f>
        <v>0.88296253998563734</v>
      </c>
      <c r="U62" s="300"/>
      <c r="V62" s="300">
        <v>0.57675345811190459</v>
      </c>
      <c r="W62" s="300">
        <v>0.39108624898794475</v>
      </c>
      <c r="X62" s="300">
        <v>1.3273230268680949E-2</v>
      </c>
      <c r="Y62" s="300">
        <f>SUM(V62:X62)</f>
        <v>0.98111293736853034</v>
      </c>
    </row>
    <row r="63" spans="1:25" x14ac:dyDescent="0.2">
      <c r="A63" s="260" t="s">
        <v>364</v>
      </c>
      <c r="B63" s="300">
        <v>0.75745407311276947</v>
      </c>
      <c r="C63" s="300">
        <v>5.9142698089031449E-2</v>
      </c>
      <c r="D63" s="300">
        <v>9.5166697592353564E-2</v>
      </c>
      <c r="E63" s="300">
        <f t="shared" ref="E63:E64" si="89">SUM(B63:D63)</f>
        <v>0.91176346879415449</v>
      </c>
      <c r="F63" s="300"/>
      <c r="G63" s="300">
        <v>1.6831036356298215</v>
      </c>
      <c r="H63" s="300">
        <v>8.9242471534158305E-2</v>
      </c>
      <c r="I63" s="300">
        <v>0</v>
      </c>
      <c r="J63" s="300">
        <f t="shared" ref="J63:J64" si="90">SUM(G63:I63)</f>
        <v>1.7723461071639797</v>
      </c>
      <c r="K63" s="300"/>
      <c r="L63" s="300">
        <v>1.4783005393258173</v>
      </c>
      <c r="M63" s="300">
        <v>0.19617258341808866</v>
      </c>
      <c r="N63" s="300">
        <v>0.12704510163993124</v>
      </c>
      <c r="O63" s="300">
        <f t="shared" ref="O63:O64" si="91">SUM(L63:N63)</f>
        <v>1.8015182243838372</v>
      </c>
      <c r="P63" s="300"/>
      <c r="Q63" s="300">
        <v>1.5285358611166651</v>
      </c>
      <c r="R63" s="300">
        <v>0.20511055276393059</v>
      </c>
      <c r="S63" s="300">
        <v>0.12739104613376059</v>
      </c>
      <c r="T63" s="300">
        <f t="shared" ref="T63:T64" si="92">SUM(Q63:S63)</f>
        <v>1.8610374600143562</v>
      </c>
      <c r="U63" s="300"/>
      <c r="V63" s="300">
        <v>1.5912074857450063</v>
      </c>
      <c r="W63" s="300">
        <v>0.21679609438488279</v>
      </c>
      <c r="X63" s="300">
        <v>0.12388348250158635</v>
      </c>
      <c r="Y63" s="300">
        <f t="shared" ref="Y63:Y64" si="93">SUM(V63:X63)</f>
        <v>1.9318870626314755</v>
      </c>
    </row>
    <row r="64" spans="1:25" x14ac:dyDescent="0.2">
      <c r="A64" s="264" t="s">
        <v>363</v>
      </c>
      <c r="B64" s="301">
        <f>SUM(B62:B63)</f>
        <v>0.9549130945750619</v>
      </c>
      <c r="C64" s="301">
        <f t="shared" ref="C64" si="94">SUM(C62:C63)</f>
        <v>0.18732479742824332</v>
      </c>
      <c r="D64" s="301">
        <f t="shared" ref="D64" si="95">SUM(D62:D63)</f>
        <v>0.13776210799669325</v>
      </c>
      <c r="E64" s="301">
        <f t="shared" si="89"/>
        <v>1.2799999999999985</v>
      </c>
      <c r="F64" s="301"/>
      <c r="G64" s="301">
        <f>SUM(G62:G63)</f>
        <v>2.2576313507852697</v>
      </c>
      <c r="H64" s="301">
        <f t="shared" ref="H64" si="96">SUM(H62:H63)</f>
        <v>0.44636864921473218</v>
      </c>
      <c r="I64" s="301">
        <f t="shared" ref="I64" si="97">SUM(I62:I63)</f>
        <v>0</v>
      </c>
      <c r="J64" s="301">
        <f t="shared" si="90"/>
        <v>2.704000000000002</v>
      </c>
      <c r="K64" s="301"/>
      <c r="L64" s="301">
        <f>SUM(L62:L63)</f>
        <v>1.9474021217308852</v>
      </c>
      <c r="M64" s="301">
        <f t="shared" ref="M64" si="98">SUM(M62:M63)</f>
        <v>0.54025306703418763</v>
      </c>
      <c r="N64" s="301">
        <f t="shared" ref="N64" si="99">SUM(N62:N63)</f>
        <v>0.13934481123492803</v>
      </c>
      <c r="O64" s="301">
        <f t="shared" si="91"/>
        <v>2.6270000000000011</v>
      </c>
      <c r="P64" s="301"/>
      <c r="Q64" s="301">
        <f>SUM(Q62:Q63)</f>
        <v>2.036063042487557</v>
      </c>
      <c r="R64" s="301">
        <f t="shared" ref="R64" si="100">SUM(R62:R63)</f>
        <v>0.5678538145307287</v>
      </c>
      <c r="S64" s="301">
        <f t="shared" ref="S64" si="101">SUM(S62:S63)</f>
        <v>0.14008314298170776</v>
      </c>
      <c r="T64" s="301">
        <f t="shared" si="92"/>
        <v>2.7439999999999936</v>
      </c>
      <c r="U64" s="301"/>
      <c r="V64" s="301">
        <f>SUM(V62:V63)</f>
        <v>2.1679609438569107</v>
      </c>
      <c r="W64" s="301">
        <f t="shared" ref="W64" si="102">SUM(W62:W63)</f>
        <v>0.60788234337282754</v>
      </c>
      <c r="X64" s="301">
        <f t="shared" ref="X64" si="103">SUM(X62:X63)</f>
        <v>0.13715671277026731</v>
      </c>
      <c r="Y64" s="301">
        <f t="shared" si="93"/>
        <v>2.9130000000000056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1.1724106090418729</v>
      </c>
      <c r="C71" s="300">
        <v>0.9101270465212743</v>
      </c>
      <c r="D71" s="300">
        <v>5.3669941062756341E-2</v>
      </c>
      <c r="E71" s="300">
        <f>SUM(B71:D71)</f>
        <v>2.1362075966259035</v>
      </c>
      <c r="F71" s="300"/>
      <c r="G71" s="300">
        <v>1.4991287474156421</v>
      </c>
      <c r="H71" s="300">
        <v>1.0656679926340982</v>
      </c>
      <c r="I71" s="300">
        <v>6.9653633453802863E-2</v>
      </c>
      <c r="J71" s="300">
        <f>SUM(G71:I71)</f>
        <v>2.6344503735035429</v>
      </c>
      <c r="K71" s="300"/>
      <c r="L71" s="300">
        <v>1.790920495457583</v>
      </c>
      <c r="M71" s="300">
        <v>1.0994513771883059</v>
      </c>
      <c r="N71" s="300">
        <v>0.29399046780839277</v>
      </c>
      <c r="O71" s="300">
        <f>SUM(L71:N71)</f>
        <v>3.1843623404542818</v>
      </c>
      <c r="P71" s="300"/>
      <c r="Q71" s="300">
        <v>1.7668283337531423</v>
      </c>
      <c r="R71" s="300">
        <v>1.0918712630885068</v>
      </c>
      <c r="S71" s="300">
        <v>0.29128229970318348</v>
      </c>
      <c r="T71" s="300">
        <f>SUM(Q71:S71)</f>
        <v>3.1499818965448325</v>
      </c>
      <c r="U71" s="300"/>
      <c r="V71" s="300">
        <v>1.8168900257921023</v>
      </c>
      <c r="W71" s="300">
        <v>1.1352718521910867</v>
      </c>
      <c r="X71" s="300">
        <v>0.30803377320850417</v>
      </c>
      <c r="Y71" s="300">
        <f>SUM(V71:X71)</f>
        <v>3.2601956511916934</v>
      </c>
    </row>
    <row r="72" spans="1:25" x14ac:dyDescent="0.2">
      <c r="A72" s="260" t="s">
        <v>364</v>
      </c>
      <c r="B72" s="300">
        <v>8.5228277669890833</v>
      </c>
      <c r="C72" s="300">
        <v>0.26382580223156199</v>
      </c>
      <c r="D72" s="300">
        <v>6.6611388341534354</v>
      </c>
      <c r="E72" s="300">
        <f t="shared" ref="E72:E73" si="104">SUM(B72:D72)</f>
        <v>15.447792403374081</v>
      </c>
      <c r="F72" s="300"/>
      <c r="G72" s="300">
        <v>10.40686135629465</v>
      </c>
      <c r="H72" s="300">
        <v>0.46779858348492259</v>
      </c>
      <c r="I72" s="300">
        <v>6.650889686716936</v>
      </c>
      <c r="J72" s="300">
        <f t="shared" ref="J72:J73" si="105">SUM(G72:I72)</f>
        <v>17.52554962649651</v>
      </c>
      <c r="K72" s="300"/>
      <c r="L72" s="300">
        <v>10.97516501957138</v>
      </c>
      <c r="M72" s="300">
        <v>0.86582901594593498</v>
      </c>
      <c r="N72" s="300">
        <v>6.6996436240283748</v>
      </c>
      <c r="O72" s="300">
        <f t="shared" ref="O72:O73" si="106">SUM(L72:N72)</f>
        <v>18.540637659545691</v>
      </c>
      <c r="P72" s="300"/>
      <c r="Q72" s="300">
        <v>10.645034103754604</v>
      </c>
      <c r="R72" s="300">
        <v>0.86597440453775676</v>
      </c>
      <c r="S72" s="300">
        <v>6.647009595162773</v>
      </c>
      <c r="T72" s="300">
        <f t="shared" ref="T72:T73" si="107">SUM(Q72:S72)</f>
        <v>18.158018103455134</v>
      </c>
      <c r="U72" s="300"/>
      <c r="V72" s="300">
        <v>10.457437808352555</v>
      </c>
      <c r="W72" s="300">
        <v>0.91044945351587059</v>
      </c>
      <c r="X72" s="300">
        <v>6.8919170869398769</v>
      </c>
      <c r="Y72" s="300">
        <f t="shared" ref="Y72:Y73" si="108">SUM(V72:X72)</f>
        <v>18.259804348808302</v>
      </c>
    </row>
    <row r="73" spans="1:25" x14ac:dyDescent="0.2">
      <c r="A73" s="264" t="s">
        <v>363</v>
      </c>
      <c r="B73" s="301">
        <f>SUM(B71:B72)</f>
        <v>9.6952383760309555</v>
      </c>
      <c r="C73" s="301">
        <f t="shared" ref="C73" si="109">SUM(C71:C72)</f>
        <v>1.1739528487528363</v>
      </c>
      <c r="D73" s="301">
        <f t="shared" ref="D73" si="110">SUM(D71:D72)</f>
        <v>6.7148087752161913</v>
      </c>
      <c r="E73" s="301">
        <f t="shared" si="104"/>
        <v>17.583999999999982</v>
      </c>
      <c r="F73" s="301"/>
      <c r="G73" s="301">
        <f>SUM(G71:G72)</f>
        <v>11.905990103710291</v>
      </c>
      <c r="H73" s="301">
        <f t="shared" ref="H73" si="111">SUM(H71:H72)</f>
        <v>1.5334665761190207</v>
      </c>
      <c r="I73" s="301">
        <f t="shared" ref="I73" si="112">SUM(I71:I72)</f>
        <v>6.720543320170739</v>
      </c>
      <c r="J73" s="301">
        <f t="shared" si="105"/>
        <v>20.160000000000053</v>
      </c>
      <c r="K73" s="301"/>
      <c r="L73" s="301">
        <f>SUM(L71:L72)</f>
        <v>12.766085515028962</v>
      </c>
      <c r="M73" s="301">
        <f t="shared" ref="M73" si="113">SUM(M71:M72)</f>
        <v>1.9652803931342409</v>
      </c>
      <c r="N73" s="301">
        <f t="shared" ref="N73" si="114">SUM(N71:N72)</f>
        <v>6.9936340918367677</v>
      </c>
      <c r="O73" s="301">
        <f t="shared" si="106"/>
        <v>21.724999999999973</v>
      </c>
      <c r="P73" s="301"/>
      <c r="Q73" s="301">
        <f>SUM(Q71:Q72)</f>
        <v>12.411862437507747</v>
      </c>
      <c r="R73" s="301">
        <f t="shared" ref="R73" si="115">SUM(R71:R72)</f>
        <v>1.9578456676262634</v>
      </c>
      <c r="S73" s="301">
        <f t="shared" ref="S73" si="116">SUM(S71:S72)</f>
        <v>6.9382918948659569</v>
      </c>
      <c r="T73" s="301">
        <f t="shared" si="107"/>
        <v>21.307999999999964</v>
      </c>
      <c r="U73" s="301"/>
      <c r="V73" s="301">
        <f>SUM(V71:V72)</f>
        <v>12.274327834144657</v>
      </c>
      <c r="W73" s="301">
        <f t="shared" ref="W73" si="117">SUM(W71:W72)</f>
        <v>2.0457213057069574</v>
      </c>
      <c r="X73" s="301">
        <f t="shared" ref="X73" si="118">SUM(X71:X72)</f>
        <v>7.1999508601483813</v>
      </c>
      <c r="Y73" s="301">
        <f t="shared" si="108"/>
        <v>21.519999999999996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7.8412594464469043</v>
      </c>
      <c r="C80" s="300">
        <v>10.332607703846628</v>
      </c>
      <c r="D80" s="300">
        <v>1.532699631611061</v>
      </c>
      <c r="E80" s="300">
        <f>SUM(B80:D80)</f>
        <v>19.706566781904591</v>
      </c>
      <c r="F80" s="300"/>
      <c r="G80" s="300">
        <v>8.1491277607974695</v>
      </c>
      <c r="H80" s="300">
        <v>9.8627011055761908</v>
      </c>
      <c r="I80" s="300">
        <v>0.86210962506088296</v>
      </c>
      <c r="J80" s="300">
        <f>SUM(G80:I80)</f>
        <v>18.873938491434544</v>
      </c>
      <c r="K80" s="300"/>
      <c r="L80" s="300">
        <v>7.3602201351342567</v>
      </c>
      <c r="M80" s="300">
        <v>10.07859616683519</v>
      </c>
      <c r="N80" s="300">
        <v>0.81645414769972857</v>
      </c>
      <c r="O80" s="300">
        <f>SUM(L80:N80)</f>
        <v>18.255270449669176</v>
      </c>
      <c r="P80" s="300"/>
      <c r="Q80" s="300">
        <v>7.5707075191926432</v>
      </c>
      <c r="R80" s="300">
        <v>9.6072285762045446</v>
      </c>
      <c r="S80" s="300">
        <v>0.83522425294389624</v>
      </c>
      <c r="T80" s="300">
        <f>SUM(Q80:S80)</f>
        <v>18.013160348341081</v>
      </c>
      <c r="U80" s="300"/>
      <c r="V80" s="300">
        <v>8.059380599525392</v>
      </c>
      <c r="W80" s="300">
        <v>8.8338483571761532</v>
      </c>
      <c r="X80" s="300">
        <v>0.88434070936678943</v>
      </c>
      <c r="Y80" s="300">
        <f>SUM(V80:X80)</f>
        <v>17.777569666068334</v>
      </c>
    </row>
    <row r="81" spans="1:25" x14ac:dyDescent="0.2">
      <c r="A81" s="260" t="s">
        <v>364</v>
      </c>
      <c r="B81" s="300">
        <v>14.951090168444953</v>
      </c>
      <c r="C81" s="300">
        <v>3.7517151112125409</v>
      </c>
      <c r="D81" s="300">
        <v>2.3446279384379358</v>
      </c>
      <c r="E81" s="300">
        <f t="shared" ref="E81:E82" si="119">SUM(B81:D81)</f>
        <v>21.047433218095428</v>
      </c>
      <c r="F81" s="300"/>
      <c r="G81" s="300">
        <v>14.973883968139514</v>
      </c>
      <c r="H81" s="300">
        <v>4.9563997427179807</v>
      </c>
      <c r="I81" s="300">
        <v>1.9237777977079626</v>
      </c>
      <c r="J81" s="300">
        <f t="shared" ref="J81:J82" si="120">SUM(G81:I81)</f>
        <v>21.854061508565458</v>
      </c>
      <c r="K81" s="300"/>
      <c r="L81" s="300">
        <v>16.633239841446599</v>
      </c>
      <c r="M81" s="300">
        <v>4.4660230147363151</v>
      </c>
      <c r="N81" s="300">
        <v>2.2194666941478656</v>
      </c>
      <c r="O81" s="300">
        <f t="shared" ref="O81:O82" si="121">SUM(L81:N81)</f>
        <v>23.318729550330779</v>
      </c>
      <c r="P81" s="300"/>
      <c r="Q81" s="300">
        <v>16.843426946465367</v>
      </c>
      <c r="R81" s="300">
        <v>4.4267409715515811</v>
      </c>
      <c r="S81" s="300">
        <v>2.244671733642023</v>
      </c>
      <c r="T81" s="300">
        <f t="shared" ref="T81:T82" si="122">SUM(Q81:S81)</f>
        <v>23.514839651658971</v>
      </c>
      <c r="U81" s="300"/>
      <c r="V81" s="300">
        <v>17.1699071162023</v>
      </c>
      <c r="W81" s="300">
        <v>4.4103591120616485</v>
      </c>
      <c r="X81" s="300">
        <v>2.2871641056676588</v>
      </c>
      <c r="Y81" s="300">
        <f t="shared" ref="Y81:Y82" si="123">SUM(V81:X81)</f>
        <v>23.867430333931608</v>
      </c>
    </row>
    <row r="82" spans="1:25" x14ac:dyDescent="0.2">
      <c r="A82" s="264" t="s">
        <v>363</v>
      </c>
      <c r="B82" s="301">
        <f>SUM(B80:B81)</f>
        <v>22.792349614891858</v>
      </c>
      <c r="C82" s="301">
        <f t="shared" ref="C82" si="124">SUM(C80:C81)</f>
        <v>14.084322815059169</v>
      </c>
      <c r="D82" s="301">
        <f t="shared" ref="D82" si="125">SUM(D80:D81)</f>
        <v>3.8773275700489966</v>
      </c>
      <c r="E82" s="301">
        <f t="shared" si="119"/>
        <v>40.754000000000026</v>
      </c>
      <c r="F82" s="301"/>
      <c r="G82" s="301">
        <f>SUM(G80:G81)</f>
        <v>23.123011728936984</v>
      </c>
      <c r="H82" s="301">
        <f t="shared" ref="H82" si="126">SUM(H80:H81)</f>
        <v>14.819100848294172</v>
      </c>
      <c r="I82" s="301">
        <f t="shared" ref="I82" si="127">SUM(I80:I81)</f>
        <v>2.7858874227688455</v>
      </c>
      <c r="J82" s="301">
        <f t="shared" si="120"/>
        <v>40.728000000000002</v>
      </c>
      <c r="K82" s="301"/>
      <c r="L82" s="301">
        <f>SUM(L80:L81)</f>
        <v>23.993459976580855</v>
      </c>
      <c r="M82" s="301">
        <f t="shared" ref="M82" si="128">SUM(M80:M81)</f>
        <v>14.544619181571505</v>
      </c>
      <c r="N82" s="301">
        <f t="shared" ref="N82" si="129">SUM(N80:N81)</f>
        <v>3.0359208418475943</v>
      </c>
      <c r="O82" s="301">
        <f t="shared" si="121"/>
        <v>41.573999999999948</v>
      </c>
      <c r="P82" s="301"/>
      <c r="Q82" s="301">
        <f>SUM(Q80:Q81)</f>
        <v>24.414134465658009</v>
      </c>
      <c r="R82" s="301">
        <f t="shared" ref="R82" si="130">SUM(R80:R81)</f>
        <v>14.033969547756126</v>
      </c>
      <c r="S82" s="301">
        <f t="shared" ref="S82" si="131">SUM(S80:S81)</f>
        <v>3.0798959865859192</v>
      </c>
      <c r="T82" s="301">
        <f t="shared" si="122"/>
        <v>41.528000000000056</v>
      </c>
      <c r="U82" s="301"/>
      <c r="V82" s="301">
        <f>SUM(V80:V81)</f>
        <v>25.229287715727693</v>
      </c>
      <c r="W82" s="301">
        <f t="shared" ref="W82" si="132">SUM(W80:W81)</f>
        <v>13.244207469237802</v>
      </c>
      <c r="X82" s="301">
        <f t="shared" ref="X82" si="133">SUM(X80:X81)</f>
        <v>3.1715048150344485</v>
      </c>
      <c r="Y82" s="301">
        <f t="shared" si="123"/>
        <v>41.644999999999939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1.474327553143951</v>
      </c>
      <c r="C89" s="300">
        <v>0.929158801252429</v>
      </c>
      <c r="D89" s="300">
        <v>0.15735000805167346</v>
      </c>
      <c r="E89" s="300">
        <f>SUM(B89:D89)</f>
        <v>2.5608363624480535</v>
      </c>
      <c r="F89" s="300"/>
      <c r="G89" s="300">
        <v>1.6348403229831365</v>
      </c>
      <c r="H89" s="300">
        <v>0.93419447030674951</v>
      </c>
      <c r="I89" s="300">
        <v>0.14743114625200521</v>
      </c>
      <c r="J89" s="300">
        <f>SUM(G89:I89)</f>
        <v>2.7164659395418913</v>
      </c>
      <c r="K89" s="300"/>
      <c r="L89" s="300">
        <v>1.5888433226589331</v>
      </c>
      <c r="M89" s="300">
        <v>1.231902714507396</v>
      </c>
      <c r="N89" s="300">
        <v>0.10999428532607228</v>
      </c>
      <c r="O89" s="300">
        <f>SUM(L89:N89)</f>
        <v>2.9307403224924018</v>
      </c>
      <c r="P89" s="300"/>
      <c r="Q89" s="300">
        <v>1.7786866206171756</v>
      </c>
      <c r="R89" s="300">
        <v>1.3781498452610084</v>
      </c>
      <c r="S89" s="300">
        <v>0.1167688644680985</v>
      </c>
      <c r="T89" s="300">
        <f>SUM(Q89:S89)</f>
        <v>3.2736053303462826</v>
      </c>
      <c r="U89" s="300"/>
      <c r="V89" s="300">
        <v>1.9178542957013049</v>
      </c>
      <c r="W89" s="300">
        <v>1.5409157389454193</v>
      </c>
      <c r="X89" s="300">
        <v>0.11878145527600951</v>
      </c>
      <c r="Y89" s="300">
        <f>SUM(V89:X89)</f>
        <v>3.5775514899227336</v>
      </c>
    </row>
    <row r="90" spans="1:25" x14ac:dyDescent="0.2">
      <c r="A90" s="260" t="s">
        <v>364</v>
      </c>
      <c r="B90" s="300">
        <v>7.2392209637339375</v>
      </c>
      <c r="C90" s="300">
        <v>0.75546680422545165</v>
      </c>
      <c r="D90" s="300">
        <v>2.2074758695925483</v>
      </c>
      <c r="E90" s="300">
        <f t="shared" ref="E90:E91" si="134">SUM(B90:D90)</f>
        <v>10.202163637551937</v>
      </c>
      <c r="F90" s="300"/>
      <c r="G90" s="300">
        <v>6.4060101885912735</v>
      </c>
      <c r="H90" s="300">
        <v>1.1256666807755911</v>
      </c>
      <c r="I90" s="300">
        <v>1.3698571910912731</v>
      </c>
      <c r="J90" s="300">
        <f t="shared" ref="J90:J91" si="135">SUM(G90:I90)</f>
        <v>8.9015340604581379</v>
      </c>
      <c r="K90" s="300"/>
      <c r="L90" s="300">
        <v>6.8846271854817429</v>
      </c>
      <c r="M90" s="300">
        <v>1.083468671333621</v>
      </c>
      <c r="N90" s="300">
        <v>1.3311638206922316</v>
      </c>
      <c r="O90" s="300">
        <f t="shared" ref="O90:O91" si="136">SUM(L90:N90)</f>
        <v>9.299259677507596</v>
      </c>
      <c r="P90" s="300"/>
      <c r="Q90" s="300">
        <v>7.3633695743346612</v>
      </c>
      <c r="R90" s="300">
        <v>1.160675989432332</v>
      </c>
      <c r="S90" s="300">
        <v>1.4563491058867262</v>
      </c>
      <c r="T90" s="300">
        <f t="shared" ref="T90:T91" si="137">SUM(Q90:S90)</f>
        <v>9.9803946696537196</v>
      </c>
      <c r="U90" s="300"/>
      <c r="V90" s="300">
        <v>7.4149627504735527</v>
      </c>
      <c r="W90" s="300">
        <v>1.2347595784459209</v>
      </c>
      <c r="X90" s="300">
        <v>1.5597261811577749</v>
      </c>
      <c r="Y90" s="300">
        <f t="shared" ref="Y90:Y91" si="138">SUM(V90:X90)</f>
        <v>10.209448510077248</v>
      </c>
    </row>
    <row r="91" spans="1:25" x14ac:dyDescent="0.2">
      <c r="A91" s="264" t="s">
        <v>363</v>
      </c>
      <c r="B91" s="301">
        <f>SUM(B89:B90)</f>
        <v>8.7135485168778892</v>
      </c>
      <c r="C91" s="301">
        <f t="shared" ref="C91" si="139">SUM(C89:C90)</f>
        <v>1.6846256054778808</v>
      </c>
      <c r="D91" s="301">
        <f t="shared" ref="D91" si="140">SUM(D89:D90)</f>
        <v>2.3648258776442219</v>
      </c>
      <c r="E91" s="301">
        <f t="shared" si="134"/>
        <v>12.762999999999991</v>
      </c>
      <c r="F91" s="301"/>
      <c r="G91" s="301">
        <f>SUM(G89:G90)</f>
        <v>8.0408505115744102</v>
      </c>
      <c r="H91" s="301">
        <f t="shared" ref="H91" si="141">SUM(H89:H90)</f>
        <v>2.0598611510823406</v>
      </c>
      <c r="I91" s="301">
        <f t="shared" ref="I91" si="142">SUM(I89:I90)</f>
        <v>1.5172883373432784</v>
      </c>
      <c r="J91" s="301">
        <f t="shared" si="135"/>
        <v>11.618000000000031</v>
      </c>
      <c r="K91" s="301"/>
      <c r="L91" s="301">
        <f>SUM(L89:L90)</f>
        <v>8.4734705081406752</v>
      </c>
      <c r="M91" s="301">
        <f t="shared" ref="M91" si="143">SUM(M89:M90)</f>
        <v>2.3153713858410168</v>
      </c>
      <c r="N91" s="301">
        <f t="shared" ref="N91" si="144">SUM(N89:N90)</f>
        <v>1.4411581060183039</v>
      </c>
      <c r="O91" s="301">
        <f t="shared" si="136"/>
        <v>12.229999999999995</v>
      </c>
      <c r="P91" s="301"/>
      <c r="Q91" s="301">
        <f>SUM(Q89:Q90)</f>
        <v>9.1420561949518362</v>
      </c>
      <c r="R91" s="301">
        <f t="shared" ref="R91" si="145">SUM(R89:R90)</f>
        <v>2.5388258346933403</v>
      </c>
      <c r="S91" s="301">
        <f t="shared" ref="S91" si="146">SUM(S89:S90)</f>
        <v>1.5731179703548246</v>
      </c>
      <c r="T91" s="301">
        <f t="shared" si="137"/>
        <v>13.254</v>
      </c>
      <c r="U91" s="301"/>
      <c r="V91" s="301">
        <f>SUM(V89:V90)</f>
        <v>9.3328170461748581</v>
      </c>
      <c r="W91" s="301">
        <f t="shared" ref="W91" si="147">SUM(W89:W90)</f>
        <v>2.7756753173913404</v>
      </c>
      <c r="X91" s="301">
        <f t="shared" ref="X91" si="148">SUM(X89:X90)</f>
        <v>1.6785076364337845</v>
      </c>
      <c r="Y91" s="301">
        <f t="shared" si="138"/>
        <v>13.786999999999985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2.464772748743628</v>
      </c>
      <c r="C98" s="300">
        <v>5.4207531935877276</v>
      </c>
      <c r="D98" s="300">
        <v>0.57418325186019503</v>
      </c>
      <c r="E98" s="300">
        <f>SUM(B98:D98)</f>
        <v>8.4597091941915501</v>
      </c>
      <c r="F98" s="300"/>
      <c r="G98" s="300">
        <v>3.5595246235690143</v>
      </c>
      <c r="H98" s="300">
        <v>5.5738284906371955</v>
      </c>
      <c r="I98" s="300">
        <v>1.099330268198077</v>
      </c>
      <c r="J98" s="300">
        <f>SUM(G98:I98)</f>
        <v>10.232683382404288</v>
      </c>
      <c r="K98" s="300"/>
      <c r="L98" s="300">
        <v>2.81222740214917</v>
      </c>
      <c r="M98" s="300">
        <v>5.0673363530792486</v>
      </c>
      <c r="N98" s="300">
        <v>0.61048524572770646</v>
      </c>
      <c r="O98" s="300">
        <f>SUM(L98:N98)</f>
        <v>8.4900490009561249</v>
      </c>
      <c r="P98" s="300"/>
      <c r="Q98" s="300">
        <v>2.7951070528762472</v>
      </c>
      <c r="R98" s="300">
        <v>4.9959696845284132</v>
      </c>
      <c r="S98" s="300">
        <v>0.62378877670945565</v>
      </c>
      <c r="T98" s="300">
        <f>SUM(Q98:S98)</f>
        <v>8.4148655141141155</v>
      </c>
      <c r="U98" s="300"/>
      <c r="V98" s="300">
        <v>3.1200914884467905</v>
      </c>
      <c r="W98" s="300">
        <v>5.5017146432431181</v>
      </c>
      <c r="X98" s="300">
        <v>0.71084579335534115</v>
      </c>
      <c r="Y98" s="300">
        <f>SUM(V98:X98)</f>
        <v>9.3326519250452495</v>
      </c>
    </row>
    <row r="99" spans="1:25" x14ac:dyDescent="0.2">
      <c r="A99" s="260" t="s">
        <v>364</v>
      </c>
      <c r="B99" s="300">
        <v>3.3357312726150923</v>
      </c>
      <c r="C99" s="300">
        <v>3.4728213215527668</v>
      </c>
      <c r="D99" s="300">
        <v>0.9857382116405814</v>
      </c>
      <c r="E99" s="300">
        <f t="shared" ref="E99:E100" si="149">SUM(B99:D99)</f>
        <v>7.7942908058084397</v>
      </c>
      <c r="F99" s="300"/>
      <c r="G99" s="300">
        <v>3.4012226440253026</v>
      </c>
      <c r="H99" s="300">
        <v>3.5025793354680399</v>
      </c>
      <c r="I99" s="300">
        <v>0.85151463810235584</v>
      </c>
      <c r="J99" s="300">
        <f t="shared" ref="J99:J100" si="150">SUM(G99:I99)</f>
        <v>7.7553166175956987</v>
      </c>
      <c r="K99" s="300"/>
      <c r="L99" s="300">
        <v>3.3200322334518222</v>
      </c>
      <c r="M99" s="300">
        <v>3.440179898800575</v>
      </c>
      <c r="N99" s="300">
        <v>0.47373886679149652</v>
      </c>
      <c r="O99" s="300">
        <f t="shared" ref="O99:O100" si="151">SUM(L99:N99)</f>
        <v>7.233950999043893</v>
      </c>
      <c r="P99" s="300"/>
      <c r="Q99" s="300">
        <v>3.3034042584298824</v>
      </c>
      <c r="R99" s="300">
        <v>3.3745792964925543</v>
      </c>
      <c r="S99" s="300">
        <v>0.4811509309634584</v>
      </c>
      <c r="T99" s="300">
        <f t="shared" ref="T99:T100" si="152">SUM(Q99:S99)</f>
        <v>7.159134485885895</v>
      </c>
      <c r="U99" s="300"/>
      <c r="V99" s="300">
        <v>3.7128171180170431</v>
      </c>
      <c r="W99" s="300">
        <v>3.7004545825146957</v>
      </c>
      <c r="X99" s="300">
        <v>0.54607637442301249</v>
      </c>
      <c r="Y99" s="300">
        <f t="shared" ref="Y99:Y100" si="153">SUM(V99:X99)</f>
        <v>7.9593480749547521</v>
      </c>
    </row>
    <row r="100" spans="1:25" x14ac:dyDescent="0.2">
      <c r="A100" s="264" t="s">
        <v>363</v>
      </c>
      <c r="B100" s="301">
        <f>SUM(B98:B99)</f>
        <v>5.8005040213587202</v>
      </c>
      <c r="C100" s="301">
        <f t="shared" ref="C100" si="154">SUM(C98:C99)</f>
        <v>8.8935745151404948</v>
      </c>
      <c r="D100" s="301">
        <f t="shared" ref="D100" si="155">SUM(D98:D99)</f>
        <v>1.5599214635007765</v>
      </c>
      <c r="E100" s="301">
        <f t="shared" si="149"/>
        <v>16.253999999999991</v>
      </c>
      <c r="F100" s="301"/>
      <c r="G100" s="301">
        <f>SUM(G98:G99)</f>
        <v>6.9607472675943169</v>
      </c>
      <c r="H100" s="301">
        <f t="shared" ref="H100" si="156">SUM(H98:H99)</f>
        <v>9.0764078261052354</v>
      </c>
      <c r="I100" s="301">
        <f t="shared" ref="I100" si="157">SUM(I98:I99)</f>
        <v>1.9508449063004329</v>
      </c>
      <c r="J100" s="301">
        <f t="shared" si="150"/>
        <v>17.987999999999985</v>
      </c>
      <c r="K100" s="301"/>
      <c r="L100" s="301">
        <f>SUM(L98:L99)</f>
        <v>6.1322596356009917</v>
      </c>
      <c r="M100" s="301">
        <f t="shared" ref="M100" si="158">SUM(M98:M99)</f>
        <v>8.5075162518798244</v>
      </c>
      <c r="N100" s="301">
        <f t="shared" ref="N100" si="159">SUM(N98:N99)</f>
        <v>1.0842241125192029</v>
      </c>
      <c r="O100" s="301">
        <f t="shared" si="151"/>
        <v>15.72400000000002</v>
      </c>
      <c r="P100" s="301"/>
      <c r="Q100" s="301">
        <f>SUM(Q98:Q99)</f>
        <v>6.0985113113061296</v>
      </c>
      <c r="R100" s="301">
        <f t="shared" ref="R100" si="160">SUM(R98:R99)</f>
        <v>8.370548981020967</v>
      </c>
      <c r="S100" s="301">
        <f t="shared" ref="S100" si="161">SUM(S98:S99)</f>
        <v>1.1049397076729139</v>
      </c>
      <c r="T100" s="301">
        <f t="shared" si="152"/>
        <v>15.574000000000011</v>
      </c>
      <c r="U100" s="301"/>
      <c r="V100" s="301">
        <f>SUM(V98:V99)</f>
        <v>6.8329086064638336</v>
      </c>
      <c r="W100" s="301">
        <f t="shared" ref="W100" si="162">SUM(W98:W99)</f>
        <v>9.2021692257578138</v>
      </c>
      <c r="X100" s="301">
        <f t="shared" ref="X100" si="163">SUM(X98:X99)</f>
        <v>1.2569221677783537</v>
      </c>
      <c r="Y100" s="301">
        <f t="shared" si="153"/>
        <v>17.291999999999998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0.14971139970912006</v>
      </c>
      <c r="C107" s="300">
        <v>0.14260010822610142</v>
      </c>
      <c r="D107" s="300">
        <v>5.9884559885465545E-2</v>
      </c>
      <c r="E107" s="300">
        <f>SUM(B107:D107)</f>
        <v>0.35219606782068702</v>
      </c>
      <c r="F107" s="300"/>
      <c r="G107" s="300">
        <v>0.43813746466949111</v>
      </c>
      <c r="H107" s="300">
        <v>0.16306792491113575</v>
      </c>
      <c r="I107" s="300">
        <v>0.41426826807181949</v>
      </c>
      <c r="J107" s="300">
        <f>SUM(G107:I107)</f>
        <v>1.0154736576524463</v>
      </c>
      <c r="K107" s="300"/>
      <c r="L107" s="300">
        <v>0.37989590354827724</v>
      </c>
      <c r="M107" s="300">
        <v>0.1790719471132777</v>
      </c>
      <c r="N107" s="300">
        <v>0.1984723878594665</v>
      </c>
      <c r="O107" s="300">
        <f>SUM(L107:N107)</f>
        <v>0.75744023852102149</v>
      </c>
      <c r="P107" s="300"/>
      <c r="Q107" s="300">
        <v>0.37331003560641141</v>
      </c>
      <c r="R107" s="300">
        <v>0.1787648687826292</v>
      </c>
      <c r="S107" s="300">
        <v>0.19313200580132661</v>
      </c>
      <c r="T107" s="300">
        <f>SUM(Q107:S107)</f>
        <v>0.74520691019036722</v>
      </c>
      <c r="U107" s="300"/>
      <c r="V107" s="300">
        <v>0.38276721396860341</v>
      </c>
      <c r="W107" s="300">
        <v>0.18215250827192406</v>
      </c>
      <c r="X107" s="300">
        <v>0.18803218897999485</v>
      </c>
      <c r="Y107" s="300">
        <f>SUM(V107:X107)</f>
        <v>0.7529519112205223</v>
      </c>
    </row>
    <row r="108" spans="1:25" x14ac:dyDescent="0.2">
      <c r="A108" s="260" t="s">
        <v>364</v>
      </c>
      <c r="B108" s="300">
        <v>0.1831718975449029</v>
      </c>
      <c r="C108" s="300">
        <v>7.3433441558495863E-2</v>
      </c>
      <c r="D108" s="300">
        <v>0.221198593075914</v>
      </c>
      <c r="E108" s="300">
        <f t="shared" ref="E108:E109" si="164">SUM(B108:D108)</f>
        <v>0.47780393217931277</v>
      </c>
      <c r="F108" s="300"/>
      <c r="G108" s="300">
        <v>0.57113938231545924</v>
      </c>
      <c r="H108" s="300">
        <v>4.2230117077415322E-2</v>
      </c>
      <c r="I108" s="300">
        <v>0.6451568429546769</v>
      </c>
      <c r="J108" s="300">
        <f t="shared" ref="J108:J109" si="165">SUM(G108:I108)</f>
        <v>1.2585263423475515</v>
      </c>
      <c r="K108" s="300"/>
      <c r="L108" s="300">
        <v>0.64621104485348047</v>
      </c>
      <c r="M108" s="300">
        <v>5.5144283122043211E-2</v>
      </c>
      <c r="N108" s="300">
        <v>0.35520443350345443</v>
      </c>
      <c r="O108" s="300">
        <f t="shared" ref="O108:O109" si="166">SUM(L108:N108)</f>
        <v>1.0565597614789781</v>
      </c>
      <c r="P108" s="300"/>
      <c r="Q108" s="300">
        <v>0.63227179215478713</v>
      </c>
      <c r="R108" s="300">
        <v>5.6879730976172355E-2</v>
      </c>
      <c r="S108" s="300">
        <v>0.3516415666786738</v>
      </c>
      <c r="T108" s="300">
        <f t="shared" ref="T108:T109" si="167">SUM(Q108:S108)</f>
        <v>1.0407930898096334</v>
      </c>
      <c r="U108" s="300"/>
      <c r="V108" s="300">
        <v>0.63618145238544488</v>
      </c>
      <c r="W108" s="300">
        <v>6.1736647412621026E-2</v>
      </c>
      <c r="X108" s="300">
        <v>0.36112998898141291</v>
      </c>
      <c r="Y108" s="300">
        <f t="shared" ref="Y108:Y109" si="168">SUM(V108:X108)</f>
        <v>1.0590480887794786</v>
      </c>
    </row>
    <row r="109" spans="1:25" x14ac:dyDescent="0.2">
      <c r="A109" s="264" t="s">
        <v>363</v>
      </c>
      <c r="B109" s="301">
        <f>SUM(B107:B108)</f>
        <v>0.33288329725402299</v>
      </c>
      <c r="C109" s="301">
        <f t="shared" ref="C109" si="169">SUM(C107:C108)</f>
        <v>0.21603354978459727</v>
      </c>
      <c r="D109" s="301">
        <f t="shared" ref="D109" si="170">SUM(D107:D108)</f>
        <v>0.28108315296137953</v>
      </c>
      <c r="E109" s="301">
        <f t="shared" si="164"/>
        <v>0.82999999999999985</v>
      </c>
      <c r="F109" s="301"/>
      <c r="G109" s="301">
        <f>SUM(G107:G108)</f>
        <v>1.0092768469849505</v>
      </c>
      <c r="H109" s="301">
        <f t="shared" ref="H109" si="171">SUM(H107:H108)</f>
        <v>0.20529804198855106</v>
      </c>
      <c r="I109" s="301">
        <f t="shared" ref="I109" si="172">SUM(I107:I108)</f>
        <v>1.0594251110264965</v>
      </c>
      <c r="J109" s="301">
        <f t="shared" si="165"/>
        <v>2.2739999999999982</v>
      </c>
      <c r="K109" s="301"/>
      <c r="L109" s="301">
        <f>SUM(L107:L108)</f>
        <v>1.0261069484017578</v>
      </c>
      <c r="M109" s="301">
        <f t="shared" ref="M109" si="173">SUM(M107:M108)</f>
        <v>0.2342162302353209</v>
      </c>
      <c r="N109" s="301">
        <f t="shared" ref="N109" si="174">SUM(N107:N108)</f>
        <v>0.55367682136292096</v>
      </c>
      <c r="O109" s="301">
        <f t="shared" si="166"/>
        <v>1.8139999999999996</v>
      </c>
      <c r="P109" s="301"/>
      <c r="Q109" s="301">
        <f>SUM(Q107:Q108)</f>
        <v>1.0055818277611985</v>
      </c>
      <c r="R109" s="301">
        <f t="shared" ref="R109" si="175">SUM(R107:R108)</f>
        <v>0.23564459975880156</v>
      </c>
      <c r="S109" s="301">
        <f t="shared" ref="S109" si="176">SUM(S107:S108)</f>
        <v>0.54477357248000047</v>
      </c>
      <c r="T109" s="301">
        <f t="shared" si="167"/>
        <v>1.7860000000000005</v>
      </c>
      <c r="U109" s="301"/>
      <c r="V109" s="301">
        <f>SUM(V107:V108)</f>
        <v>1.0189486663540483</v>
      </c>
      <c r="W109" s="301">
        <f t="shared" ref="W109" si="177">SUM(W107:W108)</f>
        <v>0.24388915568454508</v>
      </c>
      <c r="X109" s="301">
        <f t="shared" ref="X109" si="178">SUM(X107:X108)</f>
        <v>0.54916217796140776</v>
      </c>
      <c r="Y109" s="301">
        <f t="shared" si="168"/>
        <v>1.8120000000000012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0.7703613080902334</v>
      </c>
      <c r="C116" s="300">
        <v>0.37461589690013525</v>
      </c>
      <c r="D116" s="300">
        <v>4.1652854001364141E-2</v>
      </c>
      <c r="E116" s="300">
        <f>SUM(B116:D116)</f>
        <v>1.1866300589917327</v>
      </c>
      <c r="F116" s="300"/>
      <c r="G116" s="300">
        <v>0.91176063038193012</v>
      </c>
      <c r="H116" s="300">
        <v>0.38778798115911817</v>
      </c>
      <c r="I116" s="300">
        <v>3.2821204983959212E-2</v>
      </c>
      <c r="J116" s="300">
        <f>SUM(G116:I116)</f>
        <v>1.3323698165250073</v>
      </c>
      <c r="K116" s="300"/>
      <c r="L116" s="300">
        <v>0.88988062942805068</v>
      </c>
      <c r="M116" s="300">
        <v>0.27460824547753276</v>
      </c>
      <c r="N116" s="300">
        <v>4.770703383150264E-2</v>
      </c>
      <c r="O116" s="300">
        <f>SUM(L116:N116)</f>
        <v>1.2121959087370862</v>
      </c>
      <c r="P116" s="300"/>
      <c r="Q116" s="300">
        <v>0.95184214035677206</v>
      </c>
      <c r="R116" s="300">
        <v>0.28301542153534942</v>
      </c>
      <c r="S116" s="300">
        <v>5.0590640415695755E-2</v>
      </c>
      <c r="T116" s="300">
        <f>SUM(Q116:S116)</f>
        <v>1.2854482023078173</v>
      </c>
      <c r="U116" s="300"/>
      <c r="V116" s="300">
        <v>1.0313511690776946</v>
      </c>
      <c r="W116" s="300">
        <v>0.28400074471718778</v>
      </c>
      <c r="X116" s="300">
        <v>5.2705078124158186E-2</v>
      </c>
      <c r="Y116" s="300">
        <f>SUM(V116:X116)</f>
        <v>1.3680569919190406</v>
      </c>
    </row>
    <row r="117" spans="1:25" x14ac:dyDescent="0.2">
      <c r="A117" s="260" t="s">
        <v>364</v>
      </c>
      <c r="B117" s="300">
        <v>2.4427970031377124</v>
      </c>
      <c r="C117" s="300">
        <v>0.21813625619306565</v>
      </c>
      <c r="D117" s="300">
        <v>0.36543668167749377</v>
      </c>
      <c r="E117" s="300">
        <f t="shared" ref="E117:E118" si="179">SUM(B117:D117)</f>
        <v>3.0263699410082721</v>
      </c>
      <c r="F117" s="300"/>
      <c r="G117" s="300">
        <v>3.1894900359477614</v>
      </c>
      <c r="H117" s="300">
        <v>0.15072866175036681</v>
      </c>
      <c r="I117" s="300">
        <v>0.34641148577686703</v>
      </c>
      <c r="J117" s="300">
        <f t="shared" ref="J117:J118" si="180">SUM(G117:I117)</f>
        <v>3.6866301834749953</v>
      </c>
      <c r="K117" s="300"/>
      <c r="L117" s="300">
        <v>3.2146420456221745</v>
      </c>
      <c r="M117" s="300">
        <v>0.21269060582510679</v>
      </c>
      <c r="N117" s="300">
        <v>0.32247143981563009</v>
      </c>
      <c r="O117" s="300">
        <f t="shared" ref="O117:O118" si="181">SUM(L117:N117)</f>
        <v>3.7498040912629111</v>
      </c>
      <c r="P117" s="300"/>
      <c r="Q117" s="300">
        <v>3.3355993066865746</v>
      </c>
      <c r="R117" s="300">
        <v>0.22404426469658237</v>
      </c>
      <c r="S117" s="300">
        <v>0.34490822630903234</v>
      </c>
      <c r="T117" s="300">
        <f t="shared" ref="T117:T118" si="182">SUM(Q117:S117)</f>
        <v>3.9045517976921893</v>
      </c>
      <c r="U117" s="300"/>
      <c r="V117" s="300">
        <v>3.4279534481653422</v>
      </c>
      <c r="W117" s="300">
        <v>0.23463239095904356</v>
      </c>
      <c r="X117" s="300">
        <v>0.36635716895656656</v>
      </c>
      <c r="Y117" s="300">
        <f t="shared" ref="Y117:Y118" si="183">SUM(V117:X117)</f>
        <v>4.0289430080809527</v>
      </c>
    </row>
    <row r="118" spans="1:25" x14ac:dyDescent="0.2">
      <c r="A118" s="264" t="s">
        <v>363</v>
      </c>
      <c r="B118" s="301">
        <f>SUM(B116:B117)</f>
        <v>3.2131583112279456</v>
      </c>
      <c r="C118" s="301">
        <f t="shared" ref="C118" si="184">SUM(C116:C117)</f>
        <v>0.59275215309320095</v>
      </c>
      <c r="D118" s="301">
        <f t="shared" ref="D118" si="185">SUM(D116:D117)</f>
        <v>0.40708953567885792</v>
      </c>
      <c r="E118" s="301">
        <f t="shared" si="179"/>
        <v>4.2130000000000045</v>
      </c>
      <c r="F118" s="301"/>
      <c r="G118" s="301">
        <f>SUM(G116:G117)</f>
        <v>4.1012506663296913</v>
      </c>
      <c r="H118" s="301">
        <f t="shared" ref="H118" si="186">SUM(H116:H117)</f>
        <v>0.53851664290948498</v>
      </c>
      <c r="I118" s="301">
        <f t="shared" ref="I118" si="187">SUM(I116:I117)</f>
        <v>0.37923269076082622</v>
      </c>
      <c r="J118" s="301">
        <f t="shared" si="180"/>
        <v>5.0190000000000028</v>
      </c>
      <c r="K118" s="301"/>
      <c r="L118" s="301">
        <f>SUM(L116:L117)</f>
        <v>4.1045226750502248</v>
      </c>
      <c r="M118" s="301">
        <f t="shared" ref="M118" si="188">SUM(M116:M117)</f>
        <v>0.48729885130263956</v>
      </c>
      <c r="N118" s="301">
        <f t="shared" ref="N118" si="189">SUM(N116:N117)</f>
        <v>0.37017847364713274</v>
      </c>
      <c r="O118" s="301">
        <f t="shared" si="181"/>
        <v>4.961999999999998</v>
      </c>
      <c r="P118" s="301"/>
      <c r="Q118" s="301">
        <f>SUM(Q116:Q117)</f>
        <v>4.2874414470433466</v>
      </c>
      <c r="R118" s="301">
        <f t="shared" ref="R118" si="190">SUM(R116:R117)</f>
        <v>0.50705968623193176</v>
      </c>
      <c r="S118" s="301">
        <f t="shared" ref="S118" si="191">SUM(S116:S117)</f>
        <v>0.39549886672472812</v>
      </c>
      <c r="T118" s="301">
        <f t="shared" si="182"/>
        <v>5.1900000000000066</v>
      </c>
      <c r="U118" s="301"/>
      <c r="V118" s="301">
        <f>SUM(V116:V117)</f>
        <v>4.4593046172430366</v>
      </c>
      <c r="W118" s="301">
        <f t="shared" ref="W118" si="192">SUM(W116:W117)</f>
        <v>0.51863313567623137</v>
      </c>
      <c r="X118" s="301">
        <f t="shared" ref="X118" si="193">SUM(X116:X117)</f>
        <v>0.41906224708072476</v>
      </c>
      <c r="Y118" s="301">
        <f t="shared" si="183"/>
        <v>5.3969999999999931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1.0112778007708494</v>
      </c>
      <c r="C125" s="300">
        <v>0.42511282128993622</v>
      </c>
      <c r="D125" s="300">
        <v>4.4964851541742686E-2</v>
      </c>
      <c r="E125" s="300">
        <f>SUM(B125:D125)</f>
        <v>1.4813554736025283</v>
      </c>
      <c r="F125" s="300"/>
      <c r="G125" s="300">
        <v>0.84605206902357855</v>
      </c>
      <c r="H125" s="300">
        <v>0.34350741728436407</v>
      </c>
      <c r="I125" s="300">
        <v>6.3192095415889868E-2</v>
      </c>
      <c r="J125" s="300">
        <f>SUM(G125:I125)</f>
        <v>1.2527515817238324</v>
      </c>
      <c r="K125" s="300"/>
      <c r="L125" s="300">
        <v>0.8483965693055765</v>
      </c>
      <c r="M125" s="300">
        <v>0.36488744229340109</v>
      </c>
      <c r="N125" s="300">
        <v>6.6467089014837097E-2</v>
      </c>
      <c r="O125" s="300">
        <f>SUM(L125:N125)</f>
        <v>1.2797511006138147</v>
      </c>
      <c r="P125" s="300"/>
      <c r="Q125" s="300">
        <v>0.85288617335482442</v>
      </c>
      <c r="R125" s="300">
        <v>0.36288604022254611</v>
      </c>
      <c r="S125" s="300">
        <v>6.9860761683465847E-2</v>
      </c>
      <c r="T125" s="300">
        <f>SUM(Q125:S125)</f>
        <v>1.2856329752608364</v>
      </c>
      <c r="U125" s="300"/>
      <c r="V125" s="300">
        <v>0.83374772981975986</v>
      </c>
      <c r="W125" s="300">
        <v>0.35148220432627958</v>
      </c>
      <c r="X125" s="300">
        <v>6.9562833752564973E-2</v>
      </c>
      <c r="Y125" s="300">
        <f>SUM(V125:X125)</f>
        <v>1.2547927678986044</v>
      </c>
    </row>
    <row r="126" spans="1:25" x14ac:dyDescent="0.2">
      <c r="A126" s="260" t="s">
        <v>364</v>
      </c>
      <c r="B126" s="300">
        <v>1.1787830880942325</v>
      </c>
      <c r="C126" s="300">
        <v>4.4274677304305843E-2</v>
      </c>
      <c r="D126" s="300">
        <v>4.6586760998934003E-2</v>
      </c>
      <c r="E126" s="300">
        <f t="shared" ref="E126:E127" si="194">SUM(B126:D126)</f>
        <v>1.2696445263974725</v>
      </c>
      <c r="F126" s="300"/>
      <c r="G126" s="300">
        <v>1.034392483105802</v>
      </c>
      <c r="H126" s="300">
        <v>5.7240395229831452E-2</v>
      </c>
      <c r="I126" s="300">
        <v>7.1615539940530631E-2</v>
      </c>
      <c r="J126" s="300">
        <f t="shared" ref="J126:J127" si="195">SUM(G126:I126)</f>
        <v>1.1632484182761642</v>
      </c>
      <c r="K126" s="300"/>
      <c r="L126" s="300">
        <v>1.0065479974191271</v>
      </c>
      <c r="M126" s="300">
        <v>5.6146515623973277E-2</v>
      </c>
      <c r="N126" s="300">
        <v>7.5554386343085242E-2</v>
      </c>
      <c r="O126" s="300">
        <f t="shared" ref="O126:O127" si="196">SUM(L126:N126)</f>
        <v>1.1382488993861857</v>
      </c>
      <c r="P126" s="300"/>
      <c r="Q126" s="300">
        <v>1.0162628755414886</v>
      </c>
      <c r="R126" s="300">
        <v>5.9040466966553268E-2</v>
      </c>
      <c r="S126" s="300">
        <v>8.0063682231120578E-2</v>
      </c>
      <c r="T126" s="300">
        <f t="shared" ref="T126:T127" si="197">SUM(Q126:S126)</f>
        <v>1.1553670247391623</v>
      </c>
      <c r="U126" s="300"/>
      <c r="V126" s="300">
        <v>0.99663447722834519</v>
      </c>
      <c r="W126" s="300">
        <v>6.1869697214454948E-2</v>
      </c>
      <c r="X126" s="300">
        <v>8.1703057658594744E-2</v>
      </c>
      <c r="Y126" s="300">
        <f t="shared" ref="Y126:Y127" si="198">SUM(V126:X126)</f>
        <v>1.1402072321013947</v>
      </c>
    </row>
    <row r="127" spans="1:25" x14ac:dyDescent="0.2">
      <c r="A127" s="264" t="s">
        <v>363</v>
      </c>
      <c r="B127" s="301">
        <f>SUM(B125:B126)</f>
        <v>2.1900608888650819</v>
      </c>
      <c r="C127" s="301">
        <f t="shared" ref="C127" si="199">SUM(C125:C126)</f>
        <v>0.46938749859424206</v>
      </c>
      <c r="D127" s="301">
        <f t="shared" ref="D127" si="200">SUM(D125:D126)</f>
        <v>9.1551612540676688E-2</v>
      </c>
      <c r="E127" s="301">
        <f t="shared" si="194"/>
        <v>2.7510000000000008</v>
      </c>
      <c r="F127" s="301"/>
      <c r="G127" s="301">
        <f>SUM(G125:G126)</f>
        <v>1.8804445521293807</v>
      </c>
      <c r="H127" s="301">
        <f t="shared" ref="H127" si="201">SUM(H125:H126)</f>
        <v>0.4007478125141955</v>
      </c>
      <c r="I127" s="301">
        <f t="shared" ref="I127" si="202">SUM(I125:I126)</f>
        <v>0.13480763535642049</v>
      </c>
      <c r="J127" s="301">
        <f t="shared" si="195"/>
        <v>2.4159999999999968</v>
      </c>
      <c r="K127" s="301"/>
      <c r="L127" s="301">
        <f>SUM(L125:L126)</f>
        <v>1.8549445667247038</v>
      </c>
      <c r="M127" s="301">
        <f t="shared" ref="M127" si="203">SUM(M125:M126)</f>
        <v>0.42103395791737436</v>
      </c>
      <c r="N127" s="301">
        <f t="shared" ref="N127" si="204">SUM(N125:N126)</f>
        <v>0.14202147535792234</v>
      </c>
      <c r="O127" s="301">
        <f t="shared" si="196"/>
        <v>2.4180000000000006</v>
      </c>
      <c r="P127" s="301"/>
      <c r="Q127" s="301">
        <f>SUM(Q125:Q126)</f>
        <v>1.8691490488963129</v>
      </c>
      <c r="R127" s="301">
        <f t="shared" ref="R127" si="205">SUM(R125:R126)</f>
        <v>0.42192650718909941</v>
      </c>
      <c r="S127" s="301">
        <f t="shared" ref="S127" si="206">SUM(S125:S126)</f>
        <v>0.14992444391458642</v>
      </c>
      <c r="T127" s="301">
        <f t="shared" si="197"/>
        <v>2.4409999999999989</v>
      </c>
      <c r="U127" s="301"/>
      <c r="V127" s="301">
        <f>SUM(V125:V126)</f>
        <v>1.8303822070481051</v>
      </c>
      <c r="W127" s="301">
        <f t="shared" ref="W127" si="207">SUM(W125:W126)</f>
        <v>0.41335190154073453</v>
      </c>
      <c r="X127" s="301">
        <f t="shared" ref="X127" si="208">SUM(X125:X126)</f>
        <v>0.1512658914111597</v>
      </c>
      <c r="Y127" s="301">
        <f t="shared" si="198"/>
        <v>2.3949999999999991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0.71307241473501626</v>
      </c>
      <c r="C134" s="300">
        <v>0.52536670629438276</v>
      </c>
      <c r="D134" s="300">
        <v>0.12838362134824796</v>
      </c>
      <c r="E134" s="300">
        <f>SUM(B134:D134)</f>
        <v>1.3668227423776469</v>
      </c>
      <c r="F134" s="300"/>
      <c r="G134" s="300">
        <v>0.79120896436913757</v>
      </c>
      <c r="H134" s="300">
        <v>0.50076170542540788</v>
      </c>
      <c r="I134" s="300">
        <v>0.17713089270685256</v>
      </c>
      <c r="J134" s="300">
        <f>SUM(G134:I134)</f>
        <v>1.4691015625013981</v>
      </c>
      <c r="K134" s="300"/>
      <c r="L134" s="300">
        <v>1.0699512924487931</v>
      </c>
      <c r="M134" s="300">
        <v>0.50011834803509181</v>
      </c>
      <c r="N134" s="300">
        <v>0.65101130467184487</v>
      </c>
      <c r="O134" s="300">
        <f>SUM(L134:N134)</f>
        <v>2.2210809451557294</v>
      </c>
      <c r="P134" s="300"/>
      <c r="Q134" s="300">
        <v>0.94854966666877372</v>
      </c>
      <c r="R134" s="300">
        <v>0.40947818476465403</v>
      </c>
      <c r="S134" s="300">
        <v>0.56517331205277976</v>
      </c>
      <c r="T134" s="300">
        <f>SUM(Q134:S134)</f>
        <v>1.9232011634862074</v>
      </c>
      <c r="U134" s="300"/>
      <c r="V134" s="300">
        <v>1.080362838028853</v>
      </c>
      <c r="W134" s="300">
        <v>0.39874386352146829</v>
      </c>
      <c r="X134" s="300">
        <v>0.60551364061703472</v>
      </c>
      <c r="Y134" s="300">
        <f>SUM(V134:X134)</f>
        <v>2.0846203421673559</v>
      </c>
    </row>
    <row r="135" spans="1:25" x14ac:dyDescent="0.2">
      <c r="A135" s="260" t="s">
        <v>364</v>
      </c>
      <c r="B135" s="300">
        <v>0.81594029440878557</v>
      </c>
      <c r="C135" s="300">
        <v>0.10793883148922978</v>
      </c>
      <c r="D135" s="300">
        <v>0.35029813172433866</v>
      </c>
      <c r="E135" s="300">
        <f t="shared" ref="E135:E136" si="209">SUM(B135:D135)</f>
        <v>1.274177257622354</v>
      </c>
      <c r="F135" s="300"/>
      <c r="G135" s="300">
        <v>1.130975735915233</v>
      </c>
      <c r="H135" s="300">
        <v>0.25744603242262742</v>
      </c>
      <c r="I135" s="300">
        <v>0.56147666916074368</v>
      </c>
      <c r="J135" s="300">
        <f t="shared" ref="J135:J136" si="210">SUM(G135:I135)</f>
        <v>1.9498984374986041</v>
      </c>
      <c r="K135" s="300"/>
      <c r="L135" s="300">
        <v>1.3477844634193441</v>
      </c>
      <c r="M135" s="300">
        <v>0.21147382252276042</v>
      </c>
      <c r="N135" s="300">
        <v>0.33366076890217355</v>
      </c>
      <c r="O135" s="300">
        <f t="shared" ref="O135:O136" si="211">SUM(L135:N135)</f>
        <v>1.892919054844278</v>
      </c>
      <c r="P135" s="300"/>
      <c r="Q135" s="300">
        <v>1.1529682102471106</v>
      </c>
      <c r="R135" s="300">
        <v>0.18143061597447438</v>
      </c>
      <c r="S135" s="300">
        <v>0.30040001029220137</v>
      </c>
      <c r="T135" s="300">
        <f t="shared" ref="T135:T136" si="212">SUM(Q135:S135)</f>
        <v>1.6347988365137862</v>
      </c>
      <c r="U135" s="300"/>
      <c r="V135" s="300">
        <v>1.2259154449627219</v>
      </c>
      <c r="W135" s="300">
        <v>0.19641279362715555</v>
      </c>
      <c r="X135" s="300">
        <v>0.34705141924276856</v>
      </c>
      <c r="Y135" s="300">
        <f t="shared" ref="Y135:Y136" si="213">SUM(V135:X135)</f>
        <v>1.7693796578326459</v>
      </c>
    </row>
    <row r="136" spans="1:25" x14ac:dyDescent="0.2">
      <c r="A136" s="264" t="s">
        <v>363</v>
      </c>
      <c r="B136" s="301">
        <f>SUM(B134:B135)</f>
        <v>1.5290127091438017</v>
      </c>
      <c r="C136" s="301">
        <f t="shared" ref="C136" si="214">SUM(C134:C135)</f>
        <v>0.63330553778361254</v>
      </c>
      <c r="D136" s="301">
        <f t="shared" ref="D136" si="215">SUM(D134:D135)</f>
        <v>0.47868175307258665</v>
      </c>
      <c r="E136" s="301">
        <f t="shared" si="209"/>
        <v>2.6410000000000009</v>
      </c>
      <c r="F136" s="301"/>
      <c r="G136" s="301">
        <f>SUM(G134:G135)</f>
        <v>1.9221847002843706</v>
      </c>
      <c r="H136" s="301">
        <f t="shared" ref="H136" si="216">SUM(H134:H135)</f>
        <v>0.7582077378480353</v>
      </c>
      <c r="I136" s="301">
        <f t="shared" ref="I136" si="217">SUM(I134:I135)</f>
        <v>0.73860756186759624</v>
      </c>
      <c r="J136" s="301">
        <f t="shared" si="210"/>
        <v>3.4190000000000023</v>
      </c>
      <c r="K136" s="301"/>
      <c r="L136" s="301">
        <f>SUM(L134:L135)</f>
        <v>2.4177357558681374</v>
      </c>
      <c r="M136" s="301">
        <f t="shared" ref="M136" si="218">SUM(M134:M135)</f>
        <v>0.71159217055785229</v>
      </c>
      <c r="N136" s="301">
        <f t="shared" ref="N136" si="219">SUM(N134:N135)</f>
        <v>0.98467207357401842</v>
      </c>
      <c r="O136" s="301">
        <f t="shared" si="211"/>
        <v>4.1140000000000079</v>
      </c>
      <c r="P136" s="301"/>
      <c r="Q136" s="301">
        <f>SUM(Q134:Q135)</f>
        <v>2.1015178769158842</v>
      </c>
      <c r="R136" s="301">
        <f t="shared" ref="R136" si="220">SUM(R134:R135)</f>
        <v>0.59090880073912844</v>
      </c>
      <c r="S136" s="301">
        <f t="shared" ref="S136" si="221">SUM(S134:S135)</f>
        <v>0.86557332234498108</v>
      </c>
      <c r="T136" s="301">
        <f t="shared" si="212"/>
        <v>3.5579999999999936</v>
      </c>
      <c r="U136" s="301"/>
      <c r="V136" s="301">
        <f>SUM(V134:V135)</f>
        <v>2.3062782829915749</v>
      </c>
      <c r="W136" s="301">
        <f t="shared" ref="W136" si="222">SUM(W134:W135)</f>
        <v>0.59515665714862387</v>
      </c>
      <c r="X136" s="301">
        <f t="shared" ref="X136" si="223">SUM(X134:X135)</f>
        <v>0.95256505985980322</v>
      </c>
      <c r="Y136" s="301">
        <f t="shared" si="213"/>
        <v>3.8540000000000019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3.6868619635012445</v>
      </c>
      <c r="C143" s="300">
        <v>1.9087340806532138</v>
      </c>
      <c r="D143" s="300">
        <v>0.66859787761351719</v>
      </c>
      <c r="E143" s="300">
        <f>SUM(B143:D143)</f>
        <v>6.2641939217679754</v>
      </c>
      <c r="F143" s="300"/>
      <c r="G143" s="300">
        <v>3.9383581013960827</v>
      </c>
      <c r="H143" s="300">
        <v>2.4563050008378218</v>
      </c>
      <c r="I143" s="300">
        <v>0.67226535686629885</v>
      </c>
      <c r="J143" s="300">
        <f>SUM(G143:I143)</f>
        <v>7.0669284591002031</v>
      </c>
      <c r="K143" s="300"/>
      <c r="L143" s="300">
        <v>4.8940557951281498</v>
      </c>
      <c r="M143" s="300">
        <v>2.4114352295884456</v>
      </c>
      <c r="N143" s="300">
        <v>0.64135004001465179</v>
      </c>
      <c r="O143" s="300">
        <f>SUM(L143:N143)</f>
        <v>7.9468410647312471</v>
      </c>
      <c r="P143" s="300"/>
      <c r="Q143" s="300">
        <v>5.0837269999536554</v>
      </c>
      <c r="R143" s="300">
        <v>2.5339973576935497</v>
      </c>
      <c r="S143" s="300">
        <v>0.69019054170467364</v>
      </c>
      <c r="T143" s="300">
        <f>SUM(Q143:S143)</f>
        <v>8.3079148993518785</v>
      </c>
      <c r="U143" s="300"/>
      <c r="V143" s="300">
        <v>5.3910411240464429</v>
      </c>
      <c r="W143" s="300">
        <v>2.7233587807280202</v>
      </c>
      <c r="X143" s="300">
        <v>0.77451551139736474</v>
      </c>
      <c r="Y143" s="300">
        <f>SUM(V143:X143)</f>
        <v>8.8889154161718267</v>
      </c>
    </row>
    <row r="144" spans="1:25" x14ac:dyDescent="0.2">
      <c r="A144" s="260" t="s">
        <v>364</v>
      </c>
      <c r="B144" s="300">
        <v>5.3339166419844606</v>
      </c>
      <c r="C144" s="300">
        <v>0.68922400538735551</v>
      </c>
      <c r="D144" s="300">
        <v>1.127665430860215</v>
      </c>
      <c r="E144" s="300">
        <f t="shared" ref="E144:E145" si="224">SUM(B144:D144)</f>
        <v>7.1508060782320317</v>
      </c>
      <c r="F144" s="300"/>
      <c r="G144" s="300">
        <v>6.553926474039776</v>
      </c>
      <c r="H144" s="300">
        <v>0.82530483887687978</v>
      </c>
      <c r="I144" s="300">
        <v>1.8748402279831615</v>
      </c>
      <c r="J144" s="300">
        <f t="shared" ref="J144:J145" si="225">SUM(G144:I144)</f>
        <v>9.2540715408998171</v>
      </c>
      <c r="K144" s="300"/>
      <c r="L144" s="300">
        <v>5.7685697803512381</v>
      </c>
      <c r="M144" s="300">
        <v>0.89224638029131242</v>
      </c>
      <c r="N144" s="300">
        <v>1.7963427746261846</v>
      </c>
      <c r="O144" s="300">
        <f t="shared" ref="O144:O145" si="226">SUM(L144:N144)</f>
        <v>8.4571589352687351</v>
      </c>
      <c r="P144" s="300"/>
      <c r="Q144" s="300">
        <v>5.8383691582874082</v>
      </c>
      <c r="R144" s="300">
        <v>0.93657841521922314</v>
      </c>
      <c r="S144" s="300">
        <v>1.8831375271414597</v>
      </c>
      <c r="T144" s="300">
        <f t="shared" ref="T144:T145" si="227">SUM(Q144:S144)</f>
        <v>8.6580851006480906</v>
      </c>
      <c r="U144" s="300"/>
      <c r="V144" s="300">
        <v>6.0212849612998527</v>
      </c>
      <c r="W144" s="300">
        <v>1.0284605299715952</v>
      </c>
      <c r="X144" s="300">
        <v>2.035339092556725</v>
      </c>
      <c r="Y144" s="300">
        <f t="shared" ref="Y144:Y145" si="228">SUM(V144:X144)</f>
        <v>9.0850845838281735</v>
      </c>
    </row>
    <row r="145" spans="1:25" x14ac:dyDescent="0.2">
      <c r="A145" s="264" t="s">
        <v>363</v>
      </c>
      <c r="B145" s="301">
        <f>SUM(B143:B144)</f>
        <v>9.020778605485706</v>
      </c>
      <c r="C145" s="301">
        <f t="shared" ref="C145" si="229">SUM(C143:C144)</f>
        <v>2.5979580860405695</v>
      </c>
      <c r="D145" s="301">
        <f t="shared" ref="D145" si="230">SUM(D143:D144)</f>
        <v>1.7962633084737321</v>
      </c>
      <c r="E145" s="301">
        <f t="shared" si="224"/>
        <v>13.415000000000008</v>
      </c>
      <c r="F145" s="301"/>
      <c r="G145" s="301">
        <f>SUM(G143:G144)</f>
        <v>10.492284575435859</v>
      </c>
      <c r="H145" s="301">
        <f t="shared" ref="H145" si="231">SUM(H143:H144)</f>
        <v>3.2816098397147018</v>
      </c>
      <c r="I145" s="301">
        <f t="shared" ref="I145" si="232">SUM(I143:I144)</f>
        <v>2.5471055848494606</v>
      </c>
      <c r="J145" s="301">
        <f t="shared" si="225"/>
        <v>16.321000000000023</v>
      </c>
      <c r="K145" s="301"/>
      <c r="L145" s="301">
        <f>SUM(L143:L144)</f>
        <v>10.662625575479389</v>
      </c>
      <c r="M145" s="301">
        <f t="shared" ref="M145" si="233">SUM(M143:M144)</f>
        <v>3.3036816098797579</v>
      </c>
      <c r="N145" s="301">
        <f t="shared" ref="N145" si="234">SUM(N143:N144)</f>
        <v>2.4376928146408363</v>
      </c>
      <c r="O145" s="301">
        <f t="shared" si="226"/>
        <v>16.403999999999982</v>
      </c>
      <c r="P145" s="301"/>
      <c r="Q145" s="301">
        <f>SUM(Q143:Q144)</f>
        <v>10.922096158241065</v>
      </c>
      <c r="R145" s="301">
        <f t="shared" ref="R145" si="235">SUM(R143:R144)</f>
        <v>3.4705757729127731</v>
      </c>
      <c r="S145" s="301">
        <f t="shared" ref="S145" si="236">SUM(S143:S144)</f>
        <v>2.5733280688461333</v>
      </c>
      <c r="T145" s="301">
        <f t="shared" si="227"/>
        <v>16.965999999999973</v>
      </c>
      <c r="U145" s="301"/>
      <c r="V145" s="301">
        <f>SUM(V143:V144)</f>
        <v>11.412326085346296</v>
      </c>
      <c r="W145" s="301">
        <f t="shared" ref="W145" si="237">SUM(W143:W144)</f>
        <v>3.7518193106996156</v>
      </c>
      <c r="X145" s="301">
        <f t="shared" ref="X145" si="238">SUM(X143:X144)</f>
        <v>2.8098546039540899</v>
      </c>
      <c r="Y145" s="301">
        <f t="shared" si="228"/>
        <v>17.974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3.5919365599166055</v>
      </c>
      <c r="C152" s="300">
        <v>4.2570823405252849</v>
      </c>
      <c r="D152" s="300">
        <v>0.74616550232215129</v>
      </c>
      <c r="E152" s="300">
        <f>SUM(B152:D152)</f>
        <v>8.5951844027640423</v>
      </c>
      <c r="F152" s="300"/>
      <c r="G152" s="300">
        <v>4.5520665955138888</v>
      </c>
      <c r="H152" s="300">
        <v>4.5396853314168322</v>
      </c>
      <c r="I152" s="300">
        <v>1.0307681305981704</v>
      </c>
      <c r="J152" s="300">
        <f>SUM(G152:I152)</f>
        <v>10.122520057528892</v>
      </c>
      <c r="K152" s="300"/>
      <c r="L152" s="300">
        <v>5.3222344426784023</v>
      </c>
      <c r="M152" s="300">
        <v>4.581472978238657</v>
      </c>
      <c r="N152" s="300">
        <v>1.4150874256637265</v>
      </c>
      <c r="O152" s="300">
        <f>SUM(L152:N152)</f>
        <v>11.318794846580785</v>
      </c>
      <c r="P152" s="300"/>
      <c r="Q152" s="300">
        <v>5.7960289198175143</v>
      </c>
      <c r="R152" s="300">
        <v>4.8091136125933049</v>
      </c>
      <c r="S152" s="300">
        <v>1.4884312395954211</v>
      </c>
      <c r="T152" s="300">
        <f>SUM(Q152:S152)</f>
        <v>12.093573772006241</v>
      </c>
      <c r="U152" s="300"/>
      <c r="V152" s="300">
        <v>6.3640049214437182</v>
      </c>
      <c r="W152" s="300">
        <v>4.9888098108793217</v>
      </c>
      <c r="X152" s="300">
        <v>1.6130872234812823</v>
      </c>
      <c r="Y152" s="300">
        <f>SUM(V152:X152)</f>
        <v>12.965901955804322</v>
      </c>
    </row>
    <row r="153" spans="1:25" x14ac:dyDescent="0.2">
      <c r="A153" s="260" t="s">
        <v>364</v>
      </c>
      <c r="B153" s="300">
        <v>7.9974306027327238</v>
      </c>
      <c r="C153" s="300">
        <v>2.9644070788388976</v>
      </c>
      <c r="D153" s="300">
        <v>1.5799779156643476</v>
      </c>
      <c r="E153" s="300">
        <f t="shared" ref="E153:E154" si="239">SUM(B153:D153)</f>
        <v>12.541815597235969</v>
      </c>
      <c r="F153" s="300"/>
      <c r="G153" s="300">
        <v>7.9594797384020026</v>
      </c>
      <c r="H153" s="300">
        <v>3.4489071094195958</v>
      </c>
      <c r="I153" s="300">
        <v>2.5210930946494936</v>
      </c>
      <c r="J153" s="300">
        <f t="shared" ref="J153:J154" si="240">SUM(G153:I153)</f>
        <v>13.929479942471092</v>
      </c>
      <c r="K153" s="300"/>
      <c r="L153" s="300">
        <v>8.9445938548376205</v>
      </c>
      <c r="M153" s="300">
        <v>3.098381588571534</v>
      </c>
      <c r="N153" s="300">
        <v>0.97322971001005987</v>
      </c>
      <c r="O153" s="300">
        <f t="shared" ref="O153:O154" si="241">SUM(L153:N153)</f>
        <v>13.016205153419214</v>
      </c>
      <c r="P153" s="300"/>
      <c r="Q153" s="300">
        <v>9.5687583471558177</v>
      </c>
      <c r="R153" s="300">
        <v>3.3078115110905157</v>
      </c>
      <c r="S153" s="300">
        <v>1.0248563697474329</v>
      </c>
      <c r="T153" s="300">
        <f t="shared" ref="T153:T154" si="242">SUM(Q153:S153)</f>
        <v>13.901426227993767</v>
      </c>
      <c r="U153" s="300"/>
      <c r="V153" s="300">
        <v>10.277609393959738</v>
      </c>
      <c r="W153" s="300">
        <v>3.5202448380865428</v>
      </c>
      <c r="X153" s="300">
        <v>1.1042438121493765</v>
      </c>
      <c r="Y153" s="300">
        <f t="shared" ref="Y153:Y154" si="243">SUM(V153:X153)</f>
        <v>14.902098044195657</v>
      </c>
    </row>
    <row r="154" spans="1:25" x14ac:dyDescent="0.2">
      <c r="A154" s="264" t="s">
        <v>363</v>
      </c>
      <c r="B154" s="301">
        <f>SUM(B152:B153)</f>
        <v>11.58936716264933</v>
      </c>
      <c r="C154" s="301">
        <f t="shared" ref="C154" si="244">SUM(C152:C153)</f>
        <v>7.2214894193641825</v>
      </c>
      <c r="D154" s="301">
        <f t="shared" ref="D154" si="245">SUM(D152:D153)</f>
        <v>2.3261434179864988</v>
      </c>
      <c r="E154" s="301">
        <f t="shared" si="239"/>
        <v>21.137000000000015</v>
      </c>
      <c r="F154" s="301"/>
      <c r="G154" s="301">
        <f>SUM(G152:G153)</f>
        <v>12.511546333915891</v>
      </c>
      <c r="H154" s="301">
        <f t="shared" ref="H154" si="246">SUM(H152:H153)</f>
        <v>7.9885924408364275</v>
      </c>
      <c r="I154" s="301">
        <f t="shared" ref="I154" si="247">SUM(I152:I153)</f>
        <v>3.5518612252476638</v>
      </c>
      <c r="J154" s="301">
        <f t="shared" si="240"/>
        <v>24.051999999999982</v>
      </c>
      <c r="K154" s="301"/>
      <c r="L154" s="301">
        <f>SUM(L152:L153)</f>
        <v>14.266828297516023</v>
      </c>
      <c r="M154" s="301">
        <f t="shared" ref="M154" si="248">SUM(M152:M153)</f>
        <v>7.6798545668101905</v>
      </c>
      <c r="N154" s="301">
        <f t="shared" ref="N154" si="249">SUM(N152:N153)</f>
        <v>2.3883171356737862</v>
      </c>
      <c r="O154" s="301">
        <f t="shared" si="241"/>
        <v>24.335000000000001</v>
      </c>
      <c r="P154" s="301"/>
      <c r="Q154" s="301">
        <f>SUM(Q152:Q153)</f>
        <v>15.364787266973332</v>
      </c>
      <c r="R154" s="301">
        <f t="shared" ref="R154" si="250">SUM(R152:R153)</f>
        <v>8.1169251236838207</v>
      </c>
      <c r="S154" s="301">
        <f t="shared" ref="S154" si="251">SUM(S152:S153)</f>
        <v>2.513287609342854</v>
      </c>
      <c r="T154" s="301">
        <f t="shared" si="242"/>
        <v>25.995000000000005</v>
      </c>
      <c r="U154" s="301"/>
      <c r="V154" s="301">
        <f>SUM(V152:V153)</f>
        <v>16.641614315403455</v>
      </c>
      <c r="W154" s="301">
        <f t="shared" ref="W154" si="252">SUM(W152:W153)</f>
        <v>8.5090546489658649</v>
      </c>
      <c r="X154" s="301">
        <f t="shared" ref="X154" si="253">SUM(X152:X153)</f>
        <v>2.717331035630659</v>
      </c>
      <c r="Y154" s="301">
        <f t="shared" si="243"/>
        <v>27.867999999999981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4.7522492258029096</v>
      </c>
      <c r="C161" s="300">
        <v>5.3682080364520512</v>
      </c>
      <c r="D161" s="300">
        <v>9.2076317053593246E-2</v>
      </c>
      <c r="E161" s="300">
        <f>SUM(B161:D161)</f>
        <v>10.212533579308554</v>
      </c>
      <c r="F161" s="300"/>
      <c r="G161" s="300">
        <v>4.4606954803573338</v>
      </c>
      <c r="H161" s="300">
        <v>4.4191966452449378</v>
      </c>
      <c r="I161" s="300">
        <v>8.5430360637983815E-2</v>
      </c>
      <c r="J161" s="300">
        <f>SUM(G161:I161)</f>
        <v>8.9653224862402556</v>
      </c>
      <c r="K161" s="300"/>
      <c r="L161" s="300">
        <v>4.7786004140444058</v>
      </c>
      <c r="M161" s="300">
        <v>4.6622761586443699</v>
      </c>
      <c r="N161" s="300">
        <v>0.21912581620972685</v>
      </c>
      <c r="O161" s="300">
        <f>SUM(L161:N161)</f>
        <v>9.6600023888985032</v>
      </c>
      <c r="P161" s="300"/>
      <c r="Q161" s="300">
        <v>4.8044440832861595</v>
      </c>
      <c r="R161" s="300">
        <v>4.697090330789286</v>
      </c>
      <c r="S161" s="300">
        <v>0.22052613631248905</v>
      </c>
      <c r="T161" s="300">
        <f>SUM(Q161:S161)</f>
        <v>9.7220605503879352</v>
      </c>
      <c r="U161" s="300"/>
      <c r="V161" s="300">
        <v>4.8520527530902848</v>
      </c>
      <c r="W161" s="300">
        <v>4.7456417374387616</v>
      </c>
      <c r="X161" s="300">
        <v>0.22454895923064475</v>
      </c>
      <c r="Y161" s="300">
        <f>SUM(V161:X161)</f>
        <v>9.8222434497596929</v>
      </c>
    </row>
    <row r="162" spans="1:25" x14ac:dyDescent="0.2">
      <c r="A162" s="260" t="s">
        <v>364</v>
      </c>
      <c r="B162" s="300">
        <v>5.6696785986674998</v>
      </c>
      <c r="C162" s="300">
        <v>0.98378782202394854</v>
      </c>
      <c r="D162" s="300">
        <v>0</v>
      </c>
      <c r="E162" s="300">
        <f t="shared" ref="E162:E163" si="254">SUM(B162:D162)</f>
        <v>6.6534664206914487</v>
      </c>
      <c r="F162" s="300"/>
      <c r="G162" s="300">
        <v>5.2563283198347301</v>
      </c>
      <c r="H162" s="300">
        <v>0.81409266610616582</v>
      </c>
      <c r="I162" s="300">
        <v>0.32025652781886282</v>
      </c>
      <c r="J162" s="300">
        <f t="shared" ref="J162:J163" si="255">SUM(G162:I162)</f>
        <v>6.3906775137597585</v>
      </c>
      <c r="K162" s="300"/>
      <c r="L162" s="300">
        <v>5.5854545309898418</v>
      </c>
      <c r="M162" s="300">
        <v>0.85803678929608429</v>
      </c>
      <c r="N162" s="300">
        <v>0.33050629081556582</v>
      </c>
      <c r="O162" s="300">
        <f t="shared" ref="O162:O163" si="256">SUM(L162:N162)</f>
        <v>6.7739976111014917</v>
      </c>
      <c r="P162" s="300"/>
      <c r="Q162" s="300">
        <v>5.5022434736318777</v>
      </c>
      <c r="R162" s="300">
        <v>0.9091611820312977</v>
      </c>
      <c r="S162" s="300">
        <v>0.33253479394889307</v>
      </c>
      <c r="T162" s="300">
        <f t="shared" ref="T162:T163" si="257">SUM(Q162:S162)</f>
        <v>6.7439394496120686</v>
      </c>
      <c r="U162" s="300"/>
      <c r="V162" s="300">
        <v>5.3303956035939963</v>
      </c>
      <c r="W162" s="300">
        <v>1.0128591352859078</v>
      </c>
      <c r="X162" s="300">
        <v>0.33950181136042146</v>
      </c>
      <c r="Y162" s="300">
        <f t="shared" ref="Y162:Y163" si="258">SUM(V162:X162)</f>
        <v>6.6827565502403257</v>
      </c>
    </row>
    <row r="163" spans="1:25" x14ac:dyDescent="0.2">
      <c r="A163" s="264" t="s">
        <v>363</v>
      </c>
      <c r="B163" s="301">
        <f>SUM(B161:B162)</f>
        <v>10.421927824470409</v>
      </c>
      <c r="C163" s="301">
        <f t="shared" ref="C163" si="259">SUM(C161:C162)</f>
        <v>6.3519958584760001</v>
      </c>
      <c r="D163" s="301">
        <f t="shared" ref="D163" si="260">SUM(D161:D162)</f>
        <v>9.2076317053593246E-2</v>
      </c>
      <c r="E163" s="301">
        <f t="shared" si="254"/>
        <v>16.866000000000003</v>
      </c>
      <c r="F163" s="301"/>
      <c r="G163" s="301">
        <f>SUM(G161:G162)</f>
        <v>9.717023800192063</v>
      </c>
      <c r="H163" s="301">
        <f t="shared" ref="H163" si="261">SUM(H161:H162)</f>
        <v>5.2332893113511041</v>
      </c>
      <c r="I163" s="301">
        <f t="shared" ref="I163" si="262">SUM(I161:I162)</f>
        <v>0.40568688845684664</v>
      </c>
      <c r="J163" s="301">
        <f t="shared" si="255"/>
        <v>15.356000000000014</v>
      </c>
      <c r="K163" s="301"/>
      <c r="L163" s="301">
        <f>SUM(L161:L162)</f>
        <v>10.364054945034248</v>
      </c>
      <c r="M163" s="301">
        <f t="shared" ref="M163" si="263">SUM(M161:M162)</f>
        <v>5.5203129479404538</v>
      </c>
      <c r="N163" s="301">
        <f t="shared" ref="N163" si="264">SUM(N161:N162)</f>
        <v>0.54963210702529264</v>
      </c>
      <c r="O163" s="301">
        <f t="shared" si="256"/>
        <v>16.433999999999994</v>
      </c>
      <c r="P163" s="301"/>
      <c r="Q163" s="301">
        <f>SUM(Q161:Q162)</f>
        <v>10.306687556918037</v>
      </c>
      <c r="R163" s="301">
        <f t="shared" ref="R163" si="265">SUM(R161:R162)</f>
        <v>5.6062515128205836</v>
      </c>
      <c r="S163" s="301">
        <f t="shared" ref="S163" si="266">SUM(S161:S162)</f>
        <v>0.55306093026138214</v>
      </c>
      <c r="T163" s="301">
        <f t="shared" si="257"/>
        <v>16.466000000000001</v>
      </c>
      <c r="U163" s="301"/>
      <c r="V163" s="301">
        <f>SUM(V161:V162)</f>
        <v>10.182448356684281</v>
      </c>
      <c r="W163" s="301">
        <f t="shared" ref="W163" si="267">SUM(W161:W162)</f>
        <v>5.7585008727246692</v>
      </c>
      <c r="X163" s="301">
        <f t="shared" ref="X163" si="268">SUM(X161:X162)</f>
        <v>0.56405077059106623</v>
      </c>
      <c r="Y163" s="301">
        <f t="shared" si="258"/>
        <v>16.505000000000017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6.8452295380501109</v>
      </c>
      <c r="C170" s="300">
        <v>9.5571893259678529</v>
      </c>
      <c r="D170" s="300">
        <v>1.2120099024326332</v>
      </c>
      <c r="E170" s="300">
        <f>SUM(B170:D170)</f>
        <v>17.614428766450597</v>
      </c>
      <c r="F170" s="300"/>
      <c r="G170" s="300">
        <v>6.948000753665875</v>
      </c>
      <c r="H170" s="300">
        <v>9.0463909058790435</v>
      </c>
      <c r="I170" s="300">
        <v>0.94251570517618644</v>
      </c>
      <c r="J170" s="300">
        <f>SUM(G170:I170)</f>
        <v>16.936907364721105</v>
      </c>
      <c r="K170" s="300"/>
      <c r="L170" s="300">
        <v>7.0261971131131045</v>
      </c>
      <c r="M170" s="300">
        <v>8.6025392790415314</v>
      </c>
      <c r="N170" s="300">
        <v>1.6047438363549162</v>
      </c>
      <c r="O170" s="300">
        <f>SUM(L170:N170)</f>
        <v>17.233480228509553</v>
      </c>
      <c r="P170" s="300"/>
      <c r="Q170" s="300">
        <v>7.1810617081159434</v>
      </c>
      <c r="R170" s="300">
        <v>8.4159299508871488</v>
      </c>
      <c r="S170" s="300">
        <v>1.6223729854867368</v>
      </c>
      <c r="T170" s="300">
        <f>SUM(Q170:S170)</f>
        <v>17.219364644489829</v>
      </c>
      <c r="U170" s="300"/>
      <c r="V170" s="300">
        <v>7.6984415981247594</v>
      </c>
      <c r="W170" s="300">
        <v>8.2475124796354145</v>
      </c>
      <c r="X170" s="300">
        <v>1.6644852319967056</v>
      </c>
      <c r="Y170" s="300">
        <f>SUM(V170:X170)</f>
        <v>17.610439309756881</v>
      </c>
    </row>
    <row r="171" spans="1:25" x14ac:dyDescent="0.2">
      <c r="A171" s="260" t="s">
        <v>364</v>
      </c>
      <c r="B171" s="300">
        <v>4.8525100966295751</v>
      </c>
      <c r="C171" s="300">
        <v>1.9152987400396153</v>
      </c>
      <c r="D171" s="300">
        <v>1.2787623968802253</v>
      </c>
      <c r="E171" s="300">
        <f t="shared" ref="E171" si="269">SUM(B171:D171)</f>
        <v>8.0465712335494164</v>
      </c>
      <c r="F171" s="300"/>
      <c r="G171" s="300">
        <v>4.8291447713333344</v>
      </c>
      <c r="H171" s="300">
        <v>1.6955000343452633</v>
      </c>
      <c r="I171" s="300">
        <v>0.94844782960033269</v>
      </c>
      <c r="J171" s="300">
        <f t="shared" ref="J171:J172" si="270">SUM(G171:I171)</f>
        <v>7.4730926352789311</v>
      </c>
      <c r="K171" s="300"/>
      <c r="L171" s="300">
        <v>4.6128468455752945</v>
      </c>
      <c r="M171" s="300">
        <v>1.6454166112748898</v>
      </c>
      <c r="N171" s="300">
        <v>0.75625631464031817</v>
      </c>
      <c r="O171" s="300">
        <f t="shared" ref="O171:O172" si="271">SUM(L171:N171)</f>
        <v>7.0145197714905017</v>
      </c>
      <c r="P171" s="300"/>
      <c r="Q171" s="300">
        <v>4.5517702691433666</v>
      </c>
      <c r="R171" s="300">
        <v>1.6671117193583855</v>
      </c>
      <c r="S171" s="300">
        <v>0.77075336700842834</v>
      </c>
      <c r="T171" s="300">
        <f t="shared" ref="T171:T172" si="272">SUM(Q171:S171)</f>
        <v>6.9896353555101802</v>
      </c>
      <c r="U171" s="300"/>
      <c r="V171" s="300">
        <v>4.5456515273864486</v>
      </c>
      <c r="W171" s="300">
        <v>1.7450248398347845</v>
      </c>
      <c r="X171" s="300">
        <v>0.81388432302185687</v>
      </c>
      <c r="Y171" s="300">
        <f t="shared" ref="Y171:Y172" si="273">SUM(V171:X171)</f>
        <v>7.1045606902430904</v>
      </c>
    </row>
    <row r="172" spans="1:25" x14ac:dyDescent="0.2">
      <c r="A172" s="264" t="s">
        <v>363</v>
      </c>
      <c r="B172" s="301">
        <f>SUM(B170:B171)</f>
        <v>11.697739634679685</v>
      </c>
      <c r="C172" s="301">
        <f t="shared" ref="C172" si="274">SUM(C170:C171)</f>
        <v>11.472488066007468</v>
      </c>
      <c r="D172" s="301">
        <f t="shared" ref="D172" si="275">SUM(D170:D171)</f>
        <v>2.4907722993128587</v>
      </c>
      <c r="E172" s="301">
        <f>SUM(B172:D172)</f>
        <v>25.661000000000012</v>
      </c>
      <c r="F172" s="301"/>
      <c r="G172" s="301">
        <f>SUM(G170:G171)</f>
        <v>11.777145524999209</v>
      </c>
      <c r="H172" s="301">
        <f t="shared" ref="H172" si="276">SUM(H170:H171)</f>
        <v>10.741890940224307</v>
      </c>
      <c r="I172" s="301">
        <f t="shared" ref="I172" si="277">SUM(I170:I171)</f>
        <v>1.8909635347765192</v>
      </c>
      <c r="J172" s="301">
        <f t="shared" si="270"/>
        <v>24.410000000000032</v>
      </c>
      <c r="K172" s="301"/>
      <c r="L172" s="301">
        <f>SUM(L170:L171)</f>
        <v>11.639043958688399</v>
      </c>
      <c r="M172" s="301">
        <f t="shared" ref="M172" si="278">SUM(M170:M171)</f>
        <v>10.247955890316421</v>
      </c>
      <c r="N172" s="301">
        <f t="shared" ref="N172" si="279">SUM(N170:N171)</f>
        <v>2.3610001509952343</v>
      </c>
      <c r="O172" s="301">
        <f t="shared" si="271"/>
        <v>24.248000000000054</v>
      </c>
      <c r="P172" s="301"/>
      <c r="Q172" s="301">
        <f>SUM(Q170:Q171)</f>
        <v>11.732831977259309</v>
      </c>
      <c r="R172" s="301">
        <f t="shared" ref="R172" si="280">SUM(R170:R171)</f>
        <v>10.083041670245535</v>
      </c>
      <c r="S172" s="301">
        <f t="shared" ref="S172" si="281">SUM(S170:S171)</f>
        <v>2.3931263524951651</v>
      </c>
      <c r="T172" s="301">
        <f t="shared" si="272"/>
        <v>24.20900000000001</v>
      </c>
      <c r="U172" s="301"/>
      <c r="V172" s="301">
        <f>SUM(V170:V171)</f>
        <v>12.244093125511208</v>
      </c>
      <c r="W172" s="301">
        <f t="shared" ref="W172" si="282">SUM(W170:W171)</f>
        <v>9.9925373194701983</v>
      </c>
      <c r="X172" s="301">
        <f t="shared" ref="X172" si="283">SUM(X170:X171)</f>
        <v>2.4783695550185625</v>
      </c>
      <c r="Y172" s="301">
        <f t="shared" si="273"/>
        <v>24.714999999999971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14.497767174808292</v>
      </c>
      <c r="C179" s="300">
        <v>14.187436865790298</v>
      </c>
      <c r="D179" s="300">
        <v>1.6297640570164309</v>
      </c>
      <c r="E179" s="300">
        <f>SUM(B179:D179)</f>
        <v>30.314968097615022</v>
      </c>
      <c r="F179" s="300"/>
      <c r="G179" s="300">
        <v>14.679226332549373</v>
      </c>
      <c r="H179" s="300">
        <v>13.372715070777566</v>
      </c>
      <c r="I179" s="300">
        <v>2.0711348610085962</v>
      </c>
      <c r="J179" s="300">
        <f>SUM(G179:I179)</f>
        <v>30.123076264335534</v>
      </c>
      <c r="K179" s="300"/>
      <c r="L179" s="300">
        <v>14.530221506592241</v>
      </c>
      <c r="M179" s="300">
        <v>13.779729894877555</v>
      </c>
      <c r="N179" s="300">
        <v>1.3808516711434233</v>
      </c>
      <c r="O179" s="300">
        <f>SUM(L179:N179)</f>
        <v>29.690803072613221</v>
      </c>
      <c r="P179" s="300"/>
      <c r="Q179" s="300">
        <v>16.06167334484655</v>
      </c>
      <c r="R179" s="300">
        <v>14.364718519132586</v>
      </c>
      <c r="S179" s="300">
        <v>1.574492067003096</v>
      </c>
      <c r="T179" s="300">
        <f>SUM(Q179:S179)</f>
        <v>32.000883930982233</v>
      </c>
      <c r="U179" s="300"/>
      <c r="V179" s="300">
        <v>18.620355841264388</v>
      </c>
      <c r="W179" s="300">
        <v>14.641447060599866</v>
      </c>
      <c r="X179" s="300">
        <v>1.8719401375966325</v>
      </c>
      <c r="Y179" s="300">
        <f>SUM(V179:X179)</f>
        <v>35.133743039460889</v>
      </c>
    </row>
    <row r="180" spans="1:25" x14ac:dyDescent="0.2">
      <c r="A180" s="260" t="s">
        <v>364</v>
      </c>
      <c r="B180" s="300">
        <v>5.1091094734993785</v>
      </c>
      <c r="C180" s="300">
        <v>1.5170997407682238</v>
      </c>
      <c r="D180" s="300">
        <v>0.99882268811741026</v>
      </c>
      <c r="E180" s="300">
        <f t="shared" ref="E180:E181" si="284">SUM(B180:D180)</f>
        <v>7.6250319023850128</v>
      </c>
      <c r="F180" s="300"/>
      <c r="G180" s="300">
        <v>5.2986404632867989</v>
      </c>
      <c r="H180" s="300">
        <v>1.6807282599889077</v>
      </c>
      <c r="I180" s="300">
        <v>0.61355501238881738</v>
      </c>
      <c r="J180" s="300">
        <f t="shared" ref="J180:J181" si="285">SUM(G180:I180)</f>
        <v>7.5929237356645238</v>
      </c>
      <c r="K180" s="300"/>
      <c r="L180" s="300">
        <v>5.4324688282915297</v>
      </c>
      <c r="M180" s="300">
        <v>1.8472387732330857</v>
      </c>
      <c r="N180" s="300">
        <v>0.80948932586216349</v>
      </c>
      <c r="O180" s="300">
        <f t="shared" ref="O180:O181" si="286">SUM(L180:N180)</f>
        <v>8.0891969273867783</v>
      </c>
      <c r="P180" s="300"/>
      <c r="Q180" s="300">
        <v>5.8389876312210038</v>
      </c>
      <c r="R180" s="300">
        <v>2.0367329436608084</v>
      </c>
      <c r="S180" s="300">
        <v>0.82239549413595947</v>
      </c>
      <c r="T180" s="300">
        <f t="shared" ref="T180:T181" si="287">SUM(Q180:S180)</f>
        <v>8.6981160690177717</v>
      </c>
      <c r="U180" s="300"/>
      <c r="V180" s="300">
        <v>6.4232256943739765</v>
      </c>
      <c r="W180" s="300">
        <v>2.3249097461722816</v>
      </c>
      <c r="X180" s="300">
        <v>0.80812151999284443</v>
      </c>
      <c r="Y180" s="300">
        <f t="shared" ref="Y180:Y181" si="288">SUM(V180:X180)</f>
        <v>9.5562569605391037</v>
      </c>
    </row>
    <row r="181" spans="1:25" x14ac:dyDescent="0.2">
      <c r="A181" s="264" t="s">
        <v>363</v>
      </c>
      <c r="B181" s="301">
        <f>SUM(B179:B180)</f>
        <v>19.606876648307669</v>
      </c>
      <c r="C181" s="301">
        <f t="shared" ref="C181" si="289">SUM(C179:C180)</f>
        <v>15.704536606558522</v>
      </c>
      <c r="D181" s="301">
        <f t="shared" ref="D181" si="290">SUM(D179:D180)</f>
        <v>2.6285867451338412</v>
      </c>
      <c r="E181" s="301">
        <f t="shared" si="284"/>
        <v>37.940000000000026</v>
      </c>
      <c r="F181" s="301"/>
      <c r="G181" s="301">
        <f>SUM(G179:G180)</f>
        <v>19.977866795836171</v>
      </c>
      <c r="H181" s="301">
        <f t="shared" ref="H181" si="291">SUM(H179:H180)</f>
        <v>15.053443330766473</v>
      </c>
      <c r="I181" s="301">
        <f t="shared" ref="I181" si="292">SUM(I179:I180)</f>
        <v>2.6846898733974136</v>
      </c>
      <c r="J181" s="301">
        <f t="shared" si="285"/>
        <v>37.716000000000065</v>
      </c>
      <c r="K181" s="301"/>
      <c r="L181" s="301">
        <f>SUM(L179:L180)</f>
        <v>19.962690334883771</v>
      </c>
      <c r="M181" s="301">
        <f t="shared" ref="M181" si="293">SUM(M179:M180)</f>
        <v>15.62696866811064</v>
      </c>
      <c r="N181" s="301">
        <f t="shared" ref="N181" si="294">SUM(N179:N180)</f>
        <v>2.1903409970055869</v>
      </c>
      <c r="O181" s="301">
        <f t="shared" si="286"/>
        <v>37.779999999999994</v>
      </c>
      <c r="P181" s="301"/>
      <c r="Q181" s="301">
        <f>SUM(Q179:Q180)</f>
        <v>21.900660976067556</v>
      </c>
      <c r="R181" s="301">
        <f t="shared" ref="R181" si="295">SUM(R179:R180)</f>
        <v>16.401451462793393</v>
      </c>
      <c r="S181" s="301">
        <f t="shared" ref="S181" si="296">SUM(S179:S180)</f>
        <v>2.3968875611390557</v>
      </c>
      <c r="T181" s="301">
        <f t="shared" si="287"/>
        <v>40.698999999999998</v>
      </c>
      <c r="U181" s="301"/>
      <c r="V181" s="301">
        <f>SUM(V179:V180)</f>
        <v>25.043581535638364</v>
      </c>
      <c r="W181" s="301">
        <f t="shared" ref="W181" si="297">SUM(W179:W180)</f>
        <v>16.966356806772147</v>
      </c>
      <c r="X181" s="301">
        <f t="shared" ref="X181" si="298">SUM(X179:X180)</f>
        <v>2.6800616575894769</v>
      </c>
      <c r="Y181" s="301">
        <f t="shared" si="288"/>
        <v>44.689999999999984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0.98860307585719942</v>
      </c>
      <c r="C188" s="300">
        <v>1.7473832964746387</v>
      </c>
      <c r="D188" s="300">
        <v>0.3776128883821156</v>
      </c>
      <c r="E188" s="300">
        <f>SUM(B188:D188)</f>
        <v>3.1135992607139538</v>
      </c>
      <c r="F188" s="300"/>
      <c r="G188" s="300">
        <v>1.2667783195600781</v>
      </c>
      <c r="H188" s="300">
        <v>1.8305576144201459</v>
      </c>
      <c r="I188" s="300">
        <v>0.10630307576923574</v>
      </c>
      <c r="J188" s="300">
        <f>SUM(G188:I188)</f>
        <v>3.2036390097494598</v>
      </c>
      <c r="K188" s="300"/>
      <c r="L188" s="300">
        <v>0.87553156633908713</v>
      </c>
      <c r="M188" s="300">
        <v>1.5179845669332521</v>
      </c>
      <c r="N188" s="300">
        <v>0.45993055107349062</v>
      </c>
      <c r="O188" s="300">
        <f>SUM(L188:N188)</f>
        <v>2.8534466843458302</v>
      </c>
      <c r="P188" s="300"/>
      <c r="Q188" s="300">
        <v>0.78925228828930427</v>
      </c>
      <c r="R188" s="300">
        <v>1.4297232242829843</v>
      </c>
      <c r="S188" s="300">
        <v>0.3736619188421853</v>
      </c>
      <c r="T188" s="300">
        <f>SUM(Q188:S188)</f>
        <v>2.5926374314144738</v>
      </c>
      <c r="U188" s="300"/>
      <c r="V188" s="300">
        <v>0.77929175626000136</v>
      </c>
      <c r="W188" s="300">
        <v>1.4967305708604988</v>
      </c>
      <c r="X188" s="300">
        <v>0.40872718799021546</v>
      </c>
      <c r="Y188" s="300">
        <f>SUM(V188:X188)</f>
        <v>2.6847495151107159</v>
      </c>
    </row>
    <row r="189" spans="1:25" x14ac:dyDescent="0.2">
      <c r="A189" s="260" t="s">
        <v>364</v>
      </c>
      <c r="B189" s="300">
        <v>1.3473212891252184</v>
      </c>
      <c r="C189" s="300">
        <v>1.2325501684921136</v>
      </c>
      <c r="D189" s="300">
        <v>0.6075292816687019</v>
      </c>
      <c r="E189" s="300">
        <f t="shared" ref="E189:E190" si="299">SUM(B189:D189)</f>
        <v>3.1874007392860344</v>
      </c>
      <c r="F189" s="300"/>
      <c r="G189" s="300">
        <v>1.4779857464333275</v>
      </c>
      <c r="H189" s="300">
        <v>0.79811230308092473</v>
      </c>
      <c r="I189" s="300">
        <v>0.73526294073628817</v>
      </c>
      <c r="J189" s="300">
        <f t="shared" ref="J189:J190" si="300">SUM(G189:I189)</f>
        <v>3.0113609902505405</v>
      </c>
      <c r="K189" s="300"/>
      <c r="L189" s="300">
        <v>1.3076748402667031</v>
      </c>
      <c r="M189" s="300">
        <v>1.2006148291891015</v>
      </c>
      <c r="N189" s="300">
        <v>1.0092636461983515</v>
      </c>
      <c r="O189" s="300">
        <f t="shared" ref="O189:O190" si="301">SUM(L189:N189)</f>
        <v>3.5175533156541561</v>
      </c>
      <c r="P189" s="300"/>
      <c r="Q189" s="300">
        <v>1.2643182572459739</v>
      </c>
      <c r="R189" s="300">
        <v>1.1392717327543138</v>
      </c>
      <c r="S189" s="300">
        <v>0.84577257858523847</v>
      </c>
      <c r="T189" s="300">
        <f t="shared" ref="T189:T190" si="302">SUM(Q189:S189)</f>
        <v>3.2493625685855263</v>
      </c>
      <c r="U189" s="300"/>
      <c r="V189" s="300">
        <v>1.3362447715181227</v>
      </c>
      <c r="W189" s="300">
        <v>1.2285782501920683</v>
      </c>
      <c r="X189" s="300">
        <v>0.88142746317909726</v>
      </c>
      <c r="Y189" s="300">
        <f t="shared" ref="Y189:Y190" si="303">SUM(V189:X189)</f>
        <v>3.4462504848892883</v>
      </c>
    </row>
    <row r="190" spans="1:25" x14ac:dyDescent="0.2">
      <c r="A190" s="264" t="s">
        <v>363</v>
      </c>
      <c r="B190" s="301">
        <f>SUM(B188:B189)</f>
        <v>2.335924364982418</v>
      </c>
      <c r="C190" s="301">
        <f t="shared" ref="C190" si="304">SUM(C188:C189)</f>
        <v>2.9799334649667522</v>
      </c>
      <c r="D190" s="301">
        <f t="shared" ref="D190" si="305">SUM(D188:D189)</f>
        <v>0.9851421700508175</v>
      </c>
      <c r="E190" s="301">
        <f t="shared" si="299"/>
        <v>6.3009999999999877</v>
      </c>
      <c r="F190" s="301"/>
      <c r="G190" s="301">
        <f>SUM(G188:G189)</f>
        <v>2.7447640659934054</v>
      </c>
      <c r="H190" s="301">
        <f t="shared" ref="H190" si="306">SUM(H188:H189)</f>
        <v>2.6286699175010706</v>
      </c>
      <c r="I190" s="301">
        <f t="shared" ref="I190" si="307">SUM(I188:I189)</f>
        <v>0.84156601650552387</v>
      </c>
      <c r="J190" s="301">
        <f t="shared" si="300"/>
        <v>6.2149999999999999</v>
      </c>
      <c r="K190" s="301"/>
      <c r="L190" s="301">
        <f>SUM(L188:L189)</f>
        <v>2.1832064066057901</v>
      </c>
      <c r="M190" s="301">
        <f t="shared" ref="M190" si="308">SUM(M188:M189)</f>
        <v>2.7185993961223538</v>
      </c>
      <c r="N190" s="301">
        <f t="shared" ref="N190" si="309">SUM(N188:N189)</f>
        <v>1.4691941972718421</v>
      </c>
      <c r="O190" s="301">
        <f t="shared" si="301"/>
        <v>6.3709999999999862</v>
      </c>
      <c r="P190" s="301"/>
      <c r="Q190" s="301">
        <f>SUM(Q188:Q189)</f>
        <v>2.053570545535278</v>
      </c>
      <c r="R190" s="301">
        <f t="shared" ref="R190" si="310">SUM(R188:R189)</f>
        <v>2.5689949570372983</v>
      </c>
      <c r="S190" s="301">
        <f t="shared" ref="S190" si="311">SUM(S188:S189)</f>
        <v>1.2194344974274238</v>
      </c>
      <c r="T190" s="301">
        <f t="shared" si="302"/>
        <v>5.8420000000000005</v>
      </c>
      <c r="U190" s="301"/>
      <c r="V190" s="301">
        <f>SUM(V188:V189)</f>
        <v>2.115536527778124</v>
      </c>
      <c r="W190" s="301">
        <f t="shared" ref="W190" si="312">SUM(W188:W189)</f>
        <v>2.7253088210525673</v>
      </c>
      <c r="X190" s="301">
        <f t="shared" ref="X190" si="313">SUM(X188:X189)</f>
        <v>1.2901546511693127</v>
      </c>
      <c r="Y190" s="301">
        <f t="shared" si="303"/>
        <v>6.1310000000000038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1.4794284876234118</v>
      </c>
      <c r="C197" s="300">
        <v>1.0197691142236982</v>
      </c>
      <c r="D197" s="300">
        <v>1.2235910135166932</v>
      </c>
      <c r="E197" s="300">
        <f>SUM(B197:D197)</f>
        <v>3.722788615363803</v>
      </c>
      <c r="F197" s="300"/>
      <c r="G197" s="300">
        <v>1.0778456657356381</v>
      </c>
      <c r="H197" s="300">
        <v>1.8161918499960517</v>
      </c>
      <c r="I197" s="300">
        <v>2.7242356245479251</v>
      </c>
      <c r="J197" s="300">
        <f>SUM(G197:I197)</f>
        <v>5.6182731402796149</v>
      </c>
      <c r="K197" s="300"/>
      <c r="L197" s="300">
        <v>1.8747111990506944</v>
      </c>
      <c r="M197" s="300">
        <v>1.5470564666775339</v>
      </c>
      <c r="N197" s="300">
        <v>2.3665141083757946</v>
      </c>
      <c r="O197" s="300">
        <f>SUM(L197:N197)</f>
        <v>5.7882817741040231</v>
      </c>
      <c r="P197" s="300"/>
      <c r="Q197" s="300">
        <v>1.5957263398879755</v>
      </c>
      <c r="R197" s="300">
        <v>1.3399412559358987</v>
      </c>
      <c r="S197" s="300">
        <v>2.0859461979466789</v>
      </c>
      <c r="T197" s="300">
        <f>SUM(Q197:S197)</f>
        <v>5.0216137937705536</v>
      </c>
      <c r="U197" s="300"/>
      <c r="V197" s="300">
        <v>1.4625827884768365</v>
      </c>
      <c r="W197" s="300">
        <v>1.245361351509543</v>
      </c>
      <c r="X197" s="300">
        <v>1.9714066039541926</v>
      </c>
      <c r="Y197" s="300">
        <f>SUM(V197:X197)</f>
        <v>4.6793507439405717</v>
      </c>
    </row>
    <row r="198" spans="1:25" x14ac:dyDescent="0.2">
      <c r="A198" s="260" t="s">
        <v>364</v>
      </c>
      <c r="B198" s="300">
        <v>0.8407299978733378</v>
      </c>
      <c r="C198" s="300">
        <v>0.19015838777401964</v>
      </c>
      <c r="D198" s="300">
        <v>1.0303229989888316</v>
      </c>
      <c r="E198" s="300">
        <f t="shared" ref="E198:E199" si="314">SUM(B198:D198)</f>
        <v>2.0612113846361888</v>
      </c>
      <c r="F198" s="300"/>
      <c r="G198" s="300">
        <v>1.4957794360764629</v>
      </c>
      <c r="H198" s="300">
        <v>0.62789151420757772</v>
      </c>
      <c r="I198" s="300">
        <v>0.70705590943635965</v>
      </c>
      <c r="J198" s="300">
        <f t="shared" ref="J198:J199" si="315">SUM(G198:I198)</f>
        <v>2.8307268597204001</v>
      </c>
      <c r="K198" s="300"/>
      <c r="L198" s="300">
        <v>2.0267755037150317</v>
      </c>
      <c r="M198" s="300">
        <v>0.70278945868865084</v>
      </c>
      <c r="N198" s="300">
        <v>1.2371532634922933</v>
      </c>
      <c r="O198" s="300">
        <f t="shared" ref="O198:O199" si="316">SUM(L198:N198)</f>
        <v>3.9667182258959759</v>
      </c>
      <c r="P198" s="300"/>
      <c r="Q198" s="300">
        <v>1.8394757099387569</v>
      </c>
      <c r="R198" s="300">
        <v>0.61539128211355254</v>
      </c>
      <c r="S198" s="300">
        <v>1.1215192141771388</v>
      </c>
      <c r="T198" s="300">
        <f t="shared" ref="T198:T199" si="317">SUM(Q198:S198)</f>
        <v>3.5763862062294485</v>
      </c>
      <c r="U198" s="300"/>
      <c r="V198" s="300">
        <v>1.8503817478336626</v>
      </c>
      <c r="W198" s="300">
        <v>0.59286596872201203</v>
      </c>
      <c r="X198" s="300">
        <v>1.1234015395037482</v>
      </c>
      <c r="Y198" s="300">
        <f t="shared" ref="Y198:Y199" si="318">SUM(V198:X198)</f>
        <v>3.566649256059423</v>
      </c>
    </row>
    <row r="199" spans="1:25" x14ac:dyDescent="0.2">
      <c r="A199" s="264" t="s">
        <v>363</v>
      </c>
      <c r="B199" s="301">
        <f>SUM(B197:B198)</f>
        <v>2.3201584854967496</v>
      </c>
      <c r="C199" s="301">
        <f t="shared" ref="C199" si="319">SUM(C197:C198)</f>
        <v>1.2099275019977178</v>
      </c>
      <c r="D199" s="301">
        <f t="shared" ref="D199" si="320">SUM(D197:D198)</f>
        <v>2.2539140125055246</v>
      </c>
      <c r="E199" s="301">
        <f t="shared" si="314"/>
        <v>5.7839999999999918</v>
      </c>
      <c r="F199" s="301"/>
      <c r="G199" s="301">
        <f>SUM(G197:G198)</f>
        <v>2.5736251018121008</v>
      </c>
      <c r="H199" s="301">
        <f t="shared" ref="H199" si="321">SUM(H197:H198)</f>
        <v>2.4440833642036295</v>
      </c>
      <c r="I199" s="301">
        <f t="shared" ref="I199" si="322">SUM(I197:I198)</f>
        <v>3.4312915339842847</v>
      </c>
      <c r="J199" s="301">
        <f t="shared" si="315"/>
        <v>8.4490000000000141</v>
      </c>
      <c r="K199" s="301"/>
      <c r="L199" s="301">
        <f>SUM(L197:L198)</f>
        <v>3.9014867027657258</v>
      </c>
      <c r="M199" s="301">
        <f t="shared" ref="M199" si="323">SUM(M197:M198)</f>
        <v>2.2498459253661847</v>
      </c>
      <c r="N199" s="301">
        <f t="shared" ref="N199" si="324">SUM(N197:N198)</f>
        <v>3.6036673718680881</v>
      </c>
      <c r="O199" s="301">
        <f t="shared" si="316"/>
        <v>9.754999999999999</v>
      </c>
      <c r="P199" s="301"/>
      <c r="Q199" s="301">
        <f>SUM(Q197:Q198)</f>
        <v>3.4352020498267324</v>
      </c>
      <c r="R199" s="301">
        <f t="shared" ref="R199" si="325">SUM(R197:R198)</f>
        <v>1.9553325380494513</v>
      </c>
      <c r="S199" s="301">
        <f t="shared" ref="S199" si="326">SUM(S197:S198)</f>
        <v>3.2074654121238177</v>
      </c>
      <c r="T199" s="301">
        <f t="shared" si="317"/>
        <v>8.5980000000000025</v>
      </c>
      <c r="U199" s="301"/>
      <c r="V199" s="301">
        <f>SUM(V197:V198)</f>
        <v>3.3129645363104991</v>
      </c>
      <c r="W199" s="301">
        <f t="shared" ref="W199" si="327">SUM(W197:W198)</f>
        <v>1.8382273202315549</v>
      </c>
      <c r="X199" s="301">
        <f t="shared" ref="X199" si="328">SUM(X197:X198)</f>
        <v>3.0948081434579411</v>
      </c>
      <c r="Y199" s="301">
        <f t="shared" si="318"/>
        <v>8.2459999999999951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Hull and East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1.076850422885034</v>
      </c>
      <c r="N7">
        <f>'Ind T4'!C122</f>
        <v>0.19673785372678054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-8.4486338848155373E-2</v>
      </c>
      <c r="N9">
        <f>'Ind T4'!C120</f>
        <v>1.1260925604932304</v>
      </c>
    </row>
    <row r="10" spans="1:16" x14ac:dyDescent="0.2">
      <c r="L10" s="13" t="str">
        <f>'Ind T4'!A80</f>
        <v>Education</v>
      </c>
      <c r="M10">
        <f>'Ind T4'!B119</f>
        <v>-1.1263721843055907</v>
      </c>
      <c r="N10">
        <f>'Ind T4'!C119</f>
        <v>0.12725561468640567</v>
      </c>
    </row>
    <row r="11" spans="1:16" x14ac:dyDescent="0.2">
      <c r="L11" s="13" t="str">
        <f>'Ind T4'!A79</f>
        <v>Public admin. and defence</v>
      </c>
      <c r="M11">
        <f>'Ind T4'!B118</f>
        <v>-0.51760382381902392</v>
      </c>
      <c r="N11">
        <f>'Ind T4'!C118</f>
        <v>2.8744168985861407E-2</v>
      </c>
    </row>
    <row r="12" spans="1:16" x14ac:dyDescent="0.2">
      <c r="L12" s="1" t="str">
        <f>CONCATENATE("[",'Ind T4'!A78,"]")</f>
        <v>[Non-marketed services]</v>
      </c>
      <c r="M12">
        <f>'Ind T4'!B117</f>
        <v>-0.50338338462616594</v>
      </c>
      <c r="N12">
        <f>'Ind T4'!C117</f>
        <v>0.60640326188636795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11.019635696216735</v>
      </c>
      <c r="N14" s="13">
        <f>'Ind T4'!C115</f>
        <v>-1.1140924397133767</v>
      </c>
    </row>
    <row r="15" spans="1:16" x14ac:dyDescent="0.2">
      <c r="L15" s="13" t="str">
        <f>'Ind T4'!A75</f>
        <v>Arts and entertainment</v>
      </c>
      <c r="M15" s="13">
        <f>'Ind T4'!B114</f>
        <v>0.22120614407394878</v>
      </c>
      <c r="N15" s="13">
        <f>'Ind T4'!C114</f>
        <v>-0.25566311943284736</v>
      </c>
    </row>
    <row r="16" spans="1:16" x14ac:dyDescent="0.2">
      <c r="L16" s="13" t="str">
        <f>'Ind T4'!A74</f>
        <v>Support services</v>
      </c>
      <c r="M16" s="13">
        <f>'Ind T4'!B113</f>
        <v>2.8578875280513394</v>
      </c>
      <c r="N16" s="13">
        <f>'Ind T4'!C113</f>
        <v>0.90785243307214269</v>
      </c>
    </row>
    <row r="17" spans="12:14" x14ac:dyDescent="0.2">
      <c r="L17" s="13" t="str">
        <f>'Ind T4'!A73</f>
        <v>Professional services</v>
      </c>
      <c r="M17" s="13">
        <f>'Ind T4'!B112</f>
        <v>4.1050547083764322</v>
      </c>
      <c r="N17" s="13">
        <f>'Ind T4'!C112</f>
        <v>0.61120066656994432</v>
      </c>
    </row>
    <row r="18" spans="12:14" x14ac:dyDescent="0.2">
      <c r="L18" s="13" t="str">
        <f>'Ind T4'!A72</f>
        <v>Real estate</v>
      </c>
      <c r="M18" s="13">
        <f>'Ind T4'!B111</f>
        <v>9.2695557078366733</v>
      </c>
      <c r="N18" s="13">
        <f>'Ind T4'!C111</f>
        <v>-0.43428239646160494</v>
      </c>
    </row>
    <row r="19" spans="12:14" x14ac:dyDescent="0.2">
      <c r="L19" t="str">
        <f>'Ind T4'!A71</f>
        <v>Finance and insurance</v>
      </c>
      <c r="M19">
        <f>'Ind T4'!B110</f>
        <v>-2.5474648944860734</v>
      </c>
      <c r="N19">
        <f>'Ind T4'!C110</f>
        <v>-6.3696514016797767E-2</v>
      </c>
    </row>
    <row r="20" spans="12:14" x14ac:dyDescent="0.2">
      <c r="L20" t="str">
        <f>'Ind T4'!A70</f>
        <v>Information technology</v>
      </c>
      <c r="M20">
        <f>'Ind T4'!B109</f>
        <v>3.3268191605972719</v>
      </c>
      <c r="N20">
        <f>'Ind T4'!C109</f>
        <v>0.56180127338942842</v>
      </c>
    </row>
    <row r="21" spans="12:14" x14ac:dyDescent="0.2">
      <c r="L21" t="str">
        <f>'Ind T4'!A69</f>
        <v>Media</v>
      </c>
      <c r="M21">
        <f>'Ind T4'!B108</f>
        <v>16.92620063334218</v>
      </c>
      <c r="N21">
        <f>'Ind T4'!C108</f>
        <v>-7.3540233928359733E-3</v>
      </c>
    </row>
    <row r="22" spans="12:14" x14ac:dyDescent="0.2">
      <c r="L22" s="1" t="str">
        <f>CONCATENATE("[",'Ind T4'!A68,"]")</f>
        <v>[Business and other services]</v>
      </c>
      <c r="M22">
        <f>'Ind T4'!B107</f>
        <v>4.2195972026149997</v>
      </c>
      <c r="N22">
        <f>'Ind T4'!C107</f>
        <v>0.32537521866773389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-0.66082339062091267</v>
      </c>
      <c r="N24">
        <f>'Ind T4'!C105</f>
        <v>0.63571722030244526</v>
      </c>
    </row>
    <row r="25" spans="12:14" x14ac:dyDescent="0.2">
      <c r="L25" s="13" t="str">
        <f>'Ind T4'!A65</f>
        <v>Transport and storage</v>
      </c>
      <c r="M25">
        <f>'Ind T4'!B104</f>
        <v>-0.84953905434701493</v>
      </c>
      <c r="N25">
        <f>'Ind T4'!C104</f>
        <v>0.80209414009129176</v>
      </c>
    </row>
    <row r="26" spans="12:14" x14ac:dyDescent="0.2">
      <c r="L26" s="13" t="str">
        <f>'Ind T4'!A64</f>
        <v>Wholesale and retail trade</v>
      </c>
      <c r="M26">
        <f>'Ind T4'!B103</f>
        <v>0.3992142957034206</v>
      </c>
      <c r="N26">
        <f>'Ind T4'!C103</f>
        <v>1.1376257140405244E-2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-6.9753691215224123E-2</v>
      </c>
      <c r="N27">
        <f>'Ind T4'!C102</f>
        <v>0.30006198558556463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4.3202026426091056</v>
      </c>
      <c r="N29">
        <f>'Ind T4'!C100</f>
        <v>-6.318626811703254E-2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-0.44402001130903201</v>
      </c>
      <c r="N31">
        <f>'Ind T4'!C98</f>
        <v>-0.83173145141784977</v>
      </c>
    </row>
    <row r="32" spans="12:14" x14ac:dyDescent="0.2">
      <c r="L32" s="13" t="str">
        <f>'Ind T4'!A58</f>
        <v>Engineering</v>
      </c>
      <c r="M32">
        <f>'Ind T4'!B97</f>
        <v>1.4432981543785361</v>
      </c>
      <c r="N32">
        <f>'Ind T4'!C97</f>
        <v>3.6140312166721422E-2</v>
      </c>
    </row>
    <row r="33" spans="12:14" x14ac:dyDescent="0.2">
      <c r="L33" s="13" t="str">
        <f>'Ind T4'!A57</f>
        <v>Food drink and tobacco</v>
      </c>
      <c r="M33">
        <f>'Ind T4'!B96</f>
        <v>3.4327885498657507</v>
      </c>
      <c r="N33">
        <f>'Ind T4'!C96</f>
        <v>-1.9185051335190551</v>
      </c>
    </row>
    <row r="34" spans="12:14" x14ac:dyDescent="0.2">
      <c r="L34" s="1" t="str">
        <f>CONCATENATE("[",'Ind T4'!A56,"]")</f>
        <v>[Manufacturing]</v>
      </c>
      <c r="M34">
        <f>'Ind T4'!B95</f>
        <v>0.50592718199455877</v>
      </c>
      <c r="N34">
        <f>'Ind T4'!C95</f>
        <v>-0.98438605429177484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15.464909799540315</v>
      </c>
      <c r="N36">
        <f>'Ind T4'!C93</f>
        <v>0.6913184312908216</v>
      </c>
    </row>
    <row r="37" spans="12:14" x14ac:dyDescent="0.2">
      <c r="L37" s="13" t="str">
        <f>'Ind T4'!A53</f>
        <v>Electricity and gas</v>
      </c>
      <c r="M37">
        <f>'Ind T4'!B92</f>
        <v>-21.173173825709569</v>
      </c>
      <c r="N37">
        <f>'Ind T4'!C92</f>
        <v>-0.30400388176211601</v>
      </c>
    </row>
    <row r="38" spans="12:14" x14ac:dyDescent="0.2">
      <c r="L38" s="13" t="str">
        <f>'Ind T4'!A52</f>
        <v>Mining and quarrying</v>
      </c>
      <c r="M38">
        <f>'Ind T4'!B91</f>
        <v>-13.224569544782694</v>
      </c>
      <c r="N38">
        <f>'Ind T4'!C91</f>
        <v>-4.1801413604446669</v>
      </c>
    </row>
    <row r="39" spans="12:14" x14ac:dyDescent="0.2">
      <c r="L39" s="45" t="str">
        <f>'Ind T4'!A51</f>
        <v>Agriculture</v>
      </c>
      <c r="M39">
        <f>'Ind T4'!B90</f>
        <v>-6.2759614915141482</v>
      </c>
      <c r="N39">
        <f>'Ind T4'!C90</f>
        <v>0.30561605440999617</v>
      </c>
    </row>
    <row r="40" spans="12:14" x14ac:dyDescent="0.2">
      <c r="L40" s="1" t="str">
        <f>CONCATENATE("[",'Ind T4'!A50,"]")</f>
        <v>[Primary sector and utilities]</v>
      </c>
      <c r="M40">
        <f>'Ind T4'!B89</f>
        <v>-2.8938092324355735</v>
      </c>
      <c r="N40">
        <f>'Ind T4'!C89</f>
        <v>0.24682072374073716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Hull and East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7.645000000000004</v>
      </c>
      <c r="N5" s="11">
        <f t="shared" ref="N5:AL5" si="1">SUM(N6:N9)</f>
        <v>8.3400000000000016</v>
      </c>
      <c r="O5" s="11">
        <f t="shared" si="1"/>
        <v>8.0029999999999983</v>
      </c>
      <c r="P5" s="11">
        <f t="shared" si="1"/>
        <v>8.5150000000000006</v>
      </c>
      <c r="Q5" s="11">
        <f t="shared" si="1"/>
        <v>9.4099999999999913</v>
      </c>
      <c r="R5" s="11">
        <f t="shared" si="1"/>
        <v>7.5940000000000056</v>
      </c>
      <c r="S5" s="11">
        <f t="shared" si="1"/>
        <v>8.237999999999996</v>
      </c>
      <c r="T5" s="11">
        <f t="shared" si="1"/>
        <v>7.7610000000000081</v>
      </c>
      <c r="U5" s="11">
        <f t="shared" si="1"/>
        <v>8.8850000000000193</v>
      </c>
      <c r="V5" s="11">
        <f t="shared" si="1"/>
        <v>8.0470000000000024</v>
      </c>
      <c r="W5" s="11">
        <f t="shared" si="1"/>
        <v>6.5570000000000057</v>
      </c>
      <c r="X5" s="11">
        <f t="shared" si="1"/>
        <v>6.4880000000000084</v>
      </c>
      <c r="Y5" s="11">
        <f t="shared" si="1"/>
        <v>6.4770000000000039</v>
      </c>
      <c r="Z5" s="11">
        <f t="shared" si="1"/>
        <v>6.5179999999999989</v>
      </c>
      <c r="AA5" s="11">
        <f t="shared" si="1"/>
        <v>6.6379999999999999</v>
      </c>
      <c r="AB5" s="11">
        <f t="shared" si="1"/>
        <v>6.6879999999999997</v>
      </c>
      <c r="AC5" s="11">
        <f t="shared" si="1"/>
        <v>6.7240000000000126</v>
      </c>
      <c r="AD5" s="11">
        <f t="shared" si="1"/>
        <v>6.746999999999991</v>
      </c>
      <c r="AE5" s="11">
        <f t="shared" si="1"/>
        <v>6.759999999999998</v>
      </c>
      <c r="AF5" s="11">
        <f t="shared" si="1"/>
        <v>6.76799999999999</v>
      </c>
      <c r="AG5" s="11">
        <f t="shared" si="1"/>
        <v>6.7780000000000076</v>
      </c>
      <c r="AH5" s="11">
        <f t="shared" si="1"/>
        <v>6.7840000000000034</v>
      </c>
      <c r="AI5" s="11">
        <f t="shared" si="1"/>
        <v>6.7899999999999814</v>
      </c>
      <c r="AJ5" s="11">
        <f t="shared" si="1"/>
        <v>6.7950000000000097</v>
      </c>
      <c r="AK5" s="11">
        <f t="shared" si="1"/>
        <v>6.7999999999999972</v>
      </c>
      <c r="AL5" s="11">
        <f t="shared" si="1"/>
        <v>6.8040000000000092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4.9620000000000033</v>
      </c>
      <c r="N6" s="11">
        <v>5.7499999999999991</v>
      </c>
      <c r="O6" s="11">
        <v>5.5489999999999986</v>
      </c>
      <c r="P6" s="11">
        <v>5.7389999999999999</v>
      </c>
      <c r="Q6" s="11">
        <v>5.9709999999999921</v>
      </c>
      <c r="R6" s="11">
        <v>4.4580000000000046</v>
      </c>
      <c r="S6" s="11">
        <v>5.0509999999999957</v>
      </c>
      <c r="T6" s="11">
        <v>3.9550000000000094</v>
      </c>
      <c r="U6" s="11">
        <v>5.1880000000000237</v>
      </c>
      <c r="V6" s="11">
        <v>4.5770000000000053</v>
      </c>
      <c r="W6" s="11">
        <v>3.224000000000006</v>
      </c>
      <c r="X6" s="11">
        <v>3.2500000000000044</v>
      </c>
      <c r="Y6" s="11">
        <v>3.2769999999999953</v>
      </c>
      <c r="Z6" s="11">
        <v>3.3070000000000004</v>
      </c>
      <c r="AA6" s="11">
        <v>3.3310000000000075</v>
      </c>
      <c r="AB6" s="11">
        <v>3.3330000000000046</v>
      </c>
      <c r="AC6" s="11">
        <v>3.3370000000000077</v>
      </c>
      <c r="AD6" s="11">
        <v>3.340999999999994</v>
      </c>
      <c r="AE6" s="11">
        <v>3.3439999999999954</v>
      </c>
      <c r="AF6" s="11">
        <v>3.3469999999999973</v>
      </c>
      <c r="AG6" s="11">
        <v>3.3520000000000003</v>
      </c>
      <c r="AH6" s="11">
        <v>3.3570000000000055</v>
      </c>
      <c r="AI6" s="11">
        <v>3.3619999999999908</v>
      </c>
      <c r="AJ6" s="11">
        <v>3.3670000000000071</v>
      </c>
      <c r="AK6" s="172">
        <v>3.3709999999999938</v>
      </c>
      <c r="AL6" s="11">
        <v>3.3750000000000058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0.47499999999999942</v>
      </c>
      <c r="N7" s="11">
        <v>0.64899999999999958</v>
      </c>
      <c r="O7" s="11">
        <v>0.49800000000000005</v>
      </c>
      <c r="P7" s="11">
        <v>0.64600000000000102</v>
      </c>
      <c r="Q7" s="11">
        <v>0.93900000000000072</v>
      </c>
      <c r="R7" s="11">
        <v>0.75200000000000067</v>
      </c>
      <c r="S7" s="11">
        <v>1.0380000000000014</v>
      </c>
      <c r="T7" s="11">
        <v>0.49699999999999983</v>
      </c>
      <c r="U7" s="11">
        <v>0.60200000000000009</v>
      </c>
      <c r="V7" s="11">
        <v>0.39599999999999913</v>
      </c>
      <c r="W7" s="11">
        <v>0.37000000000000022</v>
      </c>
      <c r="X7" s="11">
        <v>0.34799999999999931</v>
      </c>
      <c r="Y7" s="11">
        <v>0.33899999999999891</v>
      </c>
      <c r="Z7" s="11">
        <v>0.32099999999999895</v>
      </c>
      <c r="AA7" s="11">
        <v>0.30300000000000005</v>
      </c>
      <c r="AB7" s="11">
        <v>0.28799999999999987</v>
      </c>
      <c r="AC7" s="11">
        <v>0.27599999999999936</v>
      </c>
      <c r="AD7" s="11">
        <v>0.26399999999999979</v>
      </c>
      <c r="AE7" s="11">
        <v>0.25300000000000078</v>
      </c>
      <c r="AF7" s="11">
        <v>0.24300000000000005</v>
      </c>
      <c r="AG7" s="11">
        <v>0.23499999999999965</v>
      </c>
      <c r="AH7" s="11">
        <v>0.22500000000000006</v>
      </c>
      <c r="AI7" s="11">
        <v>0.21699999999999986</v>
      </c>
      <c r="AJ7" s="11">
        <v>0.20899999999999988</v>
      </c>
      <c r="AK7" s="172">
        <v>0.20200000000000018</v>
      </c>
      <c r="AL7" s="11">
        <v>0.1950000000000004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1.2980000000000003</v>
      </c>
      <c r="N8" s="11">
        <v>1.1970000000000007</v>
      </c>
      <c r="O8" s="11">
        <v>0.9840000000000001</v>
      </c>
      <c r="P8" s="11">
        <v>1.1719999999999999</v>
      </c>
      <c r="Q8" s="11">
        <v>1.2669999999999986</v>
      </c>
      <c r="R8" s="11">
        <v>1.1040000000000008</v>
      </c>
      <c r="S8" s="11">
        <v>0.98900000000000043</v>
      </c>
      <c r="T8" s="11">
        <v>0.99600000000000011</v>
      </c>
      <c r="U8" s="11">
        <v>0.38900000000000051</v>
      </c>
      <c r="V8" s="11">
        <v>0.37000000000000005</v>
      </c>
      <c r="W8" s="11">
        <v>0.33599999999999958</v>
      </c>
      <c r="X8" s="11">
        <v>0.33199999999999952</v>
      </c>
      <c r="Y8" s="11">
        <v>0.32600000000000023</v>
      </c>
      <c r="Z8" s="11">
        <v>0.32399999999999973</v>
      </c>
      <c r="AA8" s="11">
        <v>0.32399999999999973</v>
      </c>
      <c r="AB8" s="11">
        <v>0.32300000000000045</v>
      </c>
      <c r="AC8" s="11">
        <v>0.32199999999999979</v>
      </c>
      <c r="AD8" s="11">
        <v>0.32200000000000023</v>
      </c>
      <c r="AE8" s="11">
        <v>0.32199999999999995</v>
      </c>
      <c r="AF8" s="11">
        <v>0.32100000000000006</v>
      </c>
      <c r="AG8" s="11">
        <v>0.32100000000000034</v>
      </c>
      <c r="AH8" s="11">
        <v>0.32100000000000034</v>
      </c>
      <c r="AI8" s="11">
        <v>0.32100000000000017</v>
      </c>
      <c r="AJ8" s="11">
        <v>0.32099999999999967</v>
      </c>
      <c r="AK8" s="172">
        <v>0.32100000000000078</v>
      </c>
      <c r="AL8" s="11">
        <v>0.32100000000000001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0.91000000000000114</v>
      </c>
      <c r="N9" s="11">
        <v>0.7440000000000011</v>
      </c>
      <c r="O9" s="11">
        <v>0.97200000000000031</v>
      </c>
      <c r="P9" s="11">
        <v>0.95800000000000085</v>
      </c>
      <c r="Q9" s="11">
        <v>1.232999999999999</v>
      </c>
      <c r="R9" s="11">
        <v>1.2799999999999991</v>
      </c>
      <c r="S9" s="11">
        <v>1.1599999999999979</v>
      </c>
      <c r="T9" s="11">
        <v>2.3129999999999993</v>
      </c>
      <c r="U9" s="11">
        <v>2.7059999999999955</v>
      </c>
      <c r="V9" s="11">
        <v>2.703999999999998</v>
      </c>
      <c r="W9" s="11">
        <v>2.6269999999999998</v>
      </c>
      <c r="X9" s="11">
        <v>2.5580000000000047</v>
      </c>
      <c r="Y9" s="11">
        <v>2.5350000000000099</v>
      </c>
      <c r="Z9" s="11">
        <v>2.5659999999999994</v>
      </c>
      <c r="AA9" s="11">
        <v>2.6799999999999922</v>
      </c>
      <c r="AB9" s="11">
        <v>2.7439999999999949</v>
      </c>
      <c r="AC9" s="11">
        <v>2.7890000000000059</v>
      </c>
      <c r="AD9" s="11">
        <v>2.8199999999999972</v>
      </c>
      <c r="AE9" s="11">
        <v>2.841000000000002</v>
      </c>
      <c r="AF9" s="11">
        <v>2.8569999999999931</v>
      </c>
      <c r="AG9" s="11">
        <v>2.8700000000000072</v>
      </c>
      <c r="AH9" s="11">
        <v>2.8809999999999976</v>
      </c>
      <c r="AI9" s="11">
        <v>2.8899999999999904</v>
      </c>
      <c r="AJ9" s="11">
        <v>2.8980000000000028</v>
      </c>
      <c r="AK9" s="172">
        <v>2.9060000000000019</v>
      </c>
      <c r="AL9" s="11">
        <v>2.9130000000000025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32.945999999999984</v>
      </c>
      <c r="N11" s="11">
        <f t="shared" si="2"/>
        <v>32.626999999999981</v>
      </c>
      <c r="O11" s="11">
        <f t="shared" si="2"/>
        <v>34.473000000000035</v>
      </c>
      <c r="P11" s="11">
        <f t="shared" si="2"/>
        <v>35.388000000000062</v>
      </c>
      <c r="Q11" s="11">
        <f t="shared" si="2"/>
        <v>37.743999999999922</v>
      </c>
      <c r="R11" s="11">
        <f t="shared" ref="R11" si="3">SUM(R12:R14)</f>
        <v>39.602999999999994</v>
      </c>
      <c r="S11" s="11">
        <f t="shared" ref="S11" si="4">SUM(S12:S14)</f>
        <v>37.061000000000064</v>
      </c>
      <c r="T11" s="11">
        <f t="shared" ref="T11" si="5">SUM(T12:T14)</f>
        <v>40.747000000000128</v>
      </c>
      <c r="U11" s="11">
        <f t="shared" ref="U11" si="6">SUM(U12:U14)</f>
        <v>42.618000000000094</v>
      </c>
      <c r="V11" s="11">
        <f t="shared" ref="V11" si="7">SUM(V12:V14)</f>
        <v>39.448999999999998</v>
      </c>
      <c r="W11" s="11">
        <f t="shared" ref="W11" si="8">SUM(W12:W14)</f>
        <v>40.615000000000038</v>
      </c>
      <c r="X11" s="11">
        <f t="shared" ref="X11" si="9">SUM(X12:X14)</f>
        <v>40.414000000000001</v>
      </c>
      <c r="Y11" s="11">
        <f t="shared" ref="Y11" si="10">SUM(Y12:Y14)</f>
        <v>40.01999999999996</v>
      </c>
      <c r="Z11" s="11">
        <f t="shared" ref="Z11" si="11">SUM(Z12:Z14)</f>
        <v>39.677999999999983</v>
      </c>
      <c r="AA11" s="11">
        <f t="shared" ref="AA11" si="12">SUM(AA12:AA14)</f>
        <v>39.369999999999926</v>
      </c>
      <c r="AB11" s="11">
        <f t="shared" ref="AB11" si="13">SUM(AB12:AB14)</f>
        <v>38.925000000000068</v>
      </c>
      <c r="AC11" s="11">
        <f t="shared" ref="AC11" si="14">SUM(AC12:AC14)</f>
        <v>38.501000000000033</v>
      </c>
      <c r="AD11" s="11">
        <f>SUM(AD12:AD14)</f>
        <v>38.072999999999908</v>
      </c>
      <c r="AE11" s="11">
        <f t="shared" ref="AE11" si="15">SUM(AE12:AE14)</f>
        <v>37.650000000000006</v>
      </c>
      <c r="AF11" s="11">
        <f t="shared" ref="AF11" si="16">SUM(AF12:AF14)</f>
        <v>37.23899999999999</v>
      </c>
      <c r="AG11" s="11">
        <f t="shared" ref="AG11:AL11" si="17">SUM(AG12:AG14)</f>
        <v>36.856999999999942</v>
      </c>
      <c r="AH11" s="11">
        <f t="shared" si="17"/>
        <v>36.471999999999944</v>
      </c>
      <c r="AI11" s="11">
        <f t="shared" si="17"/>
        <v>36.096000000000011</v>
      </c>
      <c r="AJ11" s="11">
        <f t="shared" si="17"/>
        <v>35.726999999999911</v>
      </c>
      <c r="AK11" s="11">
        <f t="shared" si="17"/>
        <v>35.364999999999995</v>
      </c>
      <c r="AL11" s="11">
        <f t="shared" si="17"/>
        <v>35.014000000000038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6.3880000000000008</v>
      </c>
      <c r="N12" s="11">
        <v>6.2069999999999954</v>
      </c>
      <c r="O12" s="11">
        <v>6.07099999999999</v>
      </c>
      <c r="P12" s="11">
        <v>7.3429999999999946</v>
      </c>
      <c r="Q12" s="11">
        <v>6.9869999999999877</v>
      </c>
      <c r="R12" s="11">
        <v>7.7080000000000064</v>
      </c>
      <c r="S12" s="11">
        <v>8.6400000000000166</v>
      </c>
      <c r="T12" s="11">
        <v>9.4590000000000192</v>
      </c>
      <c r="U12" s="11">
        <v>7.8899999999999864</v>
      </c>
      <c r="V12" s="11">
        <v>8.5860000000000003</v>
      </c>
      <c r="W12" s="11">
        <v>9.1250000000000071</v>
      </c>
      <c r="X12" s="11">
        <v>8.9839999999999893</v>
      </c>
      <c r="Y12" s="11">
        <v>8.8530000000000015</v>
      </c>
      <c r="Z12" s="11">
        <v>8.7770000000000188</v>
      </c>
      <c r="AA12" s="11">
        <v>8.6280000000000161</v>
      </c>
      <c r="AB12" s="11">
        <v>8.4400000000000031</v>
      </c>
      <c r="AC12" s="11">
        <v>8.2759999999999962</v>
      </c>
      <c r="AD12" s="11">
        <v>8.1089999999999893</v>
      </c>
      <c r="AE12" s="11">
        <v>7.9390000000000063</v>
      </c>
      <c r="AF12" s="11">
        <v>7.7709999999999964</v>
      </c>
      <c r="AG12" s="11">
        <v>7.6090000000000044</v>
      </c>
      <c r="AH12" s="11">
        <v>7.4479999999999835</v>
      </c>
      <c r="AI12" s="11">
        <v>7.2899999999999956</v>
      </c>
      <c r="AJ12" s="11">
        <v>7.1329999999999947</v>
      </c>
      <c r="AK12" s="172">
        <v>6.9769999999999985</v>
      </c>
      <c r="AL12" s="11">
        <v>6.8240000000000141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2.5000000000000044</v>
      </c>
      <c r="N13" s="11">
        <v>2.3869999999999938</v>
      </c>
      <c r="O13" s="11">
        <v>3.6820000000000088</v>
      </c>
      <c r="P13" s="11">
        <v>3.5640000000000058</v>
      </c>
      <c r="Q13" s="11">
        <v>2.8220000000000014</v>
      </c>
      <c r="R13" s="11">
        <v>3.0830000000000002</v>
      </c>
      <c r="S13" s="11">
        <v>2.770000000000008</v>
      </c>
      <c r="T13" s="11">
        <v>3.7660000000000071</v>
      </c>
      <c r="U13" s="11">
        <v>3.8460000000000059</v>
      </c>
      <c r="V13" s="11">
        <v>3.3849999999999989</v>
      </c>
      <c r="W13" s="11">
        <v>3.3120000000000056</v>
      </c>
      <c r="X13" s="11">
        <v>3.3669999999999987</v>
      </c>
      <c r="Y13" s="11">
        <v>3.3560000000000043</v>
      </c>
      <c r="Z13" s="11">
        <v>3.3639999999999968</v>
      </c>
      <c r="AA13" s="11">
        <v>3.3679999999999968</v>
      </c>
      <c r="AB13" s="11">
        <v>3.3809999999999847</v>
      </c>
      <c r="AC13" s="11">
        <v>3.3770000000000131</v>
      </c>
      <c r="AD13" s="11">
        <v>3.3719999999999999</v>
      </c>
      <c r="AE13" s="11">
        <v>3.3669999999999898</v>
      </c>
      <c r="AF13" s="11">
        <v>3.3620000000000116</v>
      </c>
      <c r="AG13" s="11">
        <v>3.3590000000000031</v>
      </c>
      <c r="AH13" s="11">
        <v>3.3540000000000059</v>
      </c>
      <c r="AI13" s="11">
        <v>3.3490000000000091</v>
      </c>
      <c r="AJ13" s="11">
        <v>3.3430000000000049</v>
      </c>
      <c r="AK13" s="172">
        <v>3.3370000000000033</v>
      </c>
      <c r="AL13" s="11">
        <v>3.3300000000000072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24.057999999999982</v>
      </c>
      <c r="N14" s="11">
        <v>24.032999999999991</v>
      </c>
      <c r="O14" s="11">
        <v>24.720000000000038</v>
      </c>
      <c r="P14" s="11">
        <v>24.481000000000066</v>
      </c>
      <c r="Q14" s="11">
        <v>27.934999999999931</v>
      </c>
      <c r="R14" s="11">
        <v>28.811999999999983</v>
      </c>
      <c r="S14" s="11">
        <v>25.651000000000039</v>
      </c>
      <c r="T14" s="11">
        <v>27.522000000000101</v>
      </c>
      <c r="U14" s="11">
        <v>30.882000000000101</v>
      </c>
      <c r="V14" s="11">
        <v>27.477999999999994</v>
      </c>
      <c r="W14" s="11">
        <v>28.178000000000022</v>
      </c>
      <c r="X14" s="11">
        <v>28.063000000000009</v>
      </c>
      <c r="Y14" s="11">
        <v>27.810999999999954</v>
      </c>
      <c r="Z14" s="11">
        <v>27.536999999999971</v>
      </c>
      <c r="AA14" s="11">
        <v>27.373999999999914</v>
      </c>
      <c r="AB14" s="11">
        <v>27.104000000000077</v>
      </c>
      <c r="AC14" s="11">
        <v>26.84800000000002</v>
      </c>
      <c r="AD14" s="11">
        <v>26.591999999999917</v>
      </c>
      <c r="AE14" s="11">
        <v>26.344000000000012</v>
      </c>
      <c r="AF14" s="11">
        <v>26.105999999999984</v>
      </c>
      <c r="AG14" s="11">
        <v>25.888999999999939</v>
      </c>
      <c r="AH14" s="11">
        <v>25.669999999999956</v>
      </c>
      <c r="AI14" s="11">
        <v>25.457000000000008</v>
      </c>
      <c r="AJ14" s="11">
        <v>25.250999999999912</v>
      </c>
      <c r="AK14" s="172">
        <v>25.050999999999995</v>
      </c>
      <c r="AL14" s="11">
        <v>24.860000000000017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19.152999999999995</v>
      </c>
      <c r="N16" s="11">
        <v>19.73099999999997</v>
      </c>
      <c r="O16" s="11">
        <v>17.677</v>
      </c>
      <c r="P16" s="11">
        <v>15.802999999999976</v>
      </c>
      <c r="Q16" s="11">
        <v>18.221000000000064</v>
      </c>
      <c r="R16" s="11">
        <v>17.583999999999989</v>
      </c>
      <c r="S16" s="11">
        <v>17.87699999999996</v>
      </c>
      <c r="T16" s="11">
        <v>19.197000000000049</v>
      </c>
      <c r="U16" s="11">
        <v>16.914999999999999</v>
      </c>
      <c r="V16" s="11">
        <v>20.160000000000089</v>
      </c>
      <c r="W16" s="11">
        <v>21.724999999999973</v>
      </c>
      <c r="X16" s="11">
        <v>21.256000000000025</v>
      </c>
      <c r="Y16" s="11">
        <v>21.241000000000007</v>
      </c>
      <c r="Z16" s="11">
        <v>21.217000000000006</v>
      </c>
      <c r="AA16" s="11">
        <v>21.246999999999964</v>
      </c>
      <c r="AB16" s="11">
        <v>21.307999999999971</v>
      </c>
      <c r="AC16" s="11">
        <v>21.345999999999989</v>
      </c>
      <c r="AD16" s="11">
        <v>21.335999999999974</v>
      </c>
      <c r="AE16" s="11">
        <v>21.347999999999985</v>
      </c>
      <c r="AF16" s="11">
        <v>21.346999999999891</v>
      </c>
      <c r="AG16" s="11">
        <v>21.369</v>
      </c>
      <c r="AH16" s="11">
        <v>21.394999999999971</v>
      </c>
      <c r="AI16" s="11">
        <v>21.424000000000024</v>
      </c>
      <c r="AJ16" s="11">
        <v>21.454999999999945</v>
      </c>
      <c r="AK16" s="172">
        <v>21.487000000000002</v>
      </c>
      <c r="AL16" s="11">
        <v>21.520000000000042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71.543000000000006</v>
      </c>
      <c r="N18" s="11">
        <f t="shared" ref="N18:AL18" si="18">SUM(N19:N21)</f>
        <v>71.21200000000006</v>
      </c>
      <c r="O18" s="11">
        <f t="shared" si="18"/>
        <v>65.448999999999899</v>
      </c>
      <c r="P18" s="11">
        <f t="shared" si="18"/>
        <v>67.214000000000055</v>
      </c>
      <c r="Q18" s="11">
        <f t="shared" si="18"/>
        <v>69.007999999999996</v>
      </c>
      <c r="R18" s="11">
        <f t="shared" si="18"/>
        <v>69.771000000000001</v>
      </c>
      <c r="S18" s="11">
        <f t="shared" si="18"/>
        <v>75.818000000000069</v>
      </c>
      <c r="T18" s="11">
        <f t="shared" si="18"/>
        <v>77.196999999999989</v>
      </c>
      <c r="U18" s="11">
        <f t="shared" si="18"/>
        <v>74.680000000000149</v>
      </c>
      <c r="V18" s="11">
        <f t="shared" si="18"/>
        <v>70.333999999999989</v>
      </c>
      <c r="W18" s="11">
        <f t="shared" si="18"/>
        <v>69.527999999999963</v>
      </c>
      <c r="X18" s="11">
        <f t="shared" si="18"/>
        <v>69.054999999999893</v>
      </c>
      <c r="Y18" s="11">
        <f t="shared" si="18"/>
        <v>69.217000000000027</v>
      </c>
      <c r="Z18" s="11">
        <f t="shared" si="18"/>
        <v>69.526000000000195</v>
      </c>
      <c r="AA18" s="11">
        <f t="shared" si="18"/>
        <v>69.985000000000042</v>
      </c>
      <c r="AB18" s="11">
        <f t="shared" si="18"/>
        <v>70.35600000000008</v>
      </c>
      <c r="AC18" s="11">
        <f t="shared" si="18"/>
        <v>70.635000000000005</v>
      </c>
      <c r="AD18" s="11">
        <f t="shared" si="18"/>
        <v>70.88500000000009</v>
      </c>
      <c r="AE18" s="11">
        <f t="shared" si="18"/>
        <v>71.120999999999995</v>
      </c>
      <c r="AF18" s="11">
        <f t="shared" si="18"/>
        <v>71.350000000000122</v>
      </c>
      <c r="AG18" s="11">
        <f t="shared" si="18"/>
        <v>71.587999999999994</v>
      </c>
      <c r="AH18" s="11">
        <f t="shared" si="18"/>
        <v>71.817999999999984</v>
      </c>
      <c r="AI18" s="11">
        <f t="shared" si="18"/>
        <v>72.045999999999921</v>
      </c>
      <c r="AJ18" s="11">
        <f t="shared" si="18"/>
        <v>72.281000000000105</v>
      </c>
      <c r="AK18" s="11">
        <f t="shared" si="18"/>
        <v>72.5060000000001</v>
      </c>
      <c r="AL18" s="11">
        <f t="shared" si="18"/>
        <v>72.723999999999819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43.675000000000011</v>
      </c>
      <c r="N19" s="11">
        <v>43.212000000000067</v>
      </c>
      <c r="O19" s="11">
        <v>39.601999999999911</v>
      </c>
      <c r="P19" s="11">
        <v>40.559000000000019</v>
      </c>
      <c r="Q19" s="11">
        <v>41.433999999999997</v>
      </c>
      <c r="R19" s="11">
        <v>40.754000000000005</v>
      </c>
      <c r="S19" s="11">
        <v>44.245000000000054</v>
      </c>
      <c r="T19" s="11">
        <v>43.150000000000041</v>
      </c>
      <c r="U19" s="11">
        <v>41.119000000000078</v>
      </c>
      <c r="V19" s="11">
        <v>40.727999999999952</v>
      </c>
      <c r="W19" s="11">
        <v>41.573999999999927</v>
      </c>
      <c r="X19" s="11">
        <v>41.523999999999873</v>
      </c>
      <c r="Y19" s="11">
        <v>41.468999999999994</v>
      </c>
      <c r="Z19" s="11">
        <v>41.46300000000015</v>
      </c>
      <c r="AA19" s="11">
        <v>41.491000000000035</v>
      </c>
      <c r="AB19" s="11">
        <v>41.528000000000084</v>
      </c>
      <c r="AC19" s="11">
        <v>41.535999999999987</v>
      </c>
      <c r="AD19" s="11">
        <v>41.538000000000089</v>
      </c>
      <c r="AE19" s="11">
        <v>41.537999999999982</v>
      </c>
      <c r="AF19" s="11">
        <v>41.537000000000141</v>
      </c>
      <c r="AG19" s="11">
        <v>41.545999999999921</v>
      </c>
      <c r="AH19" s="11">
        <v>41.557000000000059</v>
      </c>
      <c r="AI19" s="11">
        <v>41.569999999999936</v>
      </c>
      <c r="AJ19" s="11">
        <v>41.597000000000072</v>
      </c>
      <c r="AK19" s="172">
        <v>41.621000000000066</v>
      </c>
      <c r="AL19" s="11">
        <v>41.644999999999868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12.548000000000004</v>
      </c>
      <c r="N20" s="11">
        <v>13.289999999999996</v>
      </c>
      <c r="O20" s="11">
        <v>11.801000000000027</v>
      </c>
      <c r="P20" s="11">
        <v>12.077000000000009</v>
      </c>
      <c r="Q20" s="11">
        <v>11.798999999999968</v>
      </c>
      <c r="R20" s="11">
        <v>12.762999999999995</v>
      </c>
      <c r="S20" s="11">
        <v>15.653999999999989</v>
      </c>
      <c r="T20" s="11">
        <v>15.207999999999959</v>
      </c>
      <c r="U20" s="11">
        <v>14.857000000000049</v>
      </c>
      <c r="V20" s="11">
        <v>11.618000000000041</v>
      </c>
      <c r="W20" s="11">
        <v>12.23000000000002</v>
      </c>
      <c r="X20" s="11">
        <v>12.882999999999985</v>
      </c>
      <c r="Y20" s="11">
        <v>12.970000000000015</v>
      </c>
      <c r="Z20" s="11">
        <v>13.073000000000047</v>
      </c>
      <c r="AA20" s="11">
        <v>13.181999999999993</v>
      </c>
      <c r="AB20" s="11">
        <v>13.25399999999998</v>
      </c>
      <c r="AC20" s="11">
        <v>13.310000000000009</v>
      </c>
      <c r="AD20" s="11">
        <v>13.365000000000006</v>
      </c>
      <c r="AE20" s="11">
        <v>13.418000000000015</v>
      </c>
      <c r="AF20" s="11">
        <v>13.472</v>
      </c>
      <c r="AG20" s="11">
        <v>13.529000000000044</v>
      </c>
      <c r="AH20" s="11">
        <v>13.581999999999955</v>
      </c>
      <c r="AI20" s="11">
        <v>13.634999999999975</v>
      </c>
      <c r="AJ20" s="11">
        <v>13.686000000000003</v>
      </c>
      <c r="AK20" s="172">
        <v>13.737000000000009</v>
      </c>
      <c r="AL20" s="11">
        <v>13.78699999999996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15.319999999999999</v>
      </c>
      <c r="N21" s="11">
        <v>14.709999999999996</v>
      </c>
      <c r="O21" s="11">
        <v>14.045999999999959</v>
      </c>
      <c r="P21" s="11">
        <v>14.57800000000003</v>
      </c>
      <c r="Q21" s="11">
        <v>15.775000000000036</v>
      </c>
      <c r="R21" s="11">
        <v>16.254000000000005</v>
      </c>
      <c r="S21" s="11">
        <v>15.919000000000024</v>
      </c>
      <c r="T21" s="11">
        <v>18.838999999999981</v>
      </c>
      <c r="U21" s="11">
        <v>18.704000000000022</v>
      </c>
      <c r="V21" s="11">
        <v>17.988</v>
      </c>
      <c r="W21" s="11">
        <v>15.72400000000002</v>
      </c>
      <c r="X21" s="11">
        <v>14.648000000000039</v>
      </c>
      <c r="Y21" s="11">
        <v>14.778000000000022</v>
      </c>
      <c r="Z21" s="11">
        <v>14.98999999999999</v>
      </c>
      <c r="AA21" s="11">
        <v>15.312000000000015</v>
      </c>
      <c r="AB21" s="11">
        <v>15.574000000000016</v>
      </c>
      <c r="AC21" s="11">
        <v>15.789000000000003</v>
      </c>
      <c r="AD21" s="11">
        <v>15.981999999999998</v>
      </c>
      <c r="AE21" s="11">
        <v>16.164999999999996</v>
      </c>
      <c r="AF21" s="11">
        <v>16.34099999999998</v>
      </c>
      <c r="AG21" s="11">
        <v>16.513000000000034</v>
      </c>
      <c r="AH21" s="11">
        <v>16.67899999999997</v>
      </c>
      <c r="AI21" s="11">
        <v>16.841000000000005</v>
      </c>
      <c r="AJ21" s="11">
        <v>16.998000000000033</v>
      </c>
      <c r="AK21" s="172">
        <v>17.148000000000028</v>
      </c>
      <c r="AL21" s="11">
        <v>17.291999999999987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52.829000000000001</v>
      </c>
      <c r="N23" s="11">
        <f t="shared" ref="N23:AL23" si="19">SUM(N24:N31)</f>
        <v>53.625000000000036</v>
      </c>
      <c r="O23" s="11">
        <f t="shared" si="19"/>
        <v>53.334000000000074</v>
      </c>
      <c r="P23" s="11">
        <f t="shared" si="19"/>
        <v>53.974000000000004</v>
      </c>
      <c r="Q23" s="11">
        <f t="shared" si="19"/>
        <v>59.195999999999998</v>
      </c>
      <c r="R23" s="11">
        <f t="shared" si="19"/>
        <v>57.072000000000045</v>
      </c>
      <c r="S23" s="11">
        <f t="shared" si="19"/>
        <v>66.157000000000039</v>
      </c>
      <c r="T23" s="11">
        <f t="shared" si="19"/>
        <v>67.256999999999977</v>
      </c>
      <c r="U23" s="11">
        <f t="shared" si="19"/>
        <v>68.893999999999949</v>
      </c>
      <c r="V23" s="11">
        <f t="shared" si="19"/>
        <v>68.165000000000035</v>
      </c>
      <c r="W23" s="11">
        <f t="shared" si="19"/>
        <v>70.173000000000002</v>
      </c>
      <c r="X23" s="11">
        <f t="shared" si="19"/>
        <v>69.94800000000005</v>
      </c>
      <c r="Y23" s="11">
        <f t="shared" si="19"/>
        <v>69.594999999999956</v>
      </c>
      <c r="Z23" s="11">
        <f t="shared" si="19"/>
        <v>69.795000000000016</v>
      </c>
      <c r="AA23" s="11">
        <f t="shared" si="19"/>
        <v>70.096999999999937</v>
      </c>
      <c r="AB23" s="11">
        <f t="shared" si="19"/>
        <v>70.375999999999991</v>
      </c>
      <c r="AC23" s="11">
        <f t="shared" si="19"/>
        <v>70.681999999999974</v>
      </c>
      <c r="AD23" s="11">
        <f t="shared" si="19"/>
        <v>70.986999999999895</v>
      </c>
      <c r="AE23" s="11">
        <f t="shared" si="19"/>
        <v>71.296999999999997</v>
      </c>
      <c r="AF23" s="11">
        <f t="shared" si="19"/>
        <v>71.614999999999981</v>
      </c>
      <c r="AG23" s="11">
        <f t="shared" si="19"/>
        <v>71.960999999999984</v>
      </c>
      <c r="AH23" s="11">
        <f t="shared" si="19"/>
        <v>72.302000000000021</v>
      </c>
      <c r="AI23" s="11">
        <f t="shared" si="19"/>
        <v>72.64400000000002</v>
      </c>
      <c r="AJ23" s="11">
        <f t="shared" si="19"/>
        <v>72.989000000000019</v>
      </c>
      <c r="AK23" s="11">
        <f t="shared" si="19"/>
        <v>73.332000000000008</v>
      </c>
      <c r="AL23" s="11">
        <f t="shared" si="19"/>
        <v>73.676999999999921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1.319999999999997</v>
      </c>
      <c r="N24" s="11">
        <v>1.3109999999999986</v>
      </c>
      <c r="O24" s="11">
        <v>1.2670000000000021</v>
      </c>
      <c r="P24" s="11">
        <v>1.2800000000000045</v>
      </c>
      <c r="Q24" s="11">
        <v>0.93400000000000005</v>
      </c>
      <c r="R24" s="11">
        <v>0.83000000000000118</v>
      </c>
      <c r="S24" s="11">
        <v>1.5970000000000004</v>
      </c>
      <c r="T24" s="11">
        <v>1.3119999999999998</v>
      </c>
      <c r="U24" s="11">
        <v>1.2369999999999985</v>
      </c>
      <c r="V24" s="11">
        <v>2.2739999999999987</v>
      </c>
      <c r="W24" s="11">
        <v>1.8140000000000029</v>
      </c>
      <c r="X24" s="11">
        <v>1.7960000000000003</v>
      </c>
      <c r="Y24" s="11">
        <v>1.7909999999999997</v>
      </c>
      <c r="Z24" s="11">
        <v>1.7839999999999998</v>
      </c>
      <c r="AA24" s="11">
        <v>1.7809999999999997</v>
      </c>
      <c r="AB24" s="11">
        <v>1.786</v>
      </c>
      <c r="AC24" s="11">
        <v>1.7890000000000044</v>
      </c>
      <c r="AD24" s="11">
        <v>1.7920000000000003</v>
      </c>
      <c r="AE24" s="11">
        <v>1.7949999999999993</v>
      </c>
      <c r="AF24" s="11">
        <v>1.7969999999999986</v>
      </c>
      <c r="AG24" s="11">
        <v>1.7999999999999947</v>
      </c>
      <c r="AH24" s="11">
        <v>1.8020000000000014</v>
      </c>
      <c r="AI24" s="11">
        <v>1.8050000000000015</v>
      </c>
      <c r="AJ24" s="11">
        <v>1.8070000000000033</v>
      </c>
      <c r="AK24" s="172">
        <v>1.809000000000005</v>
      </c>
      <c r="AL24" s="11">
        <v>1.8120000000000005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4.4569999999999963</v>
      </c>
      <c r="N25" s="11">
        <v>3.8670000000000075</v>
      </c>
      <c r="O25" s="11">
        <v>4.5859999999999994</v>
      </c>
      <c r="P25" s="11">
        <v>4.4929999999999932</v>
      </c>
      <c r="Q25" s="11">
        <v>4.5000000000000018</v>
      </c>
      <c r="R25" s="11">
        <v>4.2129999999999947</v>
      </c>
      <c r="S25" s="11">
        <v>4.3049999999999837</v>
      </c>
      <c r="T25" s="11">
        <v>4.4220000000000086</v>
      </c>
      <c r="U25" s="11">
        <v>5.3809999999999931</v>
      </c>
      <c r="V25" s="11">
        <v>5.0190000000000046</v>
      </c>
      <c r="W25" s="11">
        <v>4.9619999999999891</v>
      </c>
      <c r="X25" s="11">
        <v>5.0410000000000084</v>
      </c>
      <c r="Y25" s="11">
        <v>5.0629999999999971</v>
      </c>
      <c r="Z25" s="11">
        <v>5.1179999999999968</v>
      </c>
      <c r="AA25" s="11">
        <v>5.1580000000000092</v>
      </c>
      <c r="AB25" s="11">
        <v>5.1900000000000155</v>
      </c>
      <c r="AC25" s="11">
        <v>5.2180000000000026</v>
      </c>
      <c r="AD25" s="11">
        <v>5.2409999999999961</v>
      </c>
      <c r="AE25" s="11">
        <v>5.2620000000000084</v>
      </c>
      <c r="AF25" s="11">
        <v>5.2819999999999734</v>
      </c>
      <c r="AG25" s="11">
        <v>5.3039999999999958</v>
      </c>
      <c r="AH25" s="11">
        <v>5.3259999999999934</v>
      </c>
      <c r="AI25" s="11">
        <v>5.3459999999999823</v>
      </c>
      <c r="AJ25" s="11">
        <v>5.3650000000000055</v>
      </c>
      <c r="AK25" s="172">
        <v>5.3820000000000112</v>
      </c>
      <c r="AL25" s="11">
        <v>5.3969999999999976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2.7159999999999997</v>
      </c>
      <c r="N26" s="11">
        <v>2.8530000000000042</v>
      </c>
      <c r="O26" s="11">
        <v>2.9160000000000097</v>
      </c>
      <c r="P26" s="11">
        <v>2.7250000000000036</v>
      </c>
      <c r="Q26" s="11">
        <v>2.7809999999999939</v>
      </c>
      <c r="R26" s="11">
        <v>2.7509999999999937</v>
      </c>
      <c r="S26" s="11">
        <v>2.285000000000001</v>
      </c>
      <c r="T26" s="11">
        <v>2.6700000000000088</v>
      </c>
      <c r="U26" s="11">
        <v>2.5860000000000123</v>
      </c>
      <c r="V26" s="11">
        <v>2.4160000000000004</v>
      </c>
      <c r="W26" s="11">
        <v>2.4179999999999988</v>
      </c>
      <c r="X26" s="11">
        <v>2.4730000000000008</v>
      </c>
      <c r="Y26" s="11">
        <v>2.4680000000000004</v>
      </c>
      <c r="Z26" s="11">
        <v>2.4620000000000037</v>
      </c>
      <c r="AA26" s="11">
        <v>2.4489999999999958</v>
      </c>
      <c r="AB26" s="11">
        <v>2.4410000000000003</v>
      </c>
      <c r="AC26" s="11">
        <v>2.4349999999999961</v>
      </c>
      <c r="AD26" s="11">
        <v>2.4289999999999945</v>
      </c>
      <c r="AE26" s="11">
        <v>2.422999999999996</v>
      </c>
      <c r="AF26" s="11">
        <v>2.416999999999998</v>
      </c>
      <c r="AG26" s="11">
        <v>2.4149999999999934</v>
      </c>
      <c r="AH26" s="11">
        <v>2.4110000000000009</v>
      </c>
      <c r="AI26" s="11">
        <v>2.4069999999999951</v>
      </c>
      <c r="AJ26" s="11">
        <v>2.4030000000000031</v>
      </c>
      <c r="AK26" s="172">
        <v>2.3989999999999987</v>
      </c>
      <c r="AL26" s="11">
        <v>2.3949999999999987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2.6299999999999977</v>
      </c>
      <c r="N27" s="11">
        <v>2.2930000000000024</v>
      </c>
      <c r="O27" s="11">
        <v>2.7690000000000019</v>
      </c>
      <c r="P27" s="11">
        <v>2.9950000000000041</v>
      </c>
      <c r="Q27" s="11">
        <v>3.0090000000000012</v>
      </c>
      <c r="R27" s="11">
        <v>2.6410000000000031</v>
      </c>
      <c r="S27" s="11">
        <v>3.2659999999999951</v>
      </c>
      <c r="T27" s="11">
        <v>3.4080000000000017</v>
      </c>
      <c r="U27" s="11">
        <v>3.354000000000005</v>
      </c>
      <c r="V27" s="11">
        <v>3.4190000000000031</v>
      </c>
      <c r="W27" s="11">
        <v>4.1140000000000123</v>
      </c>
      <c r="X27" s="11">
        <v>3.9160000000000004</v>
      </c>
      <c r="Y27" s="11">
        <v>3.7459999999999996</v>
      </c>
      <c r="Z27" s="11">
        <v>3.6330000000000058</v>
      </c>
      <c r="AA27" s="11">
        <v>3.5530000000000013</v>
      </c>
      <c r="AB27" s="11">
        <v>3.5579999999999981</v>
      </c>
      <c r="AC27" s="11">
        <v>3.5759999999999956</v>
      </c>
      <c r="AD27" s="11">
        <v>3.6010000000000004</v>
      </c>
      <c r="AE27" s="11">
        <v>3.6289999999999996</v>
      </c>
      <c r="AF27" s="11">
        <v>3.6600000000000041</v>
      </c>
      <c r="AG27" s="11">
        <v>3.6910000000000043</v>
      </c>
      <c r="AH27" s="11">
        <v>3.7230000000000021</v>
      </c>
      <c r="AI27" s="11">
        <v>3.7549999999999959</v>
      </c>
      <c r="AJ27" s="11">
        <v>3.7880000000000087</v>
      </c>
      <c r="AK27" s="172">
        <v>3.8210000000000006</v>
      </c>
      <c r="AL27" s="11">
        <v>3.8539999999999983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10.914000000000009</v>
      </c>
      <c r="N28" s="11">
        <v>12.306000000000029</v>
      </c>
      <c r="O28" s="11">
        <v>12.829000000000006</v>
      </c>
      <c r="P28" s="11">
        <v>14.280999999999995</v>
      </c>
      <c r="Q28" s="11">
        <v>13.382999999999994</v>
      </c>
      <c r="R28" s="11">
        <v>13.415000000000028</v>
      </c>
      <c r="S28" s="11">
        <v>15.792000000000058</v>
      </c>
      <c r="T28" s="11">
        <v>17.348999999999972</v>
      </c>
      <c r="U28" s="11">
        <v>17.481999999999957</v>
      </c>
      <c r="V28" s="11">
        <v>16.321000000000023</v>
      </c>
      <c r="W28" s="11">
        <v>16.404000000000003</v>
      </c>
      <c r="X28" s="11">
        <v>16.606000000000019</v>
      </c>
      <c r="Y28" s="11">
        <v>16.666999999999945</v>
      </c>
      <c r="Z28" s="11">
        <v>16.768999999999966</v>
      </c>
      <c r="AA28" s="11">
        <v>16.876999999999999</v>
      </c>
      <c r="AB28" s="11">
        <v>16.965999999999994</v>
      </c>
      <c r="AC28" s="11">
        <v>17.046999999999965</v>
      </c>
      <c r="AD28" s="11">
        <v>17.132999999999949</v>
      </c>
      <c r="AE28" s="11">
        <v>17.22499999999998</v>
      </c>
      <c r="AF28" s="11">
        <v>17.324000000000019</v>
      </c>
      <c r="AG28" s="11">
        <v>17.431000000000012</v>
      </c>
      <c r="AH28" s="11">
        <v>17.537999999999982</v>
      </c>
      <c r="AI28" s="11">
        <v>17.646000000000022</v>
      </c>
      <c r="AJ28" s="11">
        <v>17.754999999999992</v>
      </c>
      <c r="AK28" s="172">
        <v>17.864000000000004</v>
      </c>
      <c r="AL28" s="11">
        <v>17.973999999999997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17.594000000000005</v>
      </c>
      <c r="N29" s="11">
        <v>18.766999999999985</v>
      </c>
      <c r="O29" s="11">
        <v>16.29300000000007</v>
      </c>
      <c r="P29" s="11">
        <v>17.148000000000007</v>
      </c>
      <c r="Q29" s="11">
        <v>20.92</v>
      </c>
      <c r="R29" s="11">
        <v>21.137000000000036</v>
      </c>
      <c r="S29" s="11">
        <v>24.904</v>
      </c>
      <c r="T29" s="11">
        <v>25.029999999999976</v>
      </c>
      <c r="U29" s="11">
        <v>23.883000000000003</v>
      </c>
      <c r="V29" s="11">
        <v>24.051999999999975</v>
      </c>
      <c r="W29" s="11">
        <v>24.335000000000012</v>
      </c>
      <c r="X29" s="11">
        <v>24.758000000000042</v>
      </c>
      <c r="Y29" s="11">
        <v>25.268000000000015</v>
      </c>
      <c r="Z29" s="11">
        <v>25.605000000000032</v>
      </c>
      <c r="AA29" s="11">
        <v>25.823999999999959</v>
      </c>
      <c r="AB29" s="11">
        <v>25.994999999999969</v>
      </c>
      <c r="AC29" s="11">
        <v>26.187000000000015</v>
      </c>
      <c r="AD29" s="11">
        <v>26.374999999999936</v>
      </c>
      <c r="AE29" s="11">
        <v>26.562000000000012</v>
      </c>
      <c r="AF29" s="11">
        <v>26.748999999999974</v>
      </c>
      <c r="AG29" s="11">
        <v>26.941999999999975</v>
      </c>
      <c r="AH29" s="11">
        <v>27.12700000000002</v>
      </c>
      <c r="AI29" s="11">
        <v>27.312000000000015</v>
      </c>
      <c r="AJ29" s="11">
        <v>27.496999999999993</v>
      </c>
      <c r="AK29" s="172">
        <v>27.681999999999967</v>
      </c>
      <c r="AL29" s="11">
        <v>27.867999999999942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7.1250000000000062</v>
      </c>
      <c r="N30" s="11">
        <v>5.493000000000003</v>
      </c>
      <c r="O30" s="11">
        <v>5.9159999999999844</v>
      </c>
      <c r="P30" s="11">
        <v>6.4309999999999974</v>
      </c>
      <c r="Q30" s="11">
        <v>6.5049999999999946</v>
      </c>
      <c r="R30" s="11">
        <v>6.3009999999999895</v>
      </c>
      <c r="S30" s="11">
        <v>6.9740000000000091</v>
      </c>
      <c r="T30" s="11">
        <v>6.8470000000000084</v>
      </c>
      <c r="U30" s="11">
        <v>7.1649999999999778</v>
      </c>
      <c r="V30" s="11">
        <v>6.2149999999999999</v>
      </c>
      <c r="W30" s="11">
        <v>6.3709999999999924</v>
      </c>
      <c r="X30" s="11">
        <v>6.2579999999999876</v>
      </c>
      <c r="Y30" s="11">
        <v>5.8689999999999838</v>
      </c>
      <c r="Z30" s="11">
        <v>5.752000000000014</v>
      </c>
      <c r="AA30" s="11">
        <v>5.8149999999999924</v>
      </c>
      <c r="AB30" s="11">
        <v>5.8420000000000005</v>
      </c>
      <c r="AC30" s="11">
        <v>5.8780000000000028</v>
      </c>
      <c r="AD30" s="11">
        <v>5.9080000000000048</v>
      </c>
      <c r="AE30" s="11">
        <v>5.9350000000000014</v>
      </c>
      <c r="AF30" s="11">
        <v>5.9590000000000041</v>
      </c>
      <c r="AG30" s="11">
        <v>5.9850000000000021</v>
      </c>
      <c r="AH30" s="11">
        <v>6.0140000000000011</v>
      </c>
      <c r="AI30" s="11">
        <v>6.0430000000000126</v>
      </c>
      <c r="AJ30" s="11">
        <v>6.0730000000000066</v>
      </c>
      <c r="AK30" s="172">
        <v>6.1020000000000065</v>
      </c>
      <c r="AL30" s="11">
        <v>6.1310000000000047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6.072999999999996</v>
      </c>
      <c r="N31" s="11">
        <v>6.7350000000000092</v>
      </c>
      <c r="O31" s="11">
        <v>6.7580000000000044</v>
      </c>
      <c r="P31" s="11">
        <v>4.6209999999999969</v>
      </c>
      <c r="Q31" s="11">
        <v>7.1640000000000077</v>
      </c>
      <c r="R31" s="11">
        <v>5.783999999999998</v>
      </c>
      <c r="S31" s="11">
        <v>7.0339999999999918</v>
      </c>
      <c r="T31" s="11">
        <v>6.2189999999999959</v>
      </c>
      <c r="U31" s="11">
        <v>7.8060000000000107</v>
      </c>
      <c r="V31" s="11">
        <v>8.4490000000000229</v>
      </c>
      <c r="W31" s="11">
        <v>9.7549999999999937</v>
      </c>
      <c r="X31" s="11">
        <v>9.0999999999999837</v>
      </c>
      <c r="Y31" s="11">
        <v>8.7230000000000079</v>
      </c>
      <c r="Z31" s="11">
        <v>8.6719999999999935</v>
      </c>
      <c r="AA31" s="11">
        <v>8.639999999999981</v>
      </c>
      <c r="AB31" s="11">
        <v>8.5980000000000132</v>
      </c>
      <c r="AC31" s="11">
        <v>8.5519999999999925</v>
      </c>
      <c r="AD31" s="11">
        <v>8.5080000000000133</v>
      </c>
      <c r="AE31" s="11">
        <v>8.4660000000000064</v>
      </c>
      <c r="AF31" s="11">
        <v>8.4270000000000032</v>
      </c>
      <c r="AG31" s="11">
        <v>8.3930000000000184</v>
      </c>
      <c r="AH31" s="11">
        <v>8.3610000000000078</v>
      </c>
      <c r="AI31" s="11">
        <v>8.3299999999999965</v>
      </c>
      <c r="AJ31" s="11">
        <v>8.3010000000000037</v>
      </c>
      <c r="AK31" s="172">
        <v>8.2730000000000068</v>
      </c>
      <c r="AL31" s="11">
        <v>8.2459999999999845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85.826999999999941</v>
      </c>
      <c r="N33" s="11">
        <f t="shared" ref="N33:AK33" si="20">SUM(N34:N36)</f>
        <v>80.158000000000072</v>
      </c>
      <c r="O33" s="11">
        <f t="shared" si="20"/>
        <v>82.477000000000004</v>
      </c>
      <c r="P33" s="11">
        <f t="shared" si="20"/>
        <v>82.460999999999956</v>
      </c>
      <c r="Q33" s="11">
        <f t="shared" si="20"/>
        <v>80.359999999999957</v>
      </c>
      <c r="R33" s="11">
        <f t="shared" si="20"/>
        <v>80.46700000000007</v>
      </c>
      <c r="S33" s="11">
        <f t="shared" si="20"/>
        <v>77.701000000000093</v>
      </c>
      <c r="T33" s="11">
        <f t="shared" si="20"/>
        <v>78.376000000000104</v>
      </c>
      <c r="U33" s="11">
        <f t="shared" si="20"/>
        <v>77.889999999999887</v>
      </c>
      <c r="V33" s="11">
        <f t="shared" si="20"/>
        <v>77.482000000000099</v>
      </c>
      <c r="W33" s="11">
        <f t="shared" si="20"/>
        <v>78.46200000000006</v>
      </c>
      <c r="X33" s="11">
        <f t="shared" si="20"/>
        <v>79.030999999999921</v>
      </c>
      <c r="Y33" s="11">
        <f t="shared" si="20"/>
        <v>79.613999999999905</v>
      </c>
      <c r="Z33" s="11">
        <f t="shared" si="20"/>
        <v>80.170999999999964</v>
      </c>
      <c r="AA33" s="11">
        <f t="shared" si="20"/>
        <v>80.794999999999987</v>
      </c>
      <c r="AB33" s="11">
        <f t="shared" si="20"/>
        <v>81.373999999999938</v>
      </c>
      <c r="AC33" s="11">
        <f t="shared" si="20"/>
        <v>81.825000000000017</v>
      </c>
      <c r="AD33" s="11">
        <f t="shared" si="20"/>
        <v>82.258999999999986</v>
      </c>
      <c r="AE33" s="11">
        <f t="shared" si="20"/>
        <v>82.692000000000007</v>
      </c>
      <c r="AF33" s="11">
        <f t="shared" si="20"/>
        <v>83.132000000000119</v>
      </c>
      <c r="AG33" s="11">
        <f t="shared" si="20"/>
        <v>83.589999999999975</v>
      </c>
      <c r="AH33" s="11">
        <f t="shared" si="20"/>
        <v>84.04700000000004</v>
      </c>
      <c r="AI33" s="11">
        <f t="shared" si="20"/>
        <v>84.507000000000048</v>
      </c>
      <c r="AJ33" s="11">
        <f t="shared" si="20"/>
        <v>84.973000000000013</v>
      </c>
      <c r="AK33" s="11">
        <f t="shared" si="20"/>
        <v>85.438999999999993</v>
      </c>
      <c r="AL33" s="11">
        <f>SUM(AL34:AL36)</f>
        <v>85.910000000000039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23.41199999999996</v>
      </c>
      <c r="N34" s="11">
        <v>20.574000000000016</v>
      </c>
      <c r="O34" s="11">
        <v>21.884999999999998</v>
      </c>
      <c r="P34" s="11">
        <v>20.242000000000015</v>
      </c>
      <c r="Q34" s="11">
        <v>20.644000000000034</v>
      </c>
      <c r="R34" s="11">
        <v>16.865999999999996</v>
      </c>
      <c r="S34" s="11">
        <v>16.093000000000021</v>
      </c>
      <c r="T34" s="11">
        <v>15.74500000000001</v>
      </c>
      <c r="U34" s="11">
        <v>16.317999999999945</v>
      </c>
      <c r="V34" s="11">
        <v>15.356000000000007</v>
      </c>
      <c r="W34" s="11">
        <v>16.433999999999983</v>
      </c>
      <c r="X34" s="11">
        <v>16.441999999999968</v>
      </c>
      <c r="Y34" s="11">
        <v>16.482000000000014</v>
      </c>
      <c r="Z34" s="11">
        <v>16.466999999999938</v>
      </c>
      <c r="AA34" s="11">
        <v>16.452999999999946</v>
      </c>
      <c r="AB34" s="11">
        <v>16.466000000000012</v>
      </c>
      <c r="AC34" s="11">
        <v>16.466999999999992</v>
      </c>
      <c r="AD34" s="11">
        <v>16.469000000000008</v>
      </c>
      <c r="AE34" s="11">
        <v>16.471999999999984</v>
      </c>
      <c r="AF34" s="11">
        <v>16.476000000000013</v>
      </c>
      <c r="AG34" s="11">
        <v>16.479999999999972</v>
      </c>
      <c r="AH34" s="11">
        <v>16.484999999999985</v>
      </c>
      <c r="AI34" s="11">
        <v>16.490999999999982</v>
      </c>
      <c r="AJ34" s="11">
        <v>16.497999999999994</v>
      </c>
      <c r="AK34" s="172">
        <v>16.502000000000006</v>
      </c>
      <c r="AL34" s="11">
        <v>16.504999999999999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27.647999999999978</v>
      </c>
      <c r="N35" s="11">
        <v>23.745999999999974</v>
      </c>
      <c r="O35" s="11">
        <v>23.667000000000002</v>
      </c>
      <c r="P35" s="11">
        <v>25.868999999999961</v>
      </c>
      <c r="Q35" s="11">
        <v>23.73099999999997</v>
      </c>
      <c r="R35" s="11">
        <v>25.66100000000003</v>
      </c>
      <c r="S35" s="11">
        <v>24.063999999999997</v>
      </c>
      <c r="T35" s="11">
        <v>24.884000000000032</v>
      </c>
      <c r="U35" s="11">
        <v>25.28899999999997</v>
      </c>
      <c r="V35" s="11">
        <v>24.410000000000053</v>
      </c>
      <c r="W35" s="11">
        <v>24.248000000000072</v>
      </c>
      <c r="X35" s="11">
        <v>24.168000000000021</v>
      </c>
      <c r="Y35" s="11">
        <v>24.105000000000008</v>
      </c>
      <c r="Z35" s="11">
        <v>24.114000000000011</v>
      </c>
      <c r="AA35" s="11">
        <v>24.151999999999976</v>
      </c>
      <c r="AB35" s="11">
        <v>24.208999999999989</v>
      </c>
      <c r="AC35" s="11">
        <v>24.234000000000034</v>
      </c>
      <c r="AD35" s="11">
        <v>24.263999999999992</v>
      </c>
      <c r="AE35" s="11">
        <v>24.298999999999996</v>
      </c>
      <c r="AF35" s="11">
        <v>24.341000000000033</v>
      </c>
      <c r="AG35" s="11">
        <v>24.402000000000012</v>
      </c>
      <c r="AH35" s="11">
        <v>24.463000000000001</v>
      </c>
      <c r="AI35" s="11">
        <v>24.526000000000021</v>
      </c>
      <c r="AJ35" s="11">
        <v>24.590000000000007</v>
      </c>
      <c r="AK35" s="172">
        <v>24.651999999999973</v>
      </c>
      <c r="AL35" s="11">
        <v>24.715000000000011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34.767000000000003</v>
      </c>
      <c r="N36" s="11">
        <v>35.838000000000079</v>
      </c>
      <c r="O36" s="11">
        <v>36.925000000000011</v>
      </c>
      <c r="P36" s="11">
        <v>36.34999999999998</v>
      </c>
      <c r="Q36" s="11">
        <v>35.984999999999957</v>
      </c>
      <c r="R36" s="11">
        <v>37.940000000000033</v>
      </c>
      <c r="S36" s="11">
        <v>37.544000000000075</v>
      </c>
      <c r="T36" s="11">
        <v>37.747000000000064</v>
      </c>
      <c r="U36" s="11">
        <v>36.282999999999973</v>
      </c>
      <c r="V36" s="11">
        <v>37.716000000000037</v>
      </c>
      <c r="W36" s="11">
        <v>37.78</v>
      </c>
      <c r="X36" s="11">
        <v>38.420999999999928</v>
      </c>
      <c r="Y36" s="11">
        <v>39.026999999999887</v>
      </c>
      <c r="Z36" s="11">
        <v>39.590000000000011</v>
      </c>
      <c r="AA36" s="11">
        <v>40.190000000000076</v>
      </c>
      <c r="AB36" s="11">
        <v>40.698999999999941</v>
      </c>
      <c r="AC36" s="11">
        <v>41.123999999999988</v>
      </c>
      <c r="AD36" s="11">
        <v>41.525999999999975</v>
      </c>
      <c r="AE36" s="11">
        <v>41.921000000000035</v>
      </c>
      <c r="AF36" s="11">
        <v>42.315000000000069</v>
      </c>
      <c r="AG36" s="11">
        <v>42.707999999999991</v>
      </c>
      <c r="AH36" s="11">
        <v>43.099000000000053</v>
      </c>
      <c r="AI36" s="11">
        <v>43.490000000000045</v>
      </c>
      <c r="AJ36" s="11">
        <v>43.885000000000019</v>
      </c>
      <c r="AK36" s="172">
        <v>44.285000000000011</v>
      </c>
      <c r="AL36" s="11">
        <v>44.690000000000026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269.94299999999993</v>
      </c>
      <c r="N38" s="11">
        <f t="shared" ref="N38:AL38" si="21">SUM(N5,N11,N16,N18,N23,N33)</f>
        <v>265.6930000000001</v>
      </c>
      <c r="O38" s="11">
        <f t="shared" si="21"/>
        <v>261.41300000000001</v>
      </c>
      <c r="P38" s="11">
        <f t="shared" si="21"/>
        <v>263.35500000000008</v>
      </c>
      <c r="Q38" s="11">
        <f t="shared" si="21"/>
        <v>273.93899999999996</v>
      </c>
      <c r="R38" s="11">
        <f t="shared" si="21"/>
        <v>272.09100000000012</v>
      </c>
      <c r="S38" s="11">
        <f t="shared" si="21"/>
        <v>282.8520000000002</v>
      </c>
      <c r="T38" s="11">
        <f t="shared" si="21"/>
        <v>290.53500000000025</v>
      </c>
      <c r="U38" s="11">
        <f t="shared" si="21"/>
        <v>289.88200000000012</v>
      </c>
      <c r="V38" s="11">
        <f t="shared" si="21"/>
        <v>283.63700000000017</v>
      </c>
      <c r="W38" s="11">
        <f t="shared" si="21"/>
        <v>287.06000000000006</v>
      </c>
      <c r="X38" s="11">
        <f t="shared" si="21"/>
        <v>286.19199999999989</v>
      </c>
      <c r="Y38" s="11">
        <f t="shared" si="21"/>
        <v>286.16399999999987</v>
      </c>
      <c r="Z38" s="11">
        <f t="shared" si="21"/>
        <v>286.9050000000002</v>
      </c>
      <c r="AA38" s="11">
        <f t="shared" si="21"/>
        <v>288.13199999999983</v>
      </c>
      <c r="AB38" s="11">
        <f t="shared" si="21"/>
        <v>289.02700000000004</v>
      </c>
      <c r="AC38" s="11">
        <f t="shared" si="21"/>
        <v>289.71299999999997</v>
      </c>
      <c r="AD38" s="11">
        <f t="shared" si="21"/>
        <v>290.28699999999981</v>
      </c>
      <c r="AE38" s="11">
        <f t="shared" si="21"/>
        <v>290.86799999999994</v>
      </c>
      <c r="AF38" s="11">
        <f t="shared" si="21"/>
        <v>291.45100000000014</v>
      </c>
      <c r="AG38" s="11">
        <f t="shared" si="21"/>
        <v>292.14299999999992</v>
      </c>
      <c r="AH38" s="11">
        <f t="shared" si="21"/>
        <v>292.81799999999998</v>
      </c>
      <c r="AI38" s="11">
        <f t="shared" si="21"/>
        <v>293.50700000000001</v>
      </c>
      <c r="AJ38" s="11">
        <f t="shared" si="21"/>
        <v>294.22000000000003</v>
      </c>
      <c r="AK38" s="11">
        <f t="shared" si="21"/>
        <v>294.92900000000009</v>
      </c>
      <c r="AL38" s="11">
        <f t="shared" si="21"/>
        <v>295.64899999999983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Hull and East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Hull and East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Hull and East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Hull and East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Hull and East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Hull and East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Hull and East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29.573561786314151</v>
      </c>
      <c r="N231" s="40">
        <f>'Ind T1'!D25</f>
        <v>27.332961750156777</v>
      </c>
      <c r="O231" s="40">
        <f>'Ind T1'!F25</f>
        <v>29.058106064962196</v>
      </c>
    </row>
    <row r="232" spans="1:15" x14ac:dyDescent="0.2">
      <c r="L232" t="str">
        <f>L23</f>
        <v>Business and other services</v>
      </c>
      <c r="M232" s="40">
        <f>'Ind T1'!B24</f>
        <v>20.975335457622641</v>
      </c>
      <c r="N232" s="40">
        <f>'Ind T1'!D24</f>
        <v>24.445412108966764</v>
      </c>
      <c r="O232" s="40">
        <f>'Ind T1'!F24</f>
        <v>24.920429292843867</v>
      </c>
    </row>
    <row r="233" spans="1:15" x14ac:dyDescent="0.2">
      <c r="L233" t="str">
        <f>L18</f>
        <v>Trade, accomod. and transport</v>
      </c>
      <c r="M233" s="40">
        <f>'Ind T1'!B23</f>
        <v>25.642524008511845</v>
      </c>
      <c r="N233" s="40">
        <f>'Ind T1'!D23</f>
        <v>24.220720406883562</v>
      </c>
      <c r="O233" s="40">
        <f>'Ind T1'!F23</f>
        <v>24.598087597116805</v>
      </c>
    </row>
    <row r="234" spans="1:15" x14ac:dyDescent="0.2">
      <c r="L234" t="str">
        <f>L16</f>
        <v>Construction</v>
      </c>
      <c r="M234" s="40">
        <f>'Ind T1'!B22</f>
        <v>6.4625437813084528</v>
      </c>
      <c r="N234" s="40">
        <f>'Ind T1'!D22</f>
        <v>7.5681042290810172</v>
      </c>
      <c r="O234" s="40">
        <f>'Ind T1'!F22</f>
        <v>7.2789016705620702</v>
      </c>
    </row>
    <row r="235" spans="1:15" x14ac:dyDescent="0.2">
      <c r="L235" t="str">
        <f>L11</f>
        <v>Manufacturing</v>
      </c>
      <c r="M235" s="40">
        <f>'Ind T1'!B21</f>
        <v>14.555056947859345</v>
      </c>
      <c r="N235" s="40">
        <f>'Ind T1'!D21</f>
        <v>14.148610046680146</v>
      </c>
      <c r="O235" s="40">
        <f>'Ind T1'!F21</f>
        <v>11.843097727372681</v>
      </c>
    </row>
    <row r="236" spans="1:15" x14ac:dyDescent="0.2">
      <c r="L236" t="str">
        <f>L5</f>
        <v>Primary sector and utilities</v>
      </c>
      <c r="M236" s="40">
        <f>'Ind T1'!B20</f>
        <v>2.7909780183835564</v>
      </c>
      <c r="N236" s="40">
        <f>'Ind T1'!D20</f>
        <v>2.2841914582317302</v>
      </c>
      <c r="O236" s="40">
        <f>'Ind T1'!F20</f>
        <v>2.3013776471423926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Hull and East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-2.0050000000000097</v>
      </c>
      <c r="O261" s="11">
        <f>'Ind T1'!F50</f>
        <v>7.4479999999999791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13.100999999999956</v>
      </c>
      <c r="O262" s="11">
        <f>'Ind T1'!F49</f>
        <v>3.5039999999999196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-0.24300000000003763</v>
      </c>
      <c r="O263" s="11">
        <f>'Ind T1'!F48</f>
        <v>3.1959999999998558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4.140999999999984</v>
      </c>
      <c r="O264" s="11">
        <f>'Ind T1'!F47</f>
        <v>-0.20499999999993079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1.0120000000000431</v>
      </c>
      <c r="O265" s="11">
        <f>'Ind T1'!F46</f>
        <v>-5.6009999999999991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-1.0369999999999999</v>
      </c>
      <c r="O266" s="11">
        <f>'Ind T1'!F45</f>
        <v>0.24700000000000344</v>
      </c>
    </row>
    <row r="268" spans="1:16" x14ac:dyDescent="0.2">
      <c r="L268" t="str">
        <f>L38</f>
        <v>All industries</v>
      </c>
      <c r="N268" s="11">
        <f>'Ind T1'!D14-'Ind T1'!B14</f>
        <v>14.968999999999937</v>
      </c>
      <c r="O268" s="11">
        <f>SUM(O261:O266)</f>
        <v>8.5889999999998281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Hull and East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8.0362446932426046</v>
      </c>
      <c r="C9" s="249">
        <f>SUM(C26,C43,C60,C77,C94,C111,C128,C145,C162,C179,C196,C213,C230,C247,C264,C281,C298,C315,C332,C349,C366,C383)</f>
        <v>15.080363310731528</v>
      </c>
      <c r="D9" s="249">
        <f>SUM(B9:C9)</f>
        <v>23.116608003974132</v>
      </c>
      <c r="E9" s="238"/>
      <c r="F9" s="249">
        <f>SUM(F26,F43,F60,F77,F94,F111,F128,F145,F162,F179,F196,F213,F230,F247,F264,F281,F298,F315,F332,F349,F366,F383)</f>
        <v>10.505015132291238</v>
      </c>
      <c r="G9" s="249">
        <f>SUM(G26,G43,G60,G77,G94,G111,G128,G145,G162,G179,G196,G213,G230,G247,G264,G281,G298,G315,G332,G349,G366,G383)</f>
        <v>18.325028619664941</v>
      </c>
      <c r="H9" s="249">
        <f>SUM(F9:G9)</f>
        <v>28.830043751956179</v>
      </c>
      <c r="I9" s="238"/>
      <c r="J9" s="249">
        <f>SUM(J26,J43,J60,J77,J94,J111,J128,J145,J162,J179,J196,J213,J230,J247,J264,J281,J298,J315,J332,J349,J366,J383)</f>
        <v>11.441716985741758</v>
      </c>
      <c r="K9" s="249">
        <f>SUM(K26,K43,K60,K77,K94,K111,K128,K145,K162,K179,K196,K213,K230,K247,K264,K281,K298,K315,K332,K349,K366,K383)</f>
        <v>17.496259388536707</v>
      </c>
      <c r="L9" s="249">
        <f>SUM(J9:K9)</f>
        <v>28.937976374278463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24.191454103442258</v>
      </c>
      <c r="C10" s="249">
        <f t="shared" si="0"/>
        <v>21.440905957666597</v>
      </c>
      <c r="D10" s="249">
        <f t="shared" ref="D10:D17" si="1">SUM(B10:C10)</f>
        <v>45.632360061108855</v>
      </c>
      <c r="E10" s="238"/>
      <c r="F10" s="249">
        <f t="shared" ref="F10:G17" si="2">SUM(F27,F44,F61,F78,F95,F112,F129,F146,F163,F180,F197,F214,F231,F248,F265,F282,F299,F316,F333,F350,F367,F384)</f>
        <v>29.508733816290551</v>
      </c>
      <c r="G10" s="249">
        <f t="shared" si="2"/>
        <v>27.202025566979756</v>
      </c>
      <c r="H10" s="249">
        <f t="shared" ref="H10:H17" si="3">SUM(F10:G10)</f>
        <v>56.710759383270307</v>
      </c>
      <c r="I10" s="238"/>
      <c r="J10" s="249">
        <f t="shared" ref="J10:K17" si="4">SUM(J27,J44,J61,J78,J95,J112,J129,J146,J163,J180,J197,J214,J231,J248,J265,J282,J299,J316,J333,J350,J367,J384)</f>
        <v>34.694109710603854</v>
      </c>
      <c r="K10" s="249">
        <f t="shared" si="4"/>
        <v>31.411666270841785</v>
      </c>
      <c r="L10" s="249">
        <f t="shared" ref="L10:L17" si="5">SUM(J10:K10)</f>
        <v>66.105775981445646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13.609551759128209</v>
      </c>
      <c r="C11" s="249">
        <f t="shared" si="0"/>
        <v>15.254753490222045</v>
      </c>
      <c r="D11" s="249">
        <f t="shared" si="1"/>
        <v>28.864305249350252</v>
      </c>
      <c r="E11" s="238"/>
      <c r="F11" s="249">
        <f t="shared" si="2"/>
        <v>16.423421569849335</v>
      </c>
      <c r="G11" s="249">
        <f t="shared" si="2"/>
        <v>18.548288408366876</v>
      </c>
      <c r="H11" s="249">
        <f t="shared" si="3"/>
        <v>34.971709978216211</v>
      </c>
      <c r="I11" s="238"/>
      <c r="J11" s="249">
        <f t="shared" si="4"/>
        <v>21.775768990084991</v>
      </c>
      <c r="K11" s="249">
        <f t="shared" si="4"/>
        <v>17.881261546603959</v>
      </c>
      <c r="L11" s="249">
        <f t="shared" si="5"/>
        <v>39.65703053668895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23.46206846699847</v>
      </c>
      <c r="C12" s="249">
        <f t="shared" si="0"/>
        <v>10.228758992831629</v>
      </c>
      <c r="D12" s="249">
        <f t="shared" si="1"/>
        <v>33.690827459830103</v>
      </c>
      <c r="E12" s="238"/>
      <c r="F12" s="249">
        <f t="shared" si="2"/>
        <v>22.775632748057532</v>
      </c>
      <c r="G12" s="249">
        <f t="shared" si="2"/>
        <v>11.739590571990743</v>
      </c>
      <c r="H12" s="249">
        <f t="shared" si="3"/>
        <v>34.515223320048278</v>
      </c>
      <c r="I12" s="238"/>
      <c r="J12" s="249">
        <f t="shared" si="4"/>
        <v>19.518830485692948</v>
      </c>
      <c r="K12" s="249">
        <f t="shared" si="4"/>
        <v>14.243812834241471</v>
      </c>
      <c r="L12" s="249">
        <f t="shared" si="5"/>
        <v>33.762643319934419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3.248254540516943</v>
      </c>
      <c r="C13" s="249">
        <f t="shared" si="0"/>
        <v>30.417728164348212</v>
      </c>
      <c r="D13" s="249">
        <f t="shared" si="1"/>
        <v>33.665982704865158</v>
      </c>
      <c r="E13" s="238"/>
      <c r="F13" s="249">
        <f t="shared" si="2"/>
        <v>3.2917999995686982</v>
      </c>
      <c r="G13" s="249">
        <f t="shared" si="2"/>
        <v>26.35216175796484</v>
      </c>
      <c r="H13" s="249">
        <f t="shared" si="3"/>
        <v>29.643961757533539</v>
      </c>
      <c r="I13" s="238"/>
      <c r="J13" s="249">
        <f t="shared" si="4"/>
        <v>3.5295800549521936</v>
      </c>
      <c r="K13" s="249">
        <f t="shared" si="4"/>
        <v>22.867498244440743</v>
      </c>
      <c r="L13" s="249">
        <f t="shared" si="5"/>
        <v>26.397078299392938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23.00566079246061</v>
      </c>
      <c r="C14" s="249">
        <f t="shared" si="0"/>
        <v>4.6245412420611265</v>
      </c>
      <c r="D14" s="249">
        <f t="shared" si="1"/>
        <v>27.630202034521737</v>
      </c>
      <c r="E14" s="238"/>
      <c r="F14" s="249">
        <f t="shared" si="2"/>
        <v>22.449024841609663</v>
      </c>
      <c r="G14" s="249">
        <f t="shared" si="2"/>
        <v>5.1128669573603505</v>
      </c>
      <c r="H14" s="249">
        <f t="shared" si="3"/>
        <v>27.561891798970013</v>
      </c>
      <c r="I14" s="238"/>
      <c r="J14" s="249">
        <f t="shared" si="4"/>
        <v>23.06883829211781</v>
      </c>
      <c r="K14" s="249">
        <f t="shared" si="4"/>
        <v>6.0618785488801397</v>
      </c>
      <c r="L14" s="249">
        <f t="shared" si="5"/>
        <v>29.130716840997948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14.229125812155928</v>
      </c>
      <c r="C15" s="249">
        <f t="shared" si="0"/>
        <v>8.9505622387969215</v>
      </c>
      <c r="D15" s="249">
        <f t="shared" si="1"/>
        <v>23.179688050952848</v>
      </c>
      <c r="E15" s="238"/>
      <c r="F15" s="249">
        <f t="shared" si="2"/>
        <v>13.608355423067204</v>
      </c>
      <c r="G15" s="249">
        <f t="shared" si="2"/>
        <v>9.9628237312180072</v>
      </c>
      <c r="H15" s="249">
        <f t="shared" si="3"/>
        <v>23.571179154285211</v>
      </c>
      <c r="I15" s="238"/>
      <c r="J15" s="249">
        <f t="shared" si="4"/>
        <v>12.451122113870184</v>
      </c>
      <c r="K15" s="249">
        <f t="shared" si="4"/>
        <v>10.85903890953624</v>
      </c>
      <c r="L15" s="249">
        <f t="shared" si="5"/>
        <v>23.310161023406422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3.6946837530269221</v>
      </c>
      <c r="C16" s="249">
        <f t="shared" si="0"/>
        <v>19.601478629119971</v>
      </c>
      <c r="D16" s="249">
        <f t="shared" si="1"/>
        <v>23.296162382146893</v>
      </c>
      <c r="E16" s="238"/>
      <c r="F16" s="249">
        <f t="shared" si="2"/>
        <v>3.4022544483597419</v>
      </c>
      <c r="G16" s="249">
        <f t="shared" si="2"/>
        <v>18.064858232426001</v>
      </c>
      <c r="H16" s="249">
        <f t="shared" si="3"/>
        <v>21.467112680785743</v>
      </c>
      <c r="I16" s="238"/>
      <c r="J16" s="249">
        <f t="shared" si="4"/>
        <v>3.7677519516313556</v>
      </c>
      <c r="K16" s="249">
        <f t="shared" si="4"/>
        <v>15.806520372307112</v>
      </c>
      <c r="L16" s="249">
        <f t="shared" si="5"/>
        <v>19.574272323938466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14.888891510630213</v>
      </c>
      <c r="C17" s="249">
        <f t="shared" si="0"/>
        <v>18.125972542619817</v>
      </c>
      <c r="D17" s="249">
        <f t="shared" si="1"/>
        <v>33.014864053250029</v>
      </c>
      <c r="E17" s="238"/>
      <c r="F17" s="249">
        <f t="shared" si="2"/>
        <v>13.035050145391978</v>
      </c>
      <c r="G17" s="249">
        <f t="shared" si="2"/>
        <v>16.753068029542533</v>
      </c>
      <c r="H17" s="249">
        <f t="shared" si="3"/>
        <v>29.78811817493451</v>
      </c>
      <c r="I17" s="238"/>
      <c r="J17" s="249">
        <f t="shared" si="4"/>
        <v>11.96299762744157</v>
      </c>
      <c r="K17" s="249">
        <f t="shared" si="4"/>
        <v>16.810347672475078</v>
      </c>
      <c r="L17" s="249">
        <f t="shared" si="5"/>
        <v>28.773345299916649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128.36593543160217</v>
      </c>
      <c r="C19" s="247">
        <f t="shared" ref="C19:L19" si="6">SUM(C9:C17)</f>
        <v>143.72506456839784</v>
      </c>
      <c r="D19" s="247">
        <f t="shared" si="6"/>
        <v>272.09100000000001</v>
      </c>
      <c r="E19" s="247"/>
      <c r="F19" s="247">
        <f t="shared" si="6"/>
        <v>134.99928812448593</v>
      </c>
      <c r="G19" s="247">
        <f t="shared" si="6"/>
        <v>152.06071187551404</v>
      </c>
      <c r="H19" s="247">
        <f t="shared" si="6"/>
        <v>287.05999999999995</v>
      </c>
      <c r="I19" s="247"/>
      <c r="J19" s="247">
        <f t="shared" si="6"/>
        <v>142.21071621213667</v>
      </c>
      <c r="K19" s="247">
        <f t="shared" si="6"/>
        <v>153.43828378786321</v>
      </c>
      <c r="L19" s="247">
        <f t="shared" si="6"/>
        <v>295.64899999999989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3.4165238117499108E-2</v>
      </c>
      <c r="C26" s="302">
        <v>0.13798877846255234</v>
      </c>
      <c r="D26" s="302">
        <f>SUM(B26:C26)</f>
        <v>0.17215401658005144</v>
      </c>
      <c r="E26" s="303"/>
      <c r="F26" s="302">
        <v>6.2278968481973208E-2</v>
      </c>
      <c r="G26" s="302">
        <v>0.104397674184791</v>
      </c>
      <c r="H26" s="302">
        <f>SUM(F26:G26)</f>
        <v>0.16667664266676421</v>
      </c>
      <c r="I26" s="303"/>
      <c r="J26" s="302">
        <v>6.7788254586584051E-2</v>
      </c>
      <c r="K26" s="302">
        <v>0.12142119286827913</v>
      </c>
      <c r="L26" s="302">
        <f>SUM(J26:K26)</f>
        <v>0.18920944745486318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5.1475351569159937E-2</v>
      </c>
      <c r="C27" s="302">
        <v>0.12113828802161061</v>
      </c>
      <c r="D27" s="302">
        <f t="shared" ref="D27:D34" si="7">SUM(B27:C27)</f>
        <v>0.17261363959077056</v>
      </c>
      <c r="E27" s="303"/>
      <c r="F27" s="302">
        <v>0.11691366919063721</v>
      </c>
      <c r="G27" s="302">
        <v>0.10354656652501444</v>
      </c>
      <c r="H27" s="302">
        <f t="shared" ref="H27:H34" si="8">SUM(F27:G27)</f>
        <v>0.22046023571565165</v>
      </c>
      <c r="I27" s="303"/>
      <c r="J27" s="302">
        <v>0.18778255113781156</v>
      </c>
      <c r="K27" s="302">
        <v>0.16621151773913773</v>
      </c>
      <c r="L27" s="302">
        <f t="shared" ref="L27:L34" si="9">SUM(J27:K27)</f>
        <v>0.35399406887694929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3.4332754531284197E-2</v>
      </c>
      <c r="C28" s="302">
        <v>8.5763781802714892E-2</v>
      </c>
      <c r="D28" s="302">
        <f t="shared" si="7"/>
        <v>0.12009653633399908</v>
      </c>
      <c r="E28" s="303"/>
      <c r="F28" s="302">
        <v>7.7835564837614293E-2</v>
      </c>
      <c r="G28" s="302">
        <v>6.6432785714083425E-2</v>
      </c>
      <c r="H28" s="302">
        <f t="shared" si="8"/>
        <v>0.14426835055169773</v>
      </c>
      <c r="I28" s="303"/>
      <c r="J28" s="302">
        <v>0.12027658129638023</v>
      </c>
      <c r="K28" s="302">
        <v>7.9809188965348957E-2</v>
      </c>
      <c r="L28" s="302">
        <f t="shared" si="9"/>
        <v>0.20008577026172919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0.10883422471168726</v>
      </c>
      <c r="C29" s="302">
        <v>4.2170722013262052E-2</v>
      </c>
      <c r="D29" s="302">
        <f t="shared" si="7"/>
        <v>0.1510049467249493</v>
      </c>
      <c r="E29" s="303"/>
      <c r="F29" s="302">
        <v>0.24798912236066134</v>
      </c>
      <c r="G29" s="302">
        <v>3.878832136906759E-2</v>
      </c>
      <c r="H29" s="302">
        <f t="shared" si="8"/>
        <v>0.28677744372972891</v>
      </c>
      <c r="I29" s="303"/>
      <c r="J29" s="302">
        <v>0.21061522948698627</v>
      </c>
      <c r="K29" s="302">
        <v>5.3084816145193024E-2</v>
      </c>
      <c r="L29" s="302">
        <f t="shared" si="9"/>
        <v>0.2637000456321793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0.29859443895109489</v>
      </c>
      <c r="C30" s="302">
        <v>2.3815818468162342</v>
      </c>
      <c r="D30" s="302">
        <f t="shared" si="7"/>
        <v>2.6801762857673292</v>
      </c>
      <c r="E30" s="303"/>
      <c r="F30" s="302">
        <v>0.18396312924922822</v>
      </c>
      <c r="G30" s="302">
        <v>1.5797111129393955</v>
      </c>
      <c r="H30" s="302">
        <f t="shared" si="8"/>
        <v>1.7636742421886238</v>
      </c>
      <c r="I30" s="303"/>
      <c r="J30" s="302">
        <v>0.16839021105613702</v>
      </c>
      <c r="K30" s="302">
        <v>1.5463430220841199</v>
      </c>
      <c r="L30" s="302">
        <f t="shared" si="9"/>
        <v>1.7147332331402569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3.5440411150060191E-2</v>
      </c>
      <c r="C31" s="302">
        <v>7.4586554148406412E-2</v>
      </c>
      <c r="D31" s="302">
        <f t="shared" si="7"/>
        <v>0.1100269652984666</v>
      </c>
      <c r="E31" s="303"/>
      <c r="F31" s="302">
        <v>1.948683986449096E-2</v>
      </c>
      <c r="G31" s="302">
        <v>4.913909210474373E-2</v>
      </c>
      <c r="H31" s="302">
        <f t="shared" si="8"/>
        <v>6.8625931969234694E-2</v>
      </c>
      <c r="I31" s="303"/>
      <c r="J31" s="302">
        <v>2.7831653011807138E-3</v>
      </c>
      <c r="K31" s="302">
        <v>6.1246773497257399E-2</v>
      </c>
      <c r="L31" s="302">
        <f t="shared" si="9"/>
        <v>6.4029938798438116E-2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2.0391685594949166E-2</v>
      </c>
      <c r="C32" s="302">
        <v>5.7768159105738369E-2</v>
      </c>
      <c r="D32" s="302">
        <f t="shared" si="7"/>
        <v>7.8159844700687542E-2</v>
      </c>
      <c r="E32" s="303"/>
      <c r="F32" s="302">
        <v>4.0082223720207817E-2</v>
      </c>
      <c r="G32" s="302">
        <v>4.2852650122576545E-2</v>
      </c>
      <c r="H32" s="302">
        <f t="shared" si="8"/>
        <v>8.2934873842784362E-2</v>
      </c>
      <c r="I32" s="303"/>
      <c r="J32" s="302">
        <v>3.3782695963034681E-2</v>
      </c>
      <c r="K32" s="302">
        <v>4.677885916619326E-2</v>
      </c>
      <c r="L32" s="302">
        <f t="shared" si="9"/>
        <v>8.0561555129227941E-2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3.844158458385127E-3</v>
      </c>
      <c r="C33" s="302">
        <v>0.27441323470591539</v>
      </c>
      <c r="D33" s="302">
        <f t="shared" si="7"/>
        <v>0.27825739316430054</v>
      </c>
      <c r="E33" s="303"/>
      <c r="F33" s="302">
        <v>5.6695310628368037E-3</v>
      </c>
      <c r="G33" s="302">
        <v>0.14102288552736039</v>
      </c>
      <c r="H33" s="302">
        <f t="shared" si="8"/>
        <v>0.14669241659019719</v>
      </c>
      <c r="I33" s="303"/>
      <c r="J33" s="302">
        <v>9.052527606522396E-3</v>
      </c>
      <c r="K33" s="302">
        <v>0.14267574059748464</v>
      </c>
      <c r="L33" s="302">
        <f t="shared" si="9"/>
        <v>0.15172826820400703</v>
      </c>
      <c r="M33" s="236"/>
      <c r="N33" s="236"/>
    </row>
    <row r="34" spans="1:18" x14ac:dyDescent="0.2">
      <c r="A34" s="237" t="str">
        <f>name!E$12</f>
        <v>Elementary occupations</v>
      </c>
      <c r="B34" s="302">
        <v>6.1824167128560356E-2</v>
      </c>
      <c r="C34" s="302">
        <v>0.63368620471088666</v>
      </c>
      <c r="D34" s="302">
        <f t="shared" si="7"/>
        <v>0.69551037183944697</v>
      </c>
      <c r="E34" s="303"/>
      <c r="F34" s="302">
        <v>3.9242796938044548E-2</v>
      </c>
      <c r="G34" s="302">
        <v>0.30464706580727474</v>
      </c>
      <c r="H34" s="302">
        <f t="shared" si="8"/>
        <v>0.3438898627453193</v>
      </c>
      <c r="I34" s="303"/>
      <c r="J34" s="302">
        <v>1.538344401484011E-2</v>
      </c>
      <c r="K34" s="302">
        <v>0.3415742284875149</v>
      </c>
      <c r="L34" s="302">
        <f t="shared" si="9"/>
        <v>0.35695767250235499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0.64890243021268013</v>
      </c>
      <c r="C36" s="311">
        <f t="shared" ref="C36:K36" si="10">SUM(C26:C34)</f>
        <v>3.8090975697873208</v>
      </c>
      <c r="D36" s="311">
        <f t="shared" si="10"/>
        <v>4.4580000000000011</v>
      </c>
      <c r="E36" s="311"/>
      <c r="F36" s="311">
        <f t="shared" si="10"/>
        <v>0.79346184570569445</v>
      </c>
      <c r="G36" s="311">
        <f t="shared" si="10"/>
        <v>2.4305381542943074</v>
      </c>
      <c r="H36" s="311">
        <f t="shared" si="10"/>
        <v>3.224000000000002</v>
      </c>
      <c r="I36" s="311"/>
      <c r="J36" s="311">
        <f t="shared" si="10"/>
        <v>0.81585466044947708</v>
      </c>
      <c r="K36" s="311">
        <f t="shared" si="10"/>
        <v>2.5591453395505286</v>
      </c>
      <c r="L36" s="311">
        <f>SUM(L26:L34)</f>
        <v>3.3750000000000058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2.773678966052048E-2</v>
      </c>
      <c r="C43" s="302">
        <v>5.6298264859202016E-2</v>
      </c>
      <c r="D43" s="302">
        <f>SUM(B43:C43)</f>
        <v>8.4035054519722499E-2</v>
      </c>
      <c r="E43" s="303"/>
      <c r="F43" s="302">
        <v>6.6082126721181316E-3</v>
      </c>
      <c r="G43" s="302">
        <v>3.9588410830346518E-2</v>
      </c>
      <c r="H43" s="302">
        <f>SUM(F43:G43)</f>
        <v>4.6196623502464652E-2</v>
      </c>
      <c r="I43" s="303"/>
      <c r="J43" s="302">
        <v>1.8952834104350189E-3</v>
      </c>
      <c r="K43" s="302">
        <v>2.2949400651314185E-2</v>
      </c>
      <c r="L43" s="302">
        <f>SUM(J43:K43)</f>
        <v>2.4844684061749205E-2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1.9191743599597154E-2</v>
      </c>
      <c r="C44" s="302">
        <v>7.6578992089589487E-2</v>
      </c>
      <c r="D44" s="302">
        <f t="shared" ref="D44:D51" si="11">SUM(B44:C44)</f>
        <v>9.5770735689186648E-2</v>
      </c>
      <c r="E44" s="303"/>
      <c r="F44" s="302">
        <v>1.3486463952692851E-2</v>
      </c>
      <c r="G44" s="302">
        <v>6.0477839655791628E-2</v>
      </c>
      <c r="H44" s="302">
        <f t="shared" ref="H44:H51" si="12">SUM(F44:G44)</f>
        <v>7.396430360848448E-2</v>
      </c>
      <c r="I44" s="303"/>
      <c r="J44" s="302">
        <v>9.9925730452323225E-3</v>
      </c>
      <c r="K44" s="302">
        <v>4.4315519201436671E-2</v>
      </c>
      <c r="L44" s="302">
        <f t="shared" ref="L44:L51" si="13">SUM(J44:K44)</f>
        <v>5.4308092246668993E-2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2.2014617665147944E-2</v>
      </c>
      <c r="C45" s="302">
        <v>4.9858530001304191E-2</v>
      </c>
      <c r="D45" s="302">
        <f t="shared" si="11"/>
        <v>7.1873147666452142E-2</v>
      </c>
      <c r="E45" s="303"/>
      <c r="F45" s="302">
        <v>6.2746463784078832E-3</v>
      </c>
      <c r="G45" s="302">
        <v>3.9427272140063294E-2</v>
      </c>
      <c r="H45" s="302">
        <f t="shared" si="12"/>
        <v>4.5701918518471177E-2</v>
      </c>
      <c r="I45" s="303"/>
      <c r="J45" s="302">
        <v>7.3937939582940579E-3</v>
      </c>
      <c r="K45" s="302">
        <v>2.1056095529858789E-2</v>
      </c>
      <c r="L45" s="302">
        <f t="shared" si="13"/>
        <v>2.8449889488152847E-2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5.5883680109307887E-2</v>
      </c>
      <c r="C46" s="302">
        <v>8.7342434590999569E-3</v>
      </c>
      <c r="D46" s="302">
        <f t="shared" si="11"/>
        <v>6.4617923568407842E-2</v>
      </c>
      <c r="E46" s="303"/>
      <c r="F46" s="302">
        <v>1.3463241628077974E-2</v>
      </c>
      <c r="G46" s="302">
        <v>4.113493821192209E-3</v>
      </c>
      <c r="H46" s="302">
        <f t="shared" si="12"/>
        <v>1.7576735449270183E-2</v>
      </c>
      <c r="I46" s="303"/>
      <c r="J46" s="302">
        <v>5.0334131745459641E-3</v>
      </c>
      <c r="K46" s="302">
        <v>2.8810872574119707E-3</v>
      </c>
      <c r="L46" s="302">
        <f t="shared" si="13"/>
        <v>7.9145004319579344E-3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3.7906954389816424E-3</v>
      </c>
      <c r="C47" s="302">
        <v>0.16336781538923387</v>
      </c>
      <c r="D47" s="302">
        <f t="shared" si="11"/>
        <v>0.16715851082821551</v>
      </c>
      <c r="E47" s="303"/>
      <c r="F47" s="302">
        <v>1.2155800636827244E-3</v>
      </c>
      <c r="G47" s="302">
        <v>9.1559025046700965E-2</v>
      </c>
      <c r="H47" s="302">
        <f>SUM(F47:G47)</f>
        <v>9.2774605110383684E-2</v>
      </c>
      <c r="I47" s="303"/>
      <c r="J47" s="302">
        <v>2.6084707512263552E-4</v>
      </c>
      <c r="K47" s="302">
        <v>4.1335238170176619E-2</v>
      </c>
      <c r="L47" s="302">
        <f t="shared" si="13"/>
        <v>4.1596085245299258E-2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1.1389007383398791E-2</v>
      </c>
      <c r="C48" s="302">
        <v>1.0850400396811455E-2</v>
      </c>
      <c r="D48" s="302">
        <f t="shared" si="11"/>
        <v>2.2239407780210246E-2</v>
      </c>
      <c r="E48" s="303"/>
      <c r="F48" s="302">
        <v>6.758990617934865E-3</v>
      </c>
      <c r="G48" s="302">
        <v>5.4866916992173925E-3</v>
      </c>
      <c r="H48" s="302">
        <f t="shared" si="12"/>
        <v>1.2245682317152257E-2</v>
      </c>
      <c r="I48" s="303"/>
      <c r="J48" s="302">
        <v>1.2363538620234421E-3</v>
      </c>
      <c r="K48" s="302">
        <v>3.2927598268212223E-3</v>
      </c>
      <c r="L48" s="302">
        <f t="shared" si="13"/>
        <v>4.5291136888446649E-3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1.2192644469338021E-2</v>
      </c>
      <c r="C49" s="302">
        <v>1.011815682063434E-2</v>
      </c>
      <c r="D49" s="302">
        <f t="shared" si="11"/>
        <v>2.231080128997236E-2</v>
      </c>
      <c r="E49" s="303"/>
      <c r="F49" s="302">
        <v>2.6688816119422917E-3</v>
      </c>
      <c r="G49" s="302">
        <v>2.9510270103646672E-3</v>
      </c>
      <c r="H49" s="302">
        <f t="shared" si="12"/>
        <v>5.6199086223069593E-3</v>
      </c>
      <c r="I49" s="303"/>
      <c r="J49" s="302">
        <v>9.2838549303159027E-4</v>
      </c>
      <c r="K49" s="302">
        <v>1.9660403628364797E-3</v>
      </c>
      <c r="L49" s="302">
        <f t="shared" si="13"/>
        <v>2.8944258558680699E-3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5.2366073594652257E-3</v>
      </c>
      <c r="C50" s="302">
        <v>0.12757962253331334</v>
      </c>
      <c r="D50" s="302">
        <f t="shared" si="11"/>
        <v>0.13281622989277858</v>
      </c>
      <c r="E50" s="303"/>
      <c r="F50" s="302">
        <v>1.2498125045111736E-3</v>
      </c>
      <c r="G50" s="302">
        <v>6.0717035447000474E-2</v>
      </c>
      <c r="H50" s="302">
        <f t="shared" si="12"/>
        <v>6.1966847951511646E-2</v>
      </c>
      <c r="I50" s="303"/>
      <c r="J50" s="302">
        <v>1.55475917082304E-4</v>
      </c>
      <c r="K50" s="302">
        <v>2.2478309143701528E-2</v>
      </c>
      <c r="L50" s="302">
        <f t="shared" si="13"/>
        <v>2.2633785060783833E-2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9.6217298162423488E-3</v>
      </c>
      <c r="C51" s="302">
        <v>8.1556458948811666E-2</v>
      </c>
      <c r="D51" s="302">
        <f t="shared" si="11"/>
        <v>9.1178188765054013E-2</v>
      </c>
      <c r="E51" s="303"/>
      <c r="F51" s="302">
        <v>2.0266135670136093E-3</v>
      </c>
      <c r="G51" s="302">
        <v>1.1926761352941389E-2</v>
      </c>
      <c r="H51" s="302">
        <f t="shared" si="12"/>
        <v>1.3953374919954999E-2</v>
      </c>
      <c r="I51" s="303"/>
      <c r="J51" s="302">
        <v>9.6101692261677972E-4</v>
      </c>
      <c r="K51" s="302">
        <v>6.8684069980585625E-3</v>
      </c>
      <c r="L51" s="302">
        <f t="shared" si="13"/>
        <v>7.8294239206753418E-3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0.16705751550199946</v>
      </c>
      <c r="C53" s="311">
        <f t="shared" ref="C53:L53" si="14">SUM(C43:C51)</f>
        <v>0.58494248449800035</v>
      </c>
      <c r="D53" s="311">
        <f t="shared" si="14"/>
        <v>0.75199999999999978</v>
      </c>
      <c r="E53" s="311"/>
      <c r="F53" s="311">
        <f t="shared" si="14"/>
        <v>5.3752442996381503E-2</v>
      </c>
      <c r="G53" s="311">
        <f t="shared" si="14"/>
        <v>0.31624755700361862</v>
      </c>
      <c r="H53" s="311">
        <f t="shared" si="14"/>
        <v>0.37000000000000011</v>
      </c>
      <c r="I53" s="311"/>
      <c r="J53" s="311">
        <f t="shared" si="14"/>
        <v>2.7857142858384115E-2</v>
      </c>
      <c r="K53" s="311">
        <f t="shared" si="14"/>
        <v>0.16714285714161606</v>
      </c>
      <c r="L53" s="311">
        <f t="shared" si="14"/>
        <v>0.19500000000000017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0.1439837471685553</v>
      </c>
      <c r="C60" s="302">
        <v>0.44461026147833577</v>
      </c>
      <c r="D60" s="302">
        <f>SUM(B60:C60)</f>
        <v>0.58859400864689104</v>
      </c>
      <c r="E60" s="303"/>
      <c r="F60" s="302">
        <v>0.22038186624056294</v>
      </c>
      <c r="G60" s="302">
        <v>0.6907050812763379</v>
      </c>
      <c r="H60" s="302">
        <f>SUM(F60:G60)</f>
        <v>0.91108694751690078</v>
      </c>
      <c r="I60" s="303"/>
      <c r="J60" s="302">
        <v>0.16933098591959428</v>
      </c>
      <c r="K60" s="302">
        <v>0.46563656439780032</v>
      </c>
      <c r="L60" s="302">
        <f>SUM(J60:K60)</f>
        <v>0.6349675503173946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0.15042391344301539</v>
      </c>
      <c r="C61" s="302">
        <v>0.30639578964060749</v>
      </c>
      <c r="D61" s="302">
        <f t="shared" ref="D61:D68" si="15">SUM(B61:C61)</f>
        <v>0.45681970308362285</v>
      </c>
      <c r="E61" s="303"/>
      <c r="F61" s="302">
        <v>0.26145889785286797</v>
      </c>
      <c r="G61" s="302">
        <v>0.51453282726908334</v>
      </c>
      <c r="H61" s="302">
        <f t="shared" ref="H61:H68" si="16">SUM(F61:G61)</f>
        <v>0.77599172512195125</v>
      </c>
      <c r="I61" s="303"/>
      <c r="J61" s="302">
        <v>0.2585868710203662</v>
      </c>
      <c r="K61" s="302">
        <v>0.5521104874156969</v>
      </c>
      <c r="L61" s="302">
        <f t="shared" ref="L61:L68" si="17">SUM(J61:K61)</f>
        <v>0.81069735843606305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0.22160214846322696</v>
      </c>
      <c r="C62" s="302">
        <v>0.43048273629974743</v>
      </c>
      <c r="D62" s="302">
        <f t="shared" si="15"/>
        <v>0.65208488476297433</v>
      </c>
      <c r="E62" s="303"/>
      <c r="F62" s="302">
        <v>0.33423707967726352</v>
      </c>
      <c r="G62" s="302">
        <v>0.69258616282885566</v>
      </c>
      <c r="H62" s="302">
        <f t="shared" si="16"/>
        <v>1.0268232425061192</v>
      </c>
      <c r="I62" s="303"/>
      <c r="J62" s="302">
        <v>0.29247789874173385</v>
      </c>
      <c r="K62" s="302">
        <v>0.51988859913398855</v>
      </c>
      <c r="L62" s="302">
        <f t="shared" si="17"/>
        <v>0.81236649787572235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0.30439824138682814</v>
      </c>
      <c r="C63" s="302">
        <v>0.17789770496707027</v>
      </c>
      <c r="D63" s="302">
        <f t="shared" si="15"/>
        <v>0.48229594635389839</v>
      </c>
      <c r="E63" s="303"/>
      <c r="F63" s="302">
        <v>0.32424428844147268</v>
      </c>
      <c r="G63" s="302">
        <v>0.27855997887253287</v>
      </c>
      <c r="H63" s="302">
        <f t="shared" si="16"/>
        <v>0.60280426731400549</v>
      </c>
      <c r="I63" s="303"/>
      <c r="J63" s="302">
        <v>0.23761223733115119</v>
      </c>
      <c r="K63" s="302">
        <v>0.226803512216605</v>
      </c>
      <c r="L63" s="302">
        <f t="shared" si="17"/>
        <v>0.46441574954775622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0.17869908053576042</v>
      </c>
      <c r="C64" s="302">
        <v>0.83931392834789353</v>
      </c>
      <c r="D64" s="302">
        <f t="shared" si="15"/>
        <v>1.0180130088836539</v>
      </c>
      <c r="E64" s="303"/>
      <c r="F64" s="302">
        <v>0.19155709983954505</v>
      </c>
      <c r="G64" s="302">
        <v>0.86749545530941086</v>
      </c>
      <c r="H64" s="302">
        <f t="shared" si="16"/>
        <v>1.059052555148956</v>
      </c>
      <c r="I64" s="303"/>
      <c r="J64" s="302">
        <v>0.10184040834124125</v>
      </c>
      <c r="K64" s="302">
        <v>0.58677629658799035</v>
      </c>
      <c r="L64" s="302">
        <f t="shared" si="17"/>
        <v>0.68861670492923155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4.4332334417896788E-2</v>
      </c>
      <c r="C65" s="302">
        <v>3.0450419900698356E-2</v>
      </c>
      <c r="D65" s="302">
        <f t="shared" si="15"/>
        <v>7.4782754318595143E-2</v>
      </c>
      <c r="E65" s="303"/>
      <c r="F65" s="302">
        <v>3.6954494700276536E-2</v>
      </c>
      <c r="G65" s="302">
        <v>4.4232416919017616E-2</v>
      </c>
      <c r="H65" s="302">
        <f t="shared" si="16"/>
        <v>8.1186911619294144E-2</v>
      </c>
      <c r="I65" s="303"/>
      <c r="J65" s="302">
        <v>2.4536938203285254E-2</v>
      </c>
      <c r="K65" s="302">
        <v>2.9254884484939035E-2</v>
      </c>
      <c r="L65" s="302">
        <f t="shared" si="17"/>
        <v>5.3791822688224286E-2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0.1489693975705994</v>
      </c>
      <c r="C66" s="302">
        <v>0.10187720071235883</v>
      </c>
      <c r="D66" s="302">
        <f t="shared" si="15"/>
        <v>0.25084659828295824</v>
      </c>
      <c r="E66" s="303"/>
      <c r="F66" s="302">
        <v>0.11904052742171356</v>
      </c>
      <c r="G66" s="302">
        <v>0.12265349440638995</v>
      </c>
      <c r="H66" s="302">
        <f t="shared" si="16"/>
        <v>0.24169402182810351</v>
      </c>
      <c r="I66" s="303"/>
      <c r="J66" s="302">
        <v>8.0112679022814978E-2</v>
      </c>
      <c r="K66" s="302">
        <v>0.10232692280576711</v>
      </c>
      <c r="L66" s="302">
        <f t="shared" si="17"/>
        <v>0.1824396018285821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0.90250154789299308</v>
      </c>
      <c r="C67" s="302">
        <v>2.0133392973485384</v>
      </c>
      <c r="D67" s="302">
        <f t="shared" si="15"/>
        <v>2.9158408452415316</v>
      </c>
      <c r="E67" s="303"/>
      <c r="F67" s="302">
        <v>0.93543481136441742</v>
      </c>
      <c r="G67" s="302">
        <v>2.2519719022861824</v>
      </c>
      <c r="H67" s="302">
        <f t="shared" si="16"/>
        <v>3.1874067136505997</v>
      </c>
      <c r="I67" s="303"/>
      <c r="J67" s="302">
        <v>0.63557393876257495</v>
      </c>
      <c r="K67" s="302">
        <v>1.4308747586559538</v>
      </c>
      <c r="L67" s="302">
        <f t="shared" si="17"/>
        <v>2.0664486974185285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0.82131478609734065</v>
      </c>
      <c r="C68" s="302">
        <v>0.44740746432853823</v>
      </c>
      <c r="D68" s="302">
        <f t="shared" si="15"/>
        <v>1.2687222504258788</v>
      </c>
      <c r="E68" s="303"/>
      <c r="F68" s="302">
        <v>0.72773018622101737</v>
      </c>
      <c r="G68" s="302">
        <v>0.51122342907306317</v>
      </c>
      <c r="H68" s="302">
        <f t="shared" si="16"/>
        <v>1.2389536152940805</v>
      </c>
      <c r="I68" s="303"/>
      <c r="J68" s="302">
        <v>0.74495883887288139</v>
      </c>
      <c r="K68" s="302">
        <v>0.36529717808561807</v>
      </c>
      <c r="L68" s="302">
        <f t="shared" si="17"/>
        <v>1.1102560169584994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2.9162251969762161</v>
      </c>
      <c r="C70" s="311">
        <f t="shared" ref="C70:L70" si="18">SUM(C60:C68)</f>
        <v>4.7917748030237881</v>
      </c>
      <c r="D70" s="311">
        <f t="shared" si="18"/>
        <v>7.7080000000000046</v>
      </c>
      <c r="E70" s="311"/>
      <c r="F70" s="311">
        <f t="shared" si="18"/>
        <v>3.151039251759137</v>
      </c>
      <c r="G70" s="311">
        <f t="shared" si="18"/>
        <v>5.9739607482408745</v>
      </c>
      <c r="H70" s="311">
        <f t="shared" si="18"/>
        <v>9.1250000000000124</v>
      </c>
      <c r="I70" s="311"/>
      <c r="J70" s="311">
        <f t="shared" si="18"/>
        <v>2.5450307962156433</v>
      </c>
      <c r="K70" s="311">
        <f t="shared" si="18"/>
        <v>4.2789692037843592</v>
      </c>
      <c r="L70" s="311">
        <f t="shared" si="18"/>
        <v>6.8240000000000016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5.4690294925640939E-2</v>
      </c>
      <c r="C77" s="302">
        <v>0.36096455957652707</v>
      </c>
      <c r="D77" s="302">
        <f>SUM(B77:C77)</f>
        <v>0.41565485450216799</v>
      </c>
      <c r="E77" s="303"/>
      <c r="F77" s="302">
        <v>8.7908145894157186E-2</v>
      </c>
      <c r="G77" s="302">
        <v>0.42708338782094968</v>
      </c>
      <c r="H77" s="302">
        <f>SUM(F77:G77)</f>
        <v>0.51499153371510686</v>
      </c>
      <c r="I77" s="303"/>
      <c r="J77" s="302">
        <v>9.1299241168544265E-2</v>
      </c>
      <c r="K77" s="302">
        <v>0.4087132451204552</v>
      </c>
      <c r="L77" s="302">
        <f>SUM(J77:K77)</f>
        <v>0.50001248628899941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8.2801716892531269E-2</v>
      </c>
      <c r="C78" s="302">
        <v>0.45656663810986281</v>
      </c>
      <c r="D78" s="302">
        <f t="shared" ref="D78:D85" si="19">SUM(B78:C78)</f>
        <v>0.53936835500239411</v>
      </c>
      <c r="E78" s="303"/>
      <c r="F78" s="302">
        <v>0.1215245906986417</v>
      </c>
      <c r="G78" s="302">
        <v>0.58656272736665305</v>
      </c>
      <c r="H78" s="302">
        <f t="shared" ref="H78:H85" si="20">SUM(F78:G78)</f>
        <v>0.70808731806529479</v>
      </c>
      <c r="I78" s="303"/>
      <c r="J78" s="302">
        <v>0.14209123492163878</v>
      </c>
      <c r="K78" s="302">
        <v>0.78869378726779427</v>
      </c>
      <c r="L78" s="302">
        <f t="shared" ref="L78:L85" si="21">SUM(J78:K78)</f>
        <v>0.93078502218943304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0.10715022033508635</v>
      </c>
      <c r="C79" s="302">
        <v>0.2686436116544984</v>
      </c>
      <c r="D79" s="302">
        <f t="shared" si="19"/>
        <v>0.37579383198958477</v>
      </c>
      <c r="E79" s="303"/>
      <c r="F79" s="302">
        <v>0.13649739168069752</v>
      </c>
      <c r="G79" s="302">
        <v>0.33230430953263773</v>
      </c>
      <c r="H79" s="302">
        <f t="shared" si="20"/>
        <v>0.46880170121333525</v>
      </c>
      <c r="I79" s="303"/>
      <c r="J79" s="302">
        <v>0.15486830057946382</v>
      </c>
      <c r="K79" s="302">
        <v>0.32706955943718724</v>
      </c>
      <c r="L79" s="302">
        <f t="shared" si="21"/>
        <v>0.48193786001665107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0.18341673071455034</v>
      </c>
      <c r="C80" s="302">
        <v>4.3526047215241989E-2</v>
      </c>
      <c r="D80" s="302">
        <f t="shared" si="19"/>
        <v>0.22694277792979234</v>
      </c>
      <c r="E80" s="303"/>
      <c r="F80" s="302">
        <v>0.21420436424466549</v>
      </c>
      <c r="G80" s="302">
        <v>5.9280928376435386E-2</v>
      </c>
      <c r="H80" s="302">
        <f t="shared" si="20"/>
        <v>0.27348529262110088</v>
      </c>
      <c r="I80" s="303"/>
      <c r="J80" s="302">
        <v>0.16686735368730057</v>
      </c>
      <c r="K80" s="302">
        <v>6.950174911430923E-2</v>
      </c>
      <c r="L80" s="302">
        <f t="shared" si="21"/>
        <v>0.2363691028016098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1.968589270523036E-2</v>
      </c>
      <c r="C81" s="302">
        <v>0.84669300982514162</v>
      </c>
      <c r="D81" s="302">
        <f t="shared" si="19"/>
        <v>0.86637890253037197</v>
      </c>
      <c r="E81" s="303"/>
      <c r="F81" s="302">
        <v>2.3143467211756592E-2</v>
      </c>
      <c r="G81" s="302">
        <v>0.71880068798150432</v>
      </c>
      <c r="H81" s="302">
        <f t="shared" si="20"/>
        <v>0.74194415519326096</v>
      </c>
      <c r="I81" s="303"/>
      <c r="J81" s="302">
        <v>2.9276281965293589E-2</v>
      </c>
      <c r="K81" s="302">
        <v>0.58036160388928271</v>
      </c>
      <c r="L81" s="302">
        <f t="shared" si="21"/>
        <v>0.60963788585457634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4.8623071900648969E-2</v>
      </c>
      <c r="C82" s="302">
        <v>4.9983362959525801E-3</v>
      </c>
      <c r="D82" s="302">
        <f t="shared" si="19"/>
        <v>5.362140819660155E-2</v>
      </c>
      <c r="E82" s="303"/>
      <c r="F82" s="302">
        <v>5.3935133685941279E-2</v>
      </c>
      <c r="G82" s="302">
        <v>5.7831160247360227E-3</v>
      </c>
      <c r="H82" s="302">
        <f t="shared" si="20"/>
        <v>5.9718249710677303E-2</v>
      </c>
      <c r="I82" s="303"/>
      <c r="J82" s="302">
        <v>4.1768764999648419E-2</v>
      </c>
      <c r="K82" s="302">
        <v>6.5413820376413459E-3</v>
      </c>
      <c r="L82" s="302">
        <f t="shared" si="21"/>
        <v>4.8310147037289766E-2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5.1064073900781867E-2</v>
      </c>
      <c r="C83" s="302">
        <v>5.5210156116290918E-2</v>
      </c>
      <c r="D83" s="302">
        <f t="shared" si="19"/>
        <v>0.10627423001707278</v>
      </c>
      <c r="E83" s="303"/>
      <c r="F83" s="302">
        <v>5.6438292075898983E-2</v>
      </c>
      <c r="G83" s="302">
        <v>6.1629721319537867E-2</v>
      </c>
      <c r="H83" s="302">
        <f t="shared" si="20"/>
        <v>0.11806801339543685</v>
      </c>
      <c r="I83" s="303"/>
      <c r="J83" s="302">
        <v>4.8800269423061898E-2</v>
      </c>
      <c r="K83" s="302">
        <v>7.3555335808951697E-2</v>
      </c>
      <c r="L83" s="302">
        <f t="shared" si="21"/>
        <v>0.1223556052320136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6.1225656716117856E-2</v>
      </c>
      <c r="C84" s="302">
        <v>0.27449680657794179</v>
      </c>
      <c r="D84" s="302">
        <f t="shared" si="19"/>
        <v>0.33572246329405964</v>
      </c>
      <c r="E84" s="303"/>
      <c r="F84" s="302">
        <v>4.7999025519082979E-2</v>
      </c>
      <c r="G84" s="302">
        <v>0.23237343759083362</v>
      </c>
      <c r="H84" s="302">
        <f t="shared" si="20"/>
        <v>0.28037246310991659</v>
      </c>
      <c r="I84" s="303"/>
      <c r="J84" s="302">
        <v>4.0166094301286953E-2</v>
      </c>
      <c r="K84" s="302">
        <v>0.19399423480592931</v>
      </c>
      <c r="L84" s="302">
        <f t="shared" si="21"/>
        <v>0.23416032910721626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3.470449468704262E-2</v>
      </c>
      <c r="C85" s="302">
        <v>0.12853868185091144</v>
      </c>
      <c r="D85" s="302">
        <f t="shared" si="19"/>
        <v>0.16324317653795406</v>
      </c>
      <c r="E85" s="303"/>
      <c r="F85" s="302">
        <v>3.6188674920779547E-2</v>
      </c>
      <c r="G85" s="302">
        <v>0.11034259805509605</v>
      </c>
      <c r="H85" s="302">
        <f t="shared" si="20"/>
        <v>0.14653127297587559</v>
      </c>
      <c r="I85" s="303"/>
      <c r="J85" s="302">
        <v>6.2361162959166279E-2</v>
      </c>
      <c r="K85" s="302">
        <v>0.10407039851304896</v>
      </c>
      <c r="L85" s="302">
        <f t="shared" si="21"/>
        <v>0.16643156147221524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0.64336215277763065</v>
      </c>
      <c r="C87" s="311">
        <f t="shared" ref="C87:D87" si="22">SUM(C77:C85)</f>
        <v>2.4396378472223685</v>
      </c>
      <c r="D87" s="311">
        <f t="shared" si="22"/>
        <v>3.0829999999999993</v>
      </c>
      <c r="E87" s="311"/>
      <c r="F87" s="311">
        <f t="shared" ref="F87:H87" si="23">SUM(F77:F85)</f>
        <v>0.77783908593162143</v>
      </c>
      <c r="G87" s="311">
        <f t="shared" si="23"/>
        <v>2.5341609140683836</v>
      </c>
      <c r="H87" s="311">
        <f t="shared" si="23"/>
        <v>3.3120000000000047</v>
      </c>
      <c r="I87" s="311"/>
      <c r="J87" s="311">
        <f t="shared" ref="J87:L87" si="24">SUM(J77:J85)</f>
        <v>0.77749870400540466</v>
      </c>
      <c r="K87" s="311">
        <f t="shared" si="24"/>
        <v>2.5525012959946003</v>
      </c>
      <c r="L87" s="311">
        <f t="shared" si="24"/>
        <v>3.3300000000000041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0.49630426150953827</v>
      </c>
      <c r="C94" s="302">
        <v>2.5579836409040304</v>
      </c>
      <c r="D94" s="302">
        <f>SUM(B94:C94)</f>
        <v>3.0542879024135687</v>
      </c>
      <c r="E94" s="303"/>
      <c r="F94" s="302">
        <v>0.65385810422303547</v>
      </c>
      <c r="G94" s="302">
        <v>2.858972089088708</v>
      </c>
      <c r="H94" s="302">
        <f>SUM(F94:G94)</f>
        <v>3.5128301933117436</v>
      </c>
      <c r="I94" s="303"/>
      <c r="J94" s="302">
        <v>0.56123442122798461</v>
      </c>
      <c r="K94" s="302">
        <v>2.4134920974568232</v>
      </c>
      <c r="L94" s="302">
        <f>SUM(J94:K94)</f>
        <v>2.974726518684808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0.63527318785405196</v>
      </c>
      <c r="C95" s="302">
        <v>2.4752216235204552</v>
      </c>
      <c r="D95" s="302">
        <f t="shared" ref="D95:D102" si="25">SUM(B95:C95)</f>
        <v>3.1104948113745072</v>
      </c>
      <c r="E95" s="303"/>
      <c r="F95" s="302">
        <v>0.86822765731438101</v>
      </c>
      <c r="G95" s="302">
        <v>3.2240700993044547</v>
      </c>
      <c r="H95" s="302">
        <f t="shared" ref="H95:H102" si="26">SUM(F95:G95)</f>
        <v>4.0922977566188354</v>
      </c>
      <c r="I95" s="303"/>
      <c r="J95" s="302">
        <v>0.92760471919987297</v>
      </c>
      <c r="K95" s="302">
        <v>3.780378711659242</v>
      </c>
      <c r="L95" s="302">
        <f t="shared" ref="L95:L102" si="27">SUM(J95:K95)</f>
        <v>4.7079834308591151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0.78262592573012335</v>
      </c>
      <c r="C96" s="302">
        <v>1.66692288333703</v>
      </c>
      <c r="D96" s="302">
        <f t="shared" si="25"/>
        <v>2.4495488090671533</v>
      </c>
      <c r="E96" s="303"/>
      <c r="F96" s="302">
        <v>0.94532687216541189</v>
      </c>
      <c r="G96" s="302">
        <v>2.0506401068192388</v>
      </c>
      <c r="H96" s="302">
        <f t="shared" si="26"/>
        <v>2.9959669789846508</v>
      </c>
      <c r="I96" s="303"/>
      <c r="J96" s="302">
        <v>0.88091774007071599</v>
      </c>
      <c r="K96" s="302">
        <v>1.7806061844412915</v>
      </c>
      <c r="L96" s="302">
        <f t="shared" si="27"/>
        <v>2.6615239245120073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1.4611013545344758</v>
      </c>
      <c r="C97" s="302">
        <v>0.48962897327854582</v>
      </c>
      <c r="D97" s="302">
        <f t="shared" si="25"/>
        <v>1.9507303278130217</v>
      </c>
      <c r="E97" s="303"/>
      <c r="F97" s="302">
        <v>1.4841474359947384</v>
      </c>
      <c r="G97" s="302">
        <v>0.60824272647427913</v>
      </c>
      <c r="H97" s="302">
        <f t="shared" si="26"/>
        <v>2.0923901624690178</v>
      </c>
      <c r="I97" s="303"/>
      <c r="J97" s="302">
        <v>1.0883808031478921</v>
      </c>
      <c r="K97" s="302">
        <v>0.61374155054855406</v>
      </c>
      <c r="L97" s="302">
        <f t="shared" si="27"/>
        <v>1.702122353696446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0.516278817348921</v>
      </c>
      <c r="C98" s="302">
        <v>8.6255975981485129</v>
      </c>
      <c r="D98" s="302">
        <f t="shared" si="25"/>
        <v>9.1418764154974337</v>
      </c>
      <c r="E98" s="303"/>
      <c r="F98" s="302">
        <v>0.47615558646555761</v>
      </c>
      <c r="G98" s="302">
        <v>6.7333371648255804</v>
      </c>
      <c r="H98" s="302">
        <f t="shared" si="26"/>
        <v>7.2094927512911378</v>
      </c>
      <c r="I98" s="303"/>
      <c r="J98" s="302">
        <v>0.34550531173696536</v>
      </c>
      <c r="K98" s="302">
        <v>5.3647986711793108</v>
      </c>
      <c r="L98" s="302">
        <f t="shared" si="27"/>
        <v>5.7103039829162761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0.23893171575557343</v>
      </c>
      <c r="C99" s="302">
        <v>0.12435223227207512</v>
      </c>
      <c r="D99" s="302">
        <f t="shared" si="25"/>
        <v>0.36328394802764852</v>
      </c>
      <c r="E99" s="303"/>
      <c r="F99" s="302">
        <v>0.24708815739518661</v>
      </c>
      <c r="G99" s="302">
        <v>0.16144654372203407</v>
      </c>
      <c r="H99" s="302">
        <f t="shared" si="26"/>
        <v>0.40853470111722068</v>
      </c>
      <c r="I99" s="303"/>
      <c r="J99" s="302">
        <v>0.18552355800527276</v>
      </c>
      <c r="K99" s="302">
        <v>0.17930267260798202</v>
      </c>
      <c r="L99" s="302">
        <f t="shared" si="27"/>
        <v>0.36482623061325481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0.45240176064563137</v>
      </c>
      <c r="C100" s="302">
        <v>0.3468697394332223</v>
      </c>
      <c r="D100" s="302">
        <f t="shared" si="25"/>
        <v>0.79927150007885372</v>
      </c>
      <c r="E100" s="303"/>
      <c r="F100" s="302">
        <v>0.45017974319858706</v>
      </c>
      <c r="G100" s="302">
        <v>0.37595285591328587</v>
      </c>
      <c r="H100" s="302">
        <f t="shared" si="26"/>
        <v>0.82613259911187287</v>
      </c>
      <c r="I100" s="303"/>
      <c r="J100" s="302">
        <v>0.35829712916977735</v>
      </c>
      <c r="K100" s="302">
        <v>0.38729519541033763</v>
      </c>
      <c r="L100" s="302">
        <f t="shared" si="27"/>
        <v>0.74559232458011504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0.94941375077678825</v>
      </c>
      <c r="C101" s="302">
        <v>4.8264705873361153</v>
      </c>
      <c r="D101" s="302">
        <f t="shared" si="25"/>
        <v>5.7758843381129035</v>
      </c>
      <c r="E101" s="303"/>
      <c r="F101" s="302">
        <v>0.80235183493106355</v>
      </c>
      <c r="G101" s="302">
        <v>4.2911715429526831</v>
      </c>
      <c r="H101" s="302">
        <f t="shared" si="26"/>
        <v>5.0935233778837468</v>
      </c>
      <c r="I101" s="303"/>
      <c r="J101" s="302">
        <v>0.7571261495177376</v>
      </c>
      <c r="K101" s="302">
        <v>3.3958036808969392</v>
      </c>
      <c r="L101" s="302">
        <f t="shared" si="27"/>
        <v>4.1529298304146769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0.67388746290983759</v>
      </c>
      <c r="C102" s="302">
        <v>1.4927344847049913</v>
      </c>
      <c r="D102" s="302">
        <f t="shared" si="25"/>
        <v>2.166621947614829</v>
      </c>
      <c r="E102" s="303"/>
      <c r="F102" s="302">
        <v>0.55449536261763555</v>
      </c>
      <c r="G102" s="302">
        <v>1.3923361165941661</v>
      </c>
      <c r="H102" s="302">
        <f t="shared" si="26"/>
        <v>1.9468314792118018</v>
      </c>
      <c r="I102" s="303"/>
      <c r="J102" s="302">
        <v>0.67323438070525621</v>
      </c>
      <c r="K102" s="302">
        <v>1.1667570230180571</v>
      </c>
      <c r="L102" s="302">
        <f t="shared" si="27"/>
        <v>1.8399914037233134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6.2062182370649399</v>
      </c>
      <c r="C104" s="311">
        <f t="shared" ref="C104:D104" si="28">SUM(C94:C102)</f>
        <v>22.605781762934974</v>
      </c>
      <c r="D104" s="311">
        <f t="shared" si="28"/>
        <v>28.811999999999919</v>
      </c>
      <c r="E104" s="311"/>
      <c r="F104" s="311">
        <f t="shared" ref="F104:H104" si="29">SUM(F94:F102)</f>
        <v>6.4818307543055971</v>
      </c>
      <c r="G104" s="311">
        <f t="shared" si="29"/>
        <v>21.696169245694428</v>
      </c>
      <c r="H104" s="311">
        <f t="shared" si="29"/>
        <v>28.178000000000033</v>
      </c>
      <c r="I104" s="311"/>
      <c r="J104" s="311">
        <f t="shared" ref="J104:L104" si="30">SUM(J94:J102)</f>
        <v>5.777824212781475</v>
      </c>
      <c r="K104" s="311">
        <f t="shared" si="30"/>
        <v>19.082175787218539</v>
      </c>
      <c r="L104" s="311">
        <f t="shared" si="30"/>
        <v>24.860000000000014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3.6496675692039286E-2</v>
      </c>
      <c r="C111" s="302">
        <v>9.6720642921488964E-2</v>
      </c>
      <c r="D111" s="302">
        <f>SUM(B111:C111)</f>
        <v>0.13321731861352826</v>
      </c>
      <c r="E111" s="303"/>
      <c r="F111" s="302">
        <v>1.2292784137385906E-2</v>
      </c>
      <c r="G111" s="302">
        <v>2.9418965014648885E-2</v>
      </c>
      <c r="H111" s="302">
        <f>SUM(F111:G111)</f>
        <v>4.1711749152034794E-2</v>
      </c>
      <c r="I111" s="303"/>
      <c r="J111" s="302">
        <v>1.1570946024662482E-2</v>
      </c>
      <c r="K111" s="302">
        <v>2.4792958225136823E-2</v>
      </c>
      <c r="L111" s="302">
        <f>SUM(J111:K111)</f>
        <v>3.6363904249799309E-2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5.3679267651058654E-2</v>
      </c>
      <c r="C112" s="302">
        <v>0.16817522875850766</v>
      </c>
      <c r="D112" s="302">
        <f t="shared" ref="D112:D119" si="31">SUM(B112:C112)</f>
        <v>0.22185449640956631</v>
      </c>
      <c r="E112" s="303"/>
      <c r="F112" s="302">
        <v>2.0170793340730037E-2</v>
      </c>
      <c r="G112" s="302">
        <v>6.1642327515541016E-2</v>
      </c>
      <c r="H112" s="302">
        <f t="shared" ref="H112:H119" si="32">SUM(F112:G112)</f>
        <v>8.1813120856271057E-2</v>
      </c>
      <c r="I112" s="303"/>
      <c r="J112" s="302">
        <v>2.4107093410412877E-2</v>
      </c>
      <c r="K112" s="302">
        <v>7.0501311328143051E-2</v>
      </c>
      <c r="L112" s="302">
        <f t="shared" ref="L112:L119" si="33">SUM(J112:K112)</f>
        <v>9.4608404738555932E-2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5.0588560142244429E-2</v>
      </c>
      <c r="C113" s="302">
        <v>9.7704178506074282E-2</v>
      </c>
      <c r="D113" s="302">
        <f t="shared" si="31"/>
        <v>0.14829273864831871</v>
      </c>
      <c r="E113" s="303"/>
      <c r="F113" s="302">
        <v>1.5840765783453861E-2</v>
      </c>
      <c r="G113" s="302">
        <v>3.682341192487909E-2</v>
      </c>
      <c r="H113" s="302">
        <f t="shared" si="32"/>
        <v>5.2664177708332954E-2</v>
      </c>
      <c r="I113" s="303"/>
      <c r="J113" s="302">
        <v>1.6202257694770045E-2</v>
      </c>
      <c r="K113" s="302">
        <v>2.9999899062452724E-2</v>
      </c>
      <c r="L113" s="302">
        <f t="shared" si="33"/>
        <v>4.6202156757222765E-2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0.10809084024857359</v>
      </c>
      <c r="C114" s="302">
        <v>9.0902187078684388E-2</v>
      </c>
      <c r="D114" s="302">
        <f t="shared" si="31"/>
        <v>0.19899302732725799</v>
      </c>
      <c r="E114" s="303"/>
      <c r="F114" s="302">
        <v>2.6461946558155421E-2</v>
      </c>
      <c r="G114" s="302">
        <v>3.2693492767309158E-2</v>
      </c>
      <c r="H114" s="302">
        <f t="shared" si="32"/>
        <v>5.9155439325464576E-2</v>
      </c>
      <c r="I114" s="303"/>
      <c r="J114" s="302">
        <v>2.1671777824298695E-2</v>
      </c>
      <c r="K114" s="302">
        <v>3.4691217717177029E-2</v>
      </c>
      <c r="L114" s="302">
        <f t="shared" si="33"/>
        <v>5.6362995541475724E-2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1.8529737130836242E-3</v>
      </c>
      <c r="C115" s="302">
        <v>0.13664741219735044</v>
      </c>
      <c r="D115" s="302">
        <f t="shared" si="31"/>
        <v>0.13850038591043407</v>
      </c>
      <c r="E115" s="303"/>
      <c r="F115" s="302">
        <v>4.445937518280567E-4</v>
      </c>
      <c r="G115" s="302">
        <v>3.1520232696981364E-2</v>
      </c>
      <c r="H115" s="302">
        <f t="shared" si="32"/>
        <v>3.1964826448809422E-2</v>
      </c>
      <c r="I115" s="303"/>
      <c r="J115" s="302">
        <v>4.7377502154895577E-4</v>
      </c>
      <c r="K115" s="302">
        <v>1.8243153170607086E-2</v>
      </c>
      <c r="L115" s="302">
        <f t="shared" si="33"/>
        <v>1.8716928192156042E-2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3.6619489749873816E-3</v>
      </c>
      <c r="C116" s="302">
        <v>1.3467493811443777E-2</v>
      </c>
      <c r="D116" s="302">
        <f t="shared" si="31"/>
        <v>1.7129442786431158E-2</v>
      </c>
      <c r="E116" s="303"/>
      <c r="F116" s="302">
        <v>8.3727130797181678E-4</v>
      </c>
      <c r="G116" s="302">
        <v>4.4110232916099194E-3</v>
      </c>
      <c r="H116" s="302">
        <f t="shared" si="32"/>
        <v>5.2482945995817364E-3</v>
      </c>
      <c r="I116" s="303"/>
      <c r="J116" s="302">
        <v>5.2053735337840613E-4</v>
      </c>
      <c r="K116" s="302">
        <v>4.0138493052640986E-3</v>
      </c>
      <c r="L116" s="302">
        <f t="shared" si="33"/>
        <v>4.5343866586425047E-3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6.8423725006435177E-2</v>
      </c>
      <c r="C117" s="302">
        <v>8.7060997175654672E-2</v>
      </c>
      <c r="D117" s="302">
        <f t="shared" si="31"/>
        <v>0.15548472218208986</v>
      </c>
      <c r="E117" s="303"/>
      <c r="F117" s="302">
        <v>1.639613844948936E-2</v>
      </c>
      <c r="G117" s="302">
        <v>2.6825391509744646E-2</v>
      </c>
      <c r="H117" s="302">
        <f t="shared" si="32"/>
        <v>4.3221529959234006E-2</v>
      </c>
      <c r="I117" s="303"/>
      <c r="J117" s="302">
        <v>1.6344914282490044E-2</v>
      </c>
      <c r="K117" s="302">
        <v>3.0185210486149975E-2</v>
      </c>
      <c r="L117" s="302">
        <f t="shared" si="33"/>
        <v>4.6530124768640019E-2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1.0556531612119339E-3</v>
      </c>
      <c r="C118" s="302">
        <v>6.3868117240065553E-2</v>
      </c>
      <c r="D118" s="302">
        <f t="shared" si="31"/>
        <v>6.4923770401277489E-2</v>
      </c>
      <c r="E118" s="303"/>
      <c r="F118" s="302">
        <v>2.2270209200994301E-4</v>
      </c>
      <c r="G118" s="302">
        <v>1.469018132294087E-2</v>
      </c>
      <c r="H118" s="302">
        <f t="shared" si="32"/>
        <v>1.4912883414950813E-2</v>
      </c>
      <c r="I118" s="303"/>
      <c r="J118" s="302">
        <v>3.0456187712236591E-4</v>
      </c>
      <c r="K118" s="302">
        <v>1.2853733955380652E-2</v>
      </c>
      <c r="L118" s="302">
        <f t="shared" si="33"/>
        <v>1.3158295832503018E-2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4.0628013265459183E-3</v>
      </c>
      <c r="C119" s="302">
        <v>2.1541296394550925E-2</v>
      </c>
      <c r="D119" s="302">
        <f t="shared" si="31"/>
        <v>2.5604097721096841E-2</v>
      </c>
      <c r="E119" s="303"/>
      <c r="F119" s="302">
        <v>6.7560636754766075E-4</v>
      </c>
      <c r="G119" s="302">
        <v>4.6323721677725572E-3</v>
      </c>
      <c r="H119" s="302">
        <f t="shared" si="32"/>
        <v>5.3079785353202184E-3</v>
      </c>
      <c r="I119" s="303"/>
      <c r="J119" s="302">
        <v>6.0771953063389116E-4</v>
      </c>
      <c r="K119" s="302">
        <v>3.915083730370957E-3</v>
      </c>
      <c r="L119" s="302">
        <f t="shared" si="33"/>
        <v>4.5228032610048485E-3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0.32791244591617996</v>
      </c>
      <c r="C121" s="311">
        <f t="shared" ref="C121:D121" si="34">SUM(C111:C119)</f>
        <v>0.77608755408382057</v>
      </c>
      <c r="D121" s="311">
        <f t="shared" si="34"/>
        <v>1.1040000000000005</v>
      </c>
      <c r="E121" s="311"/>
      <c r="F121" s="311">
        <f t="shared" ref="F121:H121" si="35">SUM(F111:F119)</f>
        <v>9.3342601788572066E-2</v>
      </c>
      <c r="G121" s="311">
        <f t="shared" si="35"/>
        <v>0.24265739821142751</v>
      </c>
      <c r="H121" s="311">
        <f t="shared" si="35"/>
        <v>0.33599999999999963</v>
      </c>
      <c r="I121" s="311"/>
      <c r="J121" s="311">
        <f t="shared" ref="J121:L121" si="36">SUM(J111:J119)</f>
        <v>9.1803583019317764E-2</v>
      </c>
      <c r="K121" s="311">
        <f t="shared" si="36"/>
        <v>0.22919641698068241</v>
      </c>
      <c r="L121" s="311">
        <f t="shared" si="36"/>
        <v>0.32100000000000012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3.3017634584330748E-2</v>
      </c>
      <c r="C128" s="302">
        <v>0.10016516887650548</v>
      </c>
      <c r="D128" s="302">
        <f>SUM(B128:C128)</f>
        <v>0.13318280346083622</v>
      </c>
      <c r="E128" s="303"/>
      <c r="F128" s="302">
        <v>7.831656678646462E-2</v>
      </c>
      <c r="G128" s="302">
        <v>0.23149120148579608</v>
      </c>
      <c r="H128" s="302">
        <f>SUM(F128:G128)</f>
        <v>0.3098077682722607</v>
      </c>
      <c r="I128" s="303"/>
      <c r="J128" s="302">
        <v>8.8451593508353757E-2</v>
      </c>
      <c r="K128" s="302">
        <v>0.23222136123748369</v>
      </c>
      <c r="L128" s="302">
        <f>SUM(J128:K128)</f>
        <v>0.32067295474583746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5.7252448109305576E-2</v>
      </c>
      <c r="C129" s="302">
        <v>7.5818338160826365E-2</v>
      </c>
      <c r="D129" s="302">
        <f t="shared" ref="D129:D136" si="37">SUM(B129:C129)</f>
        <v>0.13307078627013194</v>
      </c>
      <c r="E129" s="303"/>
      <c r="F129" s="302">
        <v>0.16601231728205379</v>
      </c>
      <c r="G129" s="302">
        <v>0.20755094334945864</v>
      </c>
      <c r="H129" s="302">
        <f t="shared" ref="H129:H136" si="38">SUM(F129:G129)</f>
        <v>0.37356326063151246</v>
      </c>
      <c r="I129" s="303"/>
      <c r="J129" s="302">
        <v>0.22530535512980809</v>
      </c>
      <c r="K129" s="302">
        <v>0.26280843428083117</v>
      </c>
      <c r="L129" s="302">
        <f t="shared" ref="L129:L136" si="39">SUM(J129:K129)</f>
        <v>0.48811378941063926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7.2165604985312312E-2</v>
      </c>
      <c r="C130" s="302">
        <v>6.374947048149579E-2</v>
      </c>
      <c r="D130" s="302">
        <f t="shared" si="37"/>
        <v>0.13591507546680809</v>
      </c>
      <c r="E130" s="303"/>
      <c r="F130" s="302">
        <v>0.16368655764352411</v>
      </c>
      <c r="G130" s="302">
        <v>0.1499622602026337</v>
      </c>
      <c r="H130" s="302">
        <f t="shared" si="38"/>
        <v>0.31364881784615783</v>
      </c>
      <c r="I130" s="303"/>
      <c r="J130" s="302">
        <v>0.2054011021049568</v>
      </c>
      <c r="K130" s="302">
        <v>0.14737627988006743</v>
      </c>
      <c r="L130" s="302">
        <f t="shared" si="39"/>
        <v>0.35277738198502423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7.3853055530999231E-2</v>
      </c>
      <c r="C131" s="302">
        <v>3.4327624620943804E-2</v>
      </c>
      <c r="D131" s="302">
        <f t="shared" si="37"/>
        <v>0.10818068015194304</v>
      </c>
      <c r="E131" s="303"/>
      <c r="F131" s="302">
        <v>0.17217443187559792</v>
      </c>
      <c r="G131" s="302">
        <v>8.6407519818251816E-2</v>
      </c>
      <c r="H131" s="302">
        <f t="shared" si="38"/>
        <v>0.25858195169384973</v>
      </c>
      <c r="I131" s="303"/>
      <c r="J131" s="302">
        <v>0.17151288239356607</v>
      </c>
      <c r="K131" s="302">
        <v>0.10614698421133309</v>
      </c>
      <c r="L131" s="302">
        <f t="shared" si="39"/>
        <v>0.27765986660489916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2.2038272866072958E-2</v>
      </c>
      <c r="C132" s="302">
        <v>0.13722485722462485</v>
      </c>
      <c r="D132" s="302">
        <f t="shared" si="37"/>
        <v>0.15926313009069781</v>
      </c>
      <c r="E132" s="303"/>
      <c r="F132" s="302">
        <v>3.878395427514246E-2</v>
      </c>
      <c r="G132" s="302">
        <v>0.21696670426694728</v>
      </c>
      <c r="H132" s="302">
        <f t="shared" si="38"/>
        <v>0.25575065854208973</v>
      </c>
      <c r="I132" s="303"/>
      <c r="J132" s="302">
        <v>3.6319542302445967E-2</v>
      </c>
      <c r="K132" s="302">
        <v>0.20003959637836891</v>
      </c>
      <c r="L132" s="302">
        <f t="shared" si="39"/>
        <v>0.23635913868081487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1.6351755550702528E-2</v>
      </c>
      <c r="C133" s="302">
        <v>9.6325015924672991E-3</v>
      </c>
      <c r="D133" s="302">
        <f t="shared" si="37"/>
        <v>2.5984257143169827E-2</v>
      </c>
      <c r="E133" s="303"/>
      <c r="F133" s="302">
        <v>3.5604995361027285E-2</v>
      </c>
      <c r="G133" s="302">
        <v>2.0243760746151529E-2</v>
      </c>
      <c r="H133" s="302">
        <f t="shared" si="38"/>
        <v>5.5848756107178814E-2</v>
      </c>
      <c r="I133" s="303"/>
      <c r="J133" s="302">
        <v>3.7948141570761318E-2</v>
      </c>
      <c r="K133" s="302">
        <v>2.0877915893369788E-2</v>
      </c>
      <c r="L133" s="302">
        <f t="shared" si="39"/>
        <v>5.882605746413111E-2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3.3663249743779329E-2</v>
      </c>
      <c r="C134" s="302">
        <v>2.5723070745039732E-2</v>
      </c>
      <c r="D134" s="302">
        <f>SUM(B134:C134)</f>
        <v>5.9386320488819061E-2</v>
      </c>
      <c r="E134" s="303"/>
      <c r="F134" s="302">
        <v>6.5135112648210078E-2</v>
      </c>
      <c r="G134" s="302">
        <v>5.6090940809418684E-2</v>
      </c>
      <c r="H134" s="302">
        <f t="shared" si="38"/>
        <v>0.12122605345762877</v>
      </c>
      <c r="I134" s="303"/>
      <c r="J134" s="302">
        <v>6.4436482348226992E-2</v>
      </c>
      <c r="K134" s="302">
        <v>6.463820848878489E-2</v>
      </c>
      <c r="L134" s="302">
        <f t="shared" si="39"/>
        <v>0.1290746908370119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2.3547154141806793E-2</v>
      </c>
      <c r="C135" s="302">
        <v>0.32342072320683224</v>
      </c>
      <c r="D135" s="302">
        <f t="shared" si="37"/>
        <v>0.34696787734863904</v>
      </c>
      <c r="E135" s="303"/>
      <c r="F135" s="302">
        <v>5.3839362162121582E-2</v>
      </c>
      <c r="G135" s="302">
        <v>0.5767908497423494</v>
      </c>
      <c r="H135" s="302">
        <f t="shared" si="38"/>
        <v>0.63063021190447099</v>
      </c>
      <c r="I135" s="303"/>
      <c r="J135" s="302">
        <v>5.4067680724437565E-2</v>
      </c>
      <c r="K135" s="302">
        <v>0.61204689398368051</v>
      </c>
      <c r="L135" s="302">
        <f t="shared" si="39"/>
        <v>0.66611457470811808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3.634735569353454E-2</v>
      </c>
      <c r="C136" s="302">
        <v>0.14170171388541911</v>
      </c>
      <c r="D136" s="302">
        <f t="shared" si="37"/>
        <v>0.17804906957895364</v>
      </c>
      <c r="E136" s="303"/>
      <c r="F136" s="302">
        <v>5.1928477582021557E-2</v>
      </c>
      <c r="G136" s="302">
        <v>0.2560140439628299</v>
      </c>
      <c r="H136" s="302">
        <f t="shared" si="38"/>
        <v>0.30794252154485147</v>
      </c>
      <c r="I136" s="303"/>
      <c r="J136" s="302">
        <v>9.7670157285973613E-2</v>
      </c>
      <c r="K136" s="302">
        <v>0.28573138827755556</v>
      </c>
      <c r="L136" s="302">
        <f t="shared" si="39"/>
        <v>0.38340154556352918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0.36823653120584399</v>
      </c>
      <c r="C138" s="311">
        <f t="shared" ref="C138" si="40">SUM(C128:C136)</f>
        <v>0.91176346879415471</v>
      </c>
      <c r="D138" s="311">
        <f>SUM(D128:D136)</f>
        <v>1.2799999999999987</v>
      </c>
      <c r="E138" s="311"/>
      <c r="F138" s="311">
        <f t="shared" ref="F138:H138" si="41">SUM(F128:F136)</f>
        <v>0.82548177561616332</v>
      </c>
      <c r="G138" s="311">
        <f t="shared" si="41"/>
        <v>1.801518224383837</v>
      </c>
      <c r="H138" s="311">
        <f t="shared" si="41"/>
        <v>2.6270000000000002</v>
      </c>
      <c r="I138" s="311"/>
      <c r="J138" s="311">
        <f t="shared" ref="J138:L138" si="42">SUM(J128:J136)</f>
        <v>0.98111293736853011</v>
      </c>
      <c r="K138" s="311">
        <f t="shared" si="42"/>
        <v>1.931887062631475</v>
      </c>
      <c r="L138" s="311">
        <f t="shared" si="42"/>
        <v>2.9130000000000051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0.33398004146423532</v>
      </c>
      <c r="C145" s="302">
        <v>1.2001134967530083</v>
      </c>
      <c r="D145" s="302">
        <f>SUM(B145:C145)</f>
        <v>1.5340935382172436</v>
      </c>
      <c r="E145" s="303"/>
      <c r="F145" s="302">
        <v>0.63695162710446229</v>
      </c>
      <c r="G145" s="302">
        <v>2.0015718401575948</v>
      </c>
      <c r="H145" s="302">
        <f>SUM(F145:G145)</f>
        <v>2.6385234672620572</v>
      </c>
      <c r="I145" s="303"/>
      <c r="J145" s="302">
        <v>0.71077925882011816</v>
      </c>
      <c r="K145" s="302">
        <v>1.9064957199467016</v>
      </c>
      <c r="L145" s="302">
        <f>SUM(J145:K145)</f>
        <v>2.6172749787668197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0.24215487572118469</v>
      </c>
      <c r="C146" s="302">
        <v>1.1266242367948152</v>
      </c>
      <c r="D146" s="302">
        <f t="shared" ref="D146:D153" si="43">SUM(B146:C146)</f>
        <v>1.3687791125159998</v>
      </c>
      <c r="E146" s="303"/>
      <c r="F146" s="302">
        <v>0.4480087718190483</v>
      </c>
      <c r="G146" s="302">
        <v>1.9874928457168122</v>
      </c>
      <c r="H146" s="302">
        <f t="shared" ref="H146:H153" si="44">SUM(F146:G146)</f>
        <v>2.4355016175358606</v>
      </c>
      <c r="I146" s="303"/>
      <c r="J146" s="302">
        <v>0.56456593084263362</v>
      </c>
      <c r="K146" s="302">
        <v>2.5059496556792791</v>
      </c>
      <c r="L146" s="302">
        <f t="shared" ref="L146:L153" si="45">SUM(J146:K146)</f>
        <v>3.0705155865219127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0.2803963793181089</v>
      </c>
      <c r="C147" s="302">
        <v>0.71777315914084239</v>
      </c>
      <c r="D147" s="302">
        <f t="shared" si="43"/>
        <v>0.99816953845895129</v>
      </c>
      <c r="E147" s="303"/>
      <c r="F147" s="302">
        <v>0.44940965499290347</v>
      </c>
      <c r="G147" s="302">
        <v>1.2385061215013953</v>
      </c>
      <c r="H147" s="302">
        <f t="shared" si="44"/>
        <v>1.6879157764942987</v>
      </c>
      <c r="I147" s="303"/>
      <c r="J147" s="302">
        <v>0.54601774573055373</v>
      </c>
      <c r="K147" s="302">
        <v>1.2609560234815731</v>
      </c>
      <c r="L147" s="302">
        <f t="shared" si="45"/>
        <v>1.8069737692121268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0.91441505918043076</v>
      </c>
      <c r="C148" s="302">
        <v>0.47302920988404829</v>
      </c>
      <c r="D148" s="302">
        <f t="shared" si="43"/>
        <v>1.387444269064479</v>
      </c>
      <c r="E148" s="303"/>
      <c r="F148" s="302">
        <v>1.1525598267332409</v>
      </c>
      <c r="G148" s="302">
        <v>0.80923626328744458</v>
      </c>
      <c r="H148" s="302">
        <f t="shared" si="44"/>
        <v>1.9617960900206854</v>
      </c>
      <c r="I148" s="303"/>
      <c r="J148" s="302">
        <v>0.89179829797399868</v>
      </c>
      <c r="K148" s="302">
        <v>1.0065862610590188</v>
      </c>
      <c r="L148" s="302">
        <f t="shared" si="45"/>
        <v>1.8983845590330175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3.6116952180075011E-2</v>
      </c>
      <c r="C149" s="302">
        <v>9.1010749731995162</v>
      </c>
      <c r="D149" s="302">
        <f t="shared" si="43"/>
        <v>9.1371919253795912</v>
      </c>
      <c r="E149" s="303"/>
      <c r="F149" s="302">
        <v>9.9319470509189114E-2</v>
      </c>
      <c r="G149" s="302">
        <v>9.1065628948952178</v>
      </c>
      <c r="H149" s="302">
        <f t="shared" si="44"/>
        <v>9.2058823654044062</v>
      </c>
      <c r="I149" s="303"/>
      <c r="J149" s="302">
        <v>0.11660632440601677</v>
      </c>
      <c r="K149" s="302">
        <v>7.8903681487527306</v>
      </c>
      <c r="L149" s="302">
        <f t="shared" si="45"/>
        <v>8.0069744731587473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1.2152381689810867E-2</v>
      </c>
      <c r="C150" s="302">
        <v>2.9568507034269807E-2</v>
      </c>
      <c r="D150" s="302">
        <f t="shared" si="43"/>
        <v>4.1720888724080675E-2</v>
      </c>
      <c r="E150" s="303"/>
      <c r="F150" s="302">
        <v>1.706477322571728E-2</v>
      </c>
      <c r="G150" s="302">
        <v>5.1834664339825184E-2</v>
      </c>
      <c r="H150" s="302">
        <f t="shared" si="44"/>
        <v>6.8899437565542468E-2</v>
      </c>
      <c r="I150" s="303"/>
      <c r="J150" s="302">
        <v>1.6011940521279685E-2</v>
      </c>
      <c r="K150" s="302">
        <v>4.7216481181575135E-2</v>
      </c>
      <c r="L150" s="302">
        <f t="shared" si="45"/>
        <v>6.3228421702854823E-2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0.17484855225059959</v>
      </c>
      <c r="C151" s="302">
        <v>0.16430189886610408</v>
      </c>
      <c r="D151" s="302">
        <f t="shared" si="43"/>
        <v>0.33915045111670367</v>
      </c>
      <c r="E151" s="303"/>
      <c r="F151" s="302">
        <v>0.22512691079659547</v>
      </c>
      <c r="G151" s="302">
        <v>0.24780711004740466</v>
      </c>
      <c r="H151" s="302">
        <f t="shared" si="44"/>
        <v>0.47293402084400016</v>
      </c>
      <c r="I151" s="303"/>
      <c r="J151" s="302">
        <v>0.20980050058473235</v>
      </c>
      <c r="K151" s="302">
        <v>0.28822498883283398</v>
      </c>
      <c r="L151" s="302">
        <f t="shared" si="45"/>
        <v>0.4980254894175663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2.6451851242465317E-2</v>
      </c>
      <c r="C152" s="302">
        <v>1.4856104121113467</v>
      </c>
      <c r="D152" s="302">
        <f t="shared" si="43"/>
        <v>1.5120622633538121</v>
      </c>
      <c r="E152" s="303"/>
      <c r="F152" s="302">
        <v>2.9536696518862114E-2</v>
      </c>
      <c r="G152" s="302">
        <v>1.7658132006181895</v>
      </c>
      <c r="H152" s="302">
        <f t="shared" si="44"/>
        <v>1.7953498971370516</v>
      </c>
      <c r="I152" s="303"/>
      <c r="J152" s="302">
        <v>3.2027768406409481E-2</v>
      </c>
      <c r="K152" s="302">
        <v>1.7792599561342588</v>
      </c>
      <c r="L152" s="302">
        <f t="shared" si="45"/>
        <v>1.8112877245406682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0.11569150357899326</v>
      </c>
      <c r="C153" s="302">
        <v>1.1496965095901397</v>
      </c>
      <c r="D153" s="302">
        <f t="shared" si="43"/>
        <v>1.2653880131691329</v>
      </c>
      <c r="E153" s="303"/>
      <c r="F153" s="302">
        <v>0.12638460875426308</v>
      </c>
      <c r="G153" s="302">
        <v>1.3318127189817952</v>
      </c>
      <c r="H153" s="302">
        <f t="shared" si="44"/>
        <v>1.4581973277360583</v>
      </c>
      <c r="I153" s="303"/>
      <c r="J153" s="302">
        <v>0.17258788390594948</v>
      </c>
      <c r="K153" s="302">
        <v>1.5747471137403275</v>
      </c>
      <c r="L153" s="302">
        <f t="shared" si="45"/>
        <v>1.7473349976462771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2.1362075966259035</v>
      </c>
      <c r="C155" s="311">
        <f t="shared" ref="C155:D155" si="46">SUM(C145:C153)</f>
        <v>15.447792403374089</v>
      </c>
      <c r="D155" s="311">
        <f t="shared" si="46"/>
        <v>17.583999999999996</v>
      </c>
      <c r="E155" s="311"/>
      <c r="F155" s="311">
        <f t="shared" ref="F155:H155" si="47">SUM(F145:F153)</f>
        <v>3.1843623404542818</v>
      </c>
      <c r="G155" s="311">
        <f t="shared" si="47"/>
        <v>18.540637659545677</v>
      </c>
      <c r="H155" s="311">
        <f t="shared" si="47"/>
        <v>21.724999999999959</v>
      </c>
      <c r="I155" s="311"/>
      <c r="J155" s="311">
        <f t="shared" ref="J155:L155" si="48">SUM(J145:J153)</f>
        <v>3.2601956511916921</v>
      </c>
      <c r="K155" s="311">
        <f t="shared" si="48"/>
        <v>18.259804348808295</v>
      </c>
      <c r="L155" s="311">
        <f t="shared" si="48"/>
        <v>21.519999999999996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1.9106210529389072</v>
      </c>
      <c r="C162" s="302">
        <v>3.2795502711299021</v>
      </c>
      <c r="D162" s="302">
        <f>SUM(B162:C162)</f>
        <v>5.1901713240688094</v>
      </c>
      <c r="E162" s="303"/>
      <c r="F162" s="302">
        <v>1.9093190837430307</v>
      </c>
      <c r="G162" s="302">
        <v>4.065114978666049</v>
      </c>
      <c r="H162" s="302">
        <f>SUM(F162:G162)</f>
        <v>5.9744340624090793</v>
      </c>
      <c r="I162" s="303"/>
      <c r="J162" s="302">
        <v>2.2292000709715749</v>
      </c>
      <c r="K162" s="302">
        <v>4.0137196250843648</v>
      </c>
      <c r="L162" s="302">
        <f>SUM(J162:K162)</f>
        <v>6.2429196960559397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1.3019543856909808</v>
      </c>
      <c r="C163" s="302">
        <v>1.5860810734302828</v>
      </c>
      <c r="D163" s="302">
        <f t="shared" ref="D163:D170" si="49">SUM(B163:C163)</f>
        <v>2.8880354591212636</v>
      </c>
      <c r="E163" s="303"/>
      <c r="F163" s="302">
        <v>1.6017979427576197</v>
      </c>
      <c r="G163" s="302">
        <v>2.285654397468813</v>
      </c>
      <c r="H163" s="302">
        <f t="shared" ref="H163:H170" si="50">SUM(F163:G163)</f>
        <v>3.8874523402264325</v>
      </c>
      <c r="I163" s="303"/>
      <c r="J163" s="302">
        <v>1.9576995817925027</v>
      </c>
      <c r="K163" s="302">
        <v>2.8162180487530302</v>
      </c>
      <c r="L163" s="302">
        <f t="shared" ref="L163:L170" si="51">SUM(J163:K163)</f>
        <v>4.7739176305455331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1.3748478725236617</v>
      </c>
      <c r="C164" s="302">
        <v>1.7002780566237496</v>
      </c>
      <c r="D164" s="302">
        <f t="shared" si="49"/>
        <v>3.0751259291474113</v>
      </c>
      <c r="E164" s="303"/>
      <c r="F164" s="302">
        <v>1.4541069733093419</v>
      </c>
      <c r="G164" s="302">
        <v>2.1813772068752404</v>
      </c>
      <c r="H164" s="302">
        <f t="shared" si="50"/>
        <v>3.6354841801845823</v>
      </c>
      <c r="I164" s="303"/>
      <c r="J164" s="302">
        <v>1.6402061380550761</v>
      </c>
      <c r="K164" s="302">
        <v>2.2283743184583926</v>
      </c>
      <c r="L164" s="302">
        <f t="shared" si="51"/>
        <v>3.8685804565134685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2.4482741923142526</v>
      </c>
      <c r="C165" s="302">
        <v>1.2877749293230409</v>
      </c>
      <c r="D165" s="302">
        <f t="shared" si="49"/>
        <v>3.7360491216372935</v>
      </c>
      <c r="E165" s="303"/>
      <c r="F165" s="302">
        <v>2.1786035006288484</v>
      </c>
      <c r="G165" s="302">
        <v>1.6111459189026853</v>
      </c>
      <c r="H165" s="302">
        <f t="shared" si="50"/>
        <v>3.7897494195315335</v>
      </c>
      <c r="I165" s="303"/>
      <c r="J165" s="302">
        <v>2.1826217447280607</v>
      </c>
      <c r="K165" s="302">
        <v>2.1387093379746185</v>
      </c>
      <c r="L165" s="302">
        <f t="shared" si="51"/>
        <v>4.3213310827026792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0.53329308632829397</v>
      </c>
      <c r="C166" s="302">
        <v>3.2959738235655327</v>
      </c>
      <c r="D166" s="302">
        <f t="shared" si="49"/>
        <v>3.8292669098938266</v>
      </c>
      <c r="E166" s="303"/>
      <c r="F166" s="302">
        <v>0.40374227882952862</v>
      </c>
      <c r="G166" s="302">
        <v>3.0175059727531828</v>
      </c>
      <c r="H166" s="302">
        <f t="shared" si="50"/>
        <v>3.4212482515827114</v>
      </c>
      <c r="I166" s="303"/>
      <c r="J166" s="302">
        <v>0.4386089617242292</v>
      </c>
      <c r="K166" s="302">
        <v>3.0133431924140526</v>
      </c>
      <c r="L166" s="302">
        <f t="shared" si="51"/>
        <v>3.4519521541382816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0.25457945749160915</v>
      </c>
      <c r="C167" s="302">
        <v>8.0737994146871356E-2</v>
      </c>
      <c r="D167" s="302">
        <f t="shared" si="49"/>
        <v>0.33531745163848048</v>
      </c>
      <c r="E167" s="303"/>
      <c r="F167" s="302">
        <v>0.20526576704352642</v>
      </c>
      <c r="G167" s="302">
        <v>0.10002384636505882</v>
      </c>
      <c r="H167" s="302">
        <f t="shared" si="50"/>
        <v>0.30528961340858524</v>
      </c>
      <c r="I167" s="303"/>
      <c r="J167" s="302">
        <v>0.25417537521528666</v>
      </c>
      <c r="K167" s="302">
        <v>0.11874521515365541</v>
      </c>
      <c r="L167" s="302">
        <f t="shared" si="51"/>
        <v>0.3729205903689421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9.327678945474954</v>
      </c>
      <c r="C168" s="302">
        <v>4.8328237025661647</v>
      </c>
      <c r="D168" s="302">
        <f t="shared" si="49"/>
        <v>14.160502648041119</v>
      </c>
      <c r="E168" s="303"/>
      <c r="F168" s="302">
        <v>8.5149112500887174</v>
      </c>
      <c r="G168" s="302">
        <v>5.5443783037771501</v>
      </c>
      <c r="H168" s="302">
        <f t="shared" si="50"/>
        <v>14.059289553865867</v>
      </c>
      <c r="I168" s="303"/>
      <c r="J168" s="302">
        <v>6.6935390058856621</v>
      </c>
      <c r="K168" s="302">
        <v>5.5355959044086465</v>
      </c>
      <c r="L168" s="302">
        <f t="shared" si="51"/>
        <v>12.229134910294309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0.78259582815345707</v>
      </c>
      <c r="C169" s="302">
        <v>2.4405561146745627</v>
      </c>
      <c r="D169" s="302">
        <f t="shared" si="49"/>
        <v>3.2231519428280198</v>
      </c>
      <c r="E169" s="303"/>
      <c r="F169" s="302">
        <v>0.59153002494362139</v>
      </c>
      <c r="G169" s="302">
        <v>2.2389801603357191</v>
      </c>
      <c r="H169" s="302">
        <f t="shared" si="50"/>
        <v>2.8305101852793406</v>
      </c>
      <c r="I169" s="303"/>
      <c r="J169" s="302">
        <v>0.87217774883804311</v>
      </c>
      <c r="K169" s="302">
        <v>2.0030969063527255</v>
      </c>
      <c r="L169" s="302">
        <f t="shared" si="51"/>
        <v>2.8752746551907684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1.7727219609884801</v>
      </c>
      <c r="C170" s="302">
        <v>2.5436572526353194</v>
      </c>
      <c r="D170" s="302">
        <f t="shared" si="49"/>
        <v>4.3163792136237991</v>
      </c>
      <c r="E170" s="303"/>
      <c r="F170" s="302">
        <v>1.3959936283249386</v>
      </c>
      <c r="G170" s="302">
        <v>2.2745487651868914</v>
      </c>
      <c r="H170" s="302">
        <f t="shared" si="50"/>
        <v>3.67054239351183</v>
      </c>
      <c r="I170" s="303"/>
      <c r="J170" s="302">
        <v>1.5093410388579014</v>
      </c>
      <c r="K170" s="302">
        <v>1.9996277853321172</v>
      </c>
      <c r="L170" s="302">
        <f t="shared" si="51"/>
        <v>3.5089688241900188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19.706566781904598</v>
      </c>
      <c r="C172" s="311">
        <f t="shared" ref="C172:D172" si="52">SUM(C162:C170)</f>
        <v>21.047433218095428</v>
      </c>
      <c r="D172" s="311">
        <f t="shared" si="52"/>
        <v>40.754000000000019</v>
      </c>
      <c r="E172" s="311"/>
      <c r="F172" s="311">
        <f t="shared" ref="F172:H172" si="53">SUM(F162:F170)</f>
        <v>18.255270449669172</v>
      </c>
      <c r="G172" s="311">
        <f t="shared" si="53"/>
        <v>23.31872955033079</v>
      </c>
      <c r="H172" s="311">
        <f t="shared" si="53"/>
        <v>41.573999999999963</v>
      </c>
      <c r="I172" s="311"/>
      <c r="J172" s="311">
        <f t="shared" ref="J172:L172" si="54">SUM(J162:J170)</f>
        <v>17.777569666068338</v>
      </c>
      <c r="K172" s="311">
        <f t="shared" si="54"/>
        <v>23.867430333931601</v>
      </c>
      <c r="L172" s="311">
        <f t="shared" si="54"/>
        <v>41.644999999999939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0.19091341949166696</v>
      </c>
      <c r="C179" s="302">
        <v>0.79285622190104943</v>
      </c>
      <c r="D179" s="302">
        <f>SUM(B179:C179)</f>
        <v>0.98376964139271639</v>
      </c>
      <c r="E179" s="303"/>
      <c r="F179" s="302">
        <v>0.25975155340830558</v>
      </c>
      <c r="G179" s="302">
        <v>0.86631623327622842</v>
      </c>
      <c r="H179" s="302">
        <f>SUM(F179:G179)</f>
        <v>1.1260677866845339</v>
      </c>
      <c r="I179" s="303"/>
      <c r="J179" s="302">
        <v>0.32842949829257512</v>
      </c>
      <c r="K179" s="302">
        <v>0.90362788349289336</v>
      </c>
      <c r="L179" s="302">
        <f>SUM(J179:K179)</f>
        <v>1.2320573817854685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0.16116133308197522</v>
      </c>
      <c r="C180" s="302">
        <v>0.54538996799770112</v>
      </c>
      <c r="D180" s="302">
        <f t="shared" ref="D180:D187" si="55">SUM(B180:C180)</f>
        <v>0.70655130107967634</v>
      </c>
      <c r="E180" s="303"/>
      <c r="F180" s="302">
        <v>0.24806395741175583</v>
      </c>
      <c r="G180" s="302">
        <v>0.7337953100223864</v>
      </c>
      <c r="H180" s="302">
        <f t="shared" ref="H180:H187" si="56">SUM(F180:G180)</f>
        <v>0.9818592674341422</v>
      </c>
      <c r="I180" s="303"/>
      <c r="J180" s="302">
        <v>0.35163781334654243</v>
      </c>
      <c r="K180" s="302">
        <v>1.1565615193197336</v>
      </c>
      <c r="L180" s="302">
        <f t="shared" ref="L180:L187" si="57">SUM(J180:K180)</f>
        <v>1.5081993326662761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0.17610205388366418</v>
      </c>
      <c r="C181" s="302">
        <v>0.6384091456148433</v>
      </c>
      <c r="D181" s="302">
        <f t="shared" si="55"/>
        <v>0.81451119949850748</v>
      </c>
      <c r="E181" s="303"/>
      <c r="F181" s="302">
        <v>0.23279317849668268</v>
      </c>
      <c r="G181" s="302">
        <v>0.81143152310026667</v>
      </c>
      <c r="H181" s="302">
        <f t="shared" si="56"/>
        <v>1.0442247015969492</v>
      </c>
      <c r="I181" s="303"/>
      <c r="J181" s="302">
        <v>0.30126497479462977</v>
      </c>
      <c r="K181" s="302">
        <v>1.0587589120973389</v>
      </c>
      <c r="L181" s="302">
        <f t="shared" si="57"/>
        <v>1.3600238868919687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0.70507889902844512</v>
      </c>
      <c r="C182" s="302">
        <v>0.6986635950768455</v>
      </c>
      <c r="D182" s="302">
        <f t="shared" si="55"/>
        <v>1.4037424941052907</v>
      </c>
      <c r="E182" s="303"/>
      <c r="F182" s="302">
        <v>0.8043062249972599</v>
      </c>
      <c r="G182" s="302">
        <v>0.81727414990681013</v>
      </c>
      <c r="H182" s="302">
        <f t="shared" si="56"/>
        <v>1.62158037490407</v>
      </c>
      <c r="I182" s="303"/>
      <c r="J182" s="302">
        <v>0.84606841354620699</v>
      </c>
      <c r="K182" s="302">
        <v>1.1005070531485328</v>
      </c>
      <c r="L182" s="302">
        <f t="shared" si="57"/>
        <v>1.9465754666947399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2.7452442262176371E-2</v>
      </c>
      <c r="C183" s="302">
        <v>0.69616820903783494</v>
      </c>
      <c r="D183" s="302">
        <f t="shared" si="55"/>
        <v>0.7236206513000113</v>
      </c>
      <c r="E183" s="303"/>
      <c r="F183" s="302">
        <v>3.0934983225218125E-2</v>
      </c>
      <c r="G183" s="302">
        <v>0.50626017482374086</v>
      </c>
      <c r="H183" s="302">
        <f t="shared" si="56"/>
        <v>0.53719515804895901</v>
      </c>
      <c r="I183" s="303"/>
      <c r="J183" s="302">
        <v>4.7397973747518848E-2</v>
      </c>
      <c r="K183" s="302">
        <v>0.52543562300356028</v>
      </c>
      <c r="L183" s="302">
        <f t="shared" si="57"/>
        <v>0.57283359675107914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0.37991041146728466</v>
      </c>
      <c r="C184" s="302">
        <v>0.35122053899570738</v>
      </c>
      <c r="D184" s="302">
        <f t="shared" si="55"/>
        <v>0.73113095046299204</v>
      </c>
      <c r="E184" s="303"/>
      <c r="F184" s="302">
        <v>0.38985393897638154</v>
      </c>
      <c r="G184" s="302">
        <v>0.41882646866502915</v>
      </c>
      <c r="H184" s="302">
        <f t="shared" si="56"/>
        <v>0.80868040764141069</v>
      </c>
      <c r="I184" s="303"/>
      <c r="J184" s="302">
        <v>0.33009178021021879</v>
      </c>
      <c r="K184" s="302">
        <v>0.47880224235704438</v>
      </c>
      <c r="L184" s="302">
        <f t="shared" si="57"/>
        <v>0.80889402256726317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0.21952284858367602</v>
      </c>
      <c r="C185" s="302">
        <v>0.29699641176117714</v>
      </c>
      <c r="D185" s="302">
        <f t="shared" si="55"/>
        <v>0.51651926034485318</v>
      </c>
      <c r="E185" s="303"/>
      <c r="F185" s="302">
        <v>0.25094711162113642</v>
      </c>
      <c r="G185" s="302">
        <v>0.31758605649563465</v>
      </c>
      <c r="H185" s="302">
        <f t="shared" si="56"/>
        <v>0.56853316811677113</v>
      </c>
      <c r="I185" s="303"/>
      <c r="J185" s="302">
        <v>0.2977783145120001</v>
      </c>
      <c r="K185" s="302">
        <v>0.44294127258818994</v>
      </c>
      <c r="L185" s="302">
        <f t="shared" si="57"/>
        <v>0.74071958710019004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0.19278181243583686</v>
      </c>
      <c r="C186" s="302">
        <v>4.6574910583724058</v>
      </c>
      <c r="D186" s="302">
        <f t="shared" si="55"/>
        <v>4.8502728708082428</v>
      </c>
      <c r="E186" s="303"/>
      <c r="F186" s="302">
        <v>0.19661550700973385</v>
      </c>
      <c r="G186" s="302">
        <v>3.5582800163900012</v>
      </c>
      <c r="H186" s="302">
        <f t="shared" si="56"/>
        <v>3.754895523399735</v>
      </c>
      <c r="I186" s="303"/>
      <c r="J186" s="302">
        <v>0.3349635924129214</v>
      </c>
      <c r="K186" s="302">
        <v>3.3262748919622789</v>
      </c>
      <c r="L186" s="302">
        <f t="shared" si="57"/>
        <v>3.6612384843752004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0.50791314221332839</v>
      </c>
      <c r="C187" s="302">
        <v>1.5249684887943704</v>
      </c>
      <c r="D187" s="302">
        <f t="shared" si="55"/>
        <v>2.0328816310076987</v>
      </c>
      <c r="E187" s="303"/>
      <c r="F187" s="302">
        <v>0.51747386734592782</v>
      </c>
      <c r="G187" s="302">
        <v>1.2694897448274971</v>
      </c>
      <c r="H187" s="302">
        <f t="shared" si="56"/>
        <v>1.7869636121734249</v>
      </c>
      <c r="I187" s="303"/>
      <c r="J187" s="302">
        <v>0.73991912906011925</v>
      </c>
      <c r="K187" s="302">
        <v>1.2165391121076767</v>
      </c>
      <c r="L187" s="302">
        <f t="shared" si="57"/>
        <v>1.956458241167796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2.5608363624480539</v>
      </c>
      <c r="C189" s="311">
        <f t="shared" ref="C189:D189" si="58">SUM(C179:C187)</f>
        <v>10.202163637551935</v>
      </c>
      <c r="D189" s="311">
        <f t="shared" si="58"/>
        <v>12.762999999999989</v>
      </c>
      <c r="E189" s="311"/>
      <c r="F189" s="311">
        <f t="shared" ref="F189:H189" si="59">SUM(F179:F187)</f>
        <v>2.9307403224924018</v>
      </c>
      <c r="G189" s="311">
        <f t="shared" si="59"/>
        <v>9.2992596775075942</v>
      </c>
      <c r="H189" s="311">
        <f t="shared" si="59"/>
        <v>12.229999999999997</v>
      </c>
      <c r="I189" s="311"/>
      <c r="J189" s="311">
        <f t="shared" ref="J189:L189" si="60">SUM(J179:J187)</f>
        <v>3.5775514899227323</v>
      </c>
      <c r="K189" s="311">
        <f t="shared" si="60"/>
        <v>10.20944851007725</v>
      </c>
      <c r="L189" s="311">
        <f t="shared" si="60"/>
        <v>13.786999999999981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0.99583328237184932</v>
      </c>
      <c r="C196" s="302">
        <v>1.2556589923517261</v>
      </c>
      <c r="D196" s="302">
        <f>SUM(B196:C196)</f>
        <v>2.2514922747235753</v>
      </c>
      <c r="E196" s="303"/>
      <c r="F196" s="302">
        <v>1.2433206210472112</v>
      </c>
      <c r="G196" s="302">
        <v>1.241442001848972</v>
      </c>
      <c r="H196" s="302">
        <f>SUM(F196:G196)</f>
        <v>2.4847626228961834</v>
      </c>
      <c r="I196" s="303"/>
      <c r="J196" s="302">
        <v>1.3427057806143903</v>
      </c>
      <c r="K196" s="302">
        <v>1.4160349114184207</v>
      </c>
      <c r="L196" s="302">
        <f>SUM(J196:K196)</f>
        <v>2.758740692032811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0.27392042574017184</v>
      </c>
      <c r="C197" s="302">
        <v>0.21596725490101085</v>
      </c>
      <c r="D197" s="302">
        <f t="shared" ref="D197:D204" si="61">SUM(B197:C197)</f>
        <v>0.48988768064118271</v>
      </c>
      <c r="E197" s="303"/>
      <c r="F197" s="302">
        <v>0.4039133449286072</v>
      </c>
      <c r="G197" s="302">
        <v>0.29116854054887154</v>
      </c>
      <c r="H197" s="302">
        <f t="shared" ref="H197:H204" si="62">SUM(F197:G197)</f>
        <v>0.69508188547747873</v>
      </c>
      <c r="I197" s="303"/>
      <c r="J197" s="302">
        <v>0.50591046960072594</v>
      </c>
      <c r="K197" s="302">
        <v>0.34750297114762169</v>
      </c>
      <c r="L197" s="302">
        <f t="shared" ref="L197:L204" si="63">SUM(J197:K197)</f>
        <v>0.85341344074834757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0.26872392635068559</v>
      </c>
      <c r="C198" s="302">
        <v>0.26378820005472275</v>
      </c>
      <c r="D198" s="302">
        <f t="shared" si="61"/>
        <v>0.53251212640540835</v>
      </c>
      <c r="E198" s="303"/>
      <c r="F198" s="302">
        <v>0.34423301707006088</v>
      </c>
      <c r="G198" s="302">
        <v>0.30292620313568214</v>
      </c>
      <c r="H198" s="302">
        <f t="shared" si="62"/>
        <v>0.64715922020574301</v>
      </c>
      <c r="I198" s="303"/>
      <c r="J198" s="302">
        <v>0.49657645581052962</v>
      </c>
      <c r="K198" s="302">
        <v>0.43855112671343444</v>
      </c>
      <c r="L198" s="302">
        <f t="shared" si="63"/>
        <v>0.935127582523964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0.52759802727828897</v>
      </c>
      <c r="C199" s="302">
        <v>0.21134326704794593</v>
      </c>
      <c r="D199" s="302">
        <f t="shared" si="61"/>
        <v>0.7389412943262349</v>
      </c>
      <c r="E199" s="303"/>
      <c r="F199" s="302">
        <v>0.5740871872006964</v>
      </c>
      <c r="G199" s="302">
        <v>0.25435634662459172</v>
      </c>
      <c r="H199" s="302">
        <f t="shared" si="62"/>
        <v>0.82844353382528813</v>
      </c>
      <c r="I199" s="303"/>
      <c r="J199" s="302">
        <v>0.85947485745685537</v>
      </c>
      <c r="K199" s="302">
        <v>0.31857144393841946</v>
      </c>
      <c r="L199" s="302">
        <f t="shared" si="63"/>
        <v>1.1780463013952749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0.63414287018136339</v>
      </c>
      <c r="C200" s="302">
        <v>1.17348476505499</v>
      </c>
      <c r="D200" s="302">
        <f t="shared" si="61"/>
        <v>1.8076276352363534</v>
      </c>
      <c r="E200" s="303"/>
      <c r="F200" s="302">
        <v>0.64508602450275787</v>
      </c>
      <c r="G200" s="302">
        <v>0.88057358707965927</v>
      </c>
      <c r="H200" s="302">
        <f t="shared" si="62"/>
        <v>1.5256596115824173</v>
      </c>
      <c r="I200" s="303"/>
      <c r="J200" s="302">
        <v>0.75953044957796712</v>
      </c>
      <c r="K200" s="302">
        <v>0.77291176435646392</v>
      </c>
      <c r="L200" s="302">
        <f t="shared" si="63"/>
        <v>1.5324422139344311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0.61246073841137127</v>
      </c>
      <c r="C201" s="302">
        <v>0.14646568573723304</v>
      </c>
      <c r="D201" s="302">
        <f t="shared" si="61"/>
        <v>0.75892642414860434</v>
      </c>
      <c r="E201" s="303"/>
      <c r="F201" s="302">
        <v>0.58261317991045847</v>
      </c>
      <c r="G201" s="302">
        <v>0.15946922358017651</v>
      </c>
      <c r="H201" s="302">
        <f t="shared" si="62"/>
        <v>0.74208240349063503</v>
      </c>
      <c r="I201" s="303"/>
      <c r="J201" s="302">
        <v>0.61284674047043886</v>
      </c>
      <c r="K201" s="302">
        <v>0.17184705657260371</v>
      </c>
      <c r="L201" s="302">
        <f t="shared" si="63"/>
        <v>0.78469379704304254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0.85564416778237928</v>
      </c>
      <c r="C202" s="302">
        <v>0.67441968987180934</v>
      </c>
      <c r="D202" s="302">
        <f t="shared" si="61"/>
        <v>1.5300638576541887</v>
      </c>
      <c r="E202" s="303"/>
      <c r="F202" s="302">
        <v>0.85183957277177325</v>
      </c>
      <c r="G202" s="302">
        <v>0.62064559344981729</v>
      </c>
      <c r="H202" s="302">
        <f t="shared" si="62"/>
        <v>1.4724851662215905</v>
      </c>
      <c r="I202" s="303"/>
      <c r="J202" s="302">
        <v>1.3963176351374071</v>
      </c>
      <c r="K202" s="302">
        <v>0.77558211072884042</v>
      </c>
      <c r="L202" s="302">
        <f t="shared" si="63"/>
        <v>2.1718997458662477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0.11396118055620644</v>
      </c>
      <c r="C203" s="302">
        <v>0.49484429220106929</v>
      </c>
      <c r="D203" s="302">
        <f t="shared" si="61"/>
        <v>0.6088054727572757</v>
      </c>
      <c r="E203" s="303"/>
      <c r="F203" s="302">
        <v>0.10209825075695779</v>
      </c>
      <c r="G203" s="302">
        <v>0.51400609571492017</v>
      </c>
      <c r="H203" s="302">
        <f t="shared" si="62"/>
        <v>0.61610434647187795</v>
      </c>
      <c r="I203" s="303"/>
      <c r="J203" s="302">
        <v>0.22606953798517154</v>
      </c>
      <c r="K203" s="302">
        <v>0.63633538800026967</v>
      </c>
      <c r="L203" s="302">
        <f t="shared" si="63"/>
        <v>0.86240492598544116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4.1774245755192361</v>
      </c>
      <c r="C204" s="302">
        <v>3.3583186585879345</v>
      </c>
      <c r="D204" s="302">
        <f t="shared" si="61"/>
        <v>7.5357432341071711</v>
      </c>
      <c r="E204" s="303"/>
      <c r="F204" s="302">
        <v>3.7428578027676003</v>
      </c>
      <c r="G204" s="302">
        <v>2.9693634070612021</v>
      </c>
      <c r="H204" s="302">
        <f t="shared" si="62"/>
        <v>6.7122212098288028</v>
      </c>
      <c r="I204" s="303"/>
      <c r="J204" s="302">
        <v>3.1332199983917657</v>
      </c>
      <c r="K204" s="302">
        <v>3.0820113020786768</v>
      </c>
      <c r="L204" s="302">
        <f t="shared" si="63"/>
        <v>6.2152313004704425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8.4597091941915519</v>
      </c>
      <c r="C206" s="311">
        <f t="shared" ref="C206:D206" si="64">SUM(C196:C204)</f>
        <v>7.7942908058084406</v>
      </c>
      <c r="D206" s="311">
        <f t="shared" si="64"/>
        <v>16.253999999999994</v>
      </c>
      <c r="E206" s="311"/>
      <c r="F206" s="311">
        <f t="shared" ref="F206:H206" si="65">SUM(F196:F204)</f>
        <v>8.4900490009561231</v>
      </c>
      <c r="G206" s="311">
        <f t="shared" si="65"/>
        <v>7.233950999043893</v>
      </c>
      <c r="H206" s="311">
        <f t="shared" si="65"/>
        <v>15.724000000000016</v>
      </c>
      <c r="I206" s="311"/>
      <c r="J206" s="311">
        <f t="shared" ref="J206:L206" si="66">SUM(J196:J204)</f>
        <v>9.3326519250452513</v>
      </c>
      <c r="K206" s="311">
        <f t="shared" si="66"/>
        <v>7.9593480749547503</v>
      </c>
      <c r="L206" s="311">
        <f t="shared" si="66"/>
        <v>17.292000000000002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2.0978467251456776E-2</v>
      </c>
      <c r="C213" s="302">
        <v>6.4149581214133097E-2</v>
      </c>
      <c r="D213" s="302">
        <f>SUM(B213:C213)</f>
        <v>8.512804846558987E-2</v>
      </c>
      <c r="E213" s="303"/>
      <c r="F213" s="302">
        <v>5.9063266094524038E-2</v>
      </c>
      <c r="G213" s="302">
        <v>0.14055679887622671</v>
      </c>
      <c r="H213" s="302">
        <f>SUM(F213:G213)</f>
        <v>0.19962006497075074</v>
      </c>
      <c r="I213" s="303"/>
      <c r="J213" s="302">
        <v>5.0731915074292845E-2</v>
      </c>
      <c r="K213" s="302">
        <v>0.14161187708618275</v>
      </c>
      <c r="L213" s="302">
        <f>SUM(J213:K213)</f>
        <v>0.19234379216047559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3.5978356107479223E-2</v>
      </c>
      <c r="C214" s="302">
        <v>0.10940479173295063</v>
      </c>
      <c r="D214" s="302">
        <f t="shared" ref="D214:D221" si="67">SUM(B214:C214)</f>
        <v>0.14538314784042985</v>
      </c>
      <c r="E214" s="303"/>
      <c r="F214" s="302">
        <v>0.11403438286922139</v>
      </c>
      <c r="G214" s="302">
        <v>0.19776981925248463</v>
      </c>
      <c r="H214" s="302">
        <f t="shared" ref="H214:H221" si="68">SUM(F214:G214)</f>
        <v>0.31180420212170601</v>
      </c>
      <c r="I214" s="303"/>
      <c r="J214" s="302">
        <v>0.13491780400765208</v>
      </c>
      <c r="K214" s="302">
        <v>0.212445415957731</v>
      </c>
      <c r="L214" s="302">
        <f t="shared" ref="L214:L221" si="69">SUM(J214:K214)</f>
        <v>0.34736321996538311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5.8903402193899876E-2</v>
      </c>
      <c r="C215" s="302">
        <v>9.0927652692442767E-2</v>
      </c>
      <c r="D215" s="302">
        <f t="shared" si="67"/>
        <v>0.14983105488634263</v>
      </c>
      <c r="E215" s="303"/>
      <c r="F215" s="302">
        <v>0.16238688488215877</v>
      </c>
      <c r="G215" s="302">
        <v>0.26565114955305752</v>
      </c>
      <c r="H215" s="302">
        <f t="shared" si="68"/>
        <v>0.42803803443521626</v>
      </c>
      <c r="I215" s="303"/>
      <c r="J215" s="302">
        <v>0.17164120626193682</v>
      </c>
      <c r="K215" s="302">
        <v>0.23905282754398985</v>
      </c>
      <c r="L215" s="302">
        <f t="shared" si="69"/>
        <v>0.41069403380592667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7.3153746220429861E-2</v>
      </c>
      <c r="C216" s="302">
        <v>1.8514621309266656E-2</v>
      </c>
      <c r="D216" s="302">
        <f t="shared" si="67"/>
        <v>9.1668367529696509E-2</v>
      </c>
      <c r="E216" s="303"/>
      <c r="F216" s="302">
        <v>0.13261356819688025</v>
      </c>
      <c r="G216" s="302">
        <v>7.2983399627115267E-2</v>
      </c>
      <c r="H216" s="302">
        <f t="shared" si="68"/>
        <v>0.2055969678239955</v>
      </c>
      <c r="I216" s="303"/>
      <c r="J216" s="302">
        <v>0.11950384575558297</v>
      </c>
      <c r="K216" s="302">
        <v>8.2564200209834973E-2</v>
      </c>
      <c r="L216" s="302">
        <f t="shared" si="69"/>
        <v>0.20206804596541794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1.5419581363841584E-2</v>
      </c>
      <c r="C217" s="302">
        <v>9.127060802024857E-2</v>
      </c>
      <c r="D217" s="302">
        <f t="shared" si="67"/>
        <v>0.10669018938409015</v>
      </c>
      <c r="E217" s="303"/>
      <c r="F217" s="302">
        <v>3.9621286300780226E-2</v>
      </c>
      <c r="G217" s="302">
        <v>0.12831255134194045</v>
      </c>
      <c r="H217" s="302">
        <f t="shared" si="68"/>
        <v>0.16793383764272068</v>
      </c>
      <c r="I217" s="303"/>
      <c r="J217" s="302">
        <v>4.6021382998432191E-2</v>
      </c>
      <c r="K217" s="302">
        <v>0.11230352011240288</v>
      </c>
      <c r="L217" s="302">
        <f t="shared" si="69"/>
        <v>0.15832490311083508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2.1693610881135073E-2</v>
      </c>
      <c r="C218" s="302">
        <v>9.3790151779080833E-3</v>
      </c>
      <c r="D218" s="302">
        <f t="shared" si="67"/>
        <v>3.1072626059043158E-2</v>
      </c>
      <c r="E218" s="303"/>
      <c r="F218" s="302">
        <v>7.1404015939820237E-2</v>
      </c>
      <c r="G218" s="302">
        <v>3.111015602767344E-2</v>
      </c>
      <c r="H218" s="302">
        <f t="shared" si="68"/>
        <v>0.10251417196749368</v>
      </c>
      <c r="I218" s="303"/>
      <c r="J218" s="302">
        <v>6.2564195126909472E-2</v>
      </c>
      <c r="K218" s="302">
        <v>3.1344828546233973E-2</v>
      </c>
      <c r="L218" s="302">
        <f t="shared" si="69"/>
        <v>9.3909023673143438E-2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3.3457903184087791E-2</v>
      </c>
      <c r="C219" s="302">
        <v>1.575907294126002E-2</v>
      </c>
      <c r="D219" s="302">
        <f t="shared" si="67"/>
        <v>4.9216976125347811E-2</v>
      </c>
      <c r="E219" s="303"/>
      <c r="F219" s="302">
        <v>4.9201567159495467E-2</v>
      </c>
      <c r="G219" s="302">
        <v>5.0125107716761687E-2</v>
      </c>
      <c r="H219" s="302">
        <f t="shared" si="68"/>
        <v>9.9326674876257154E-2</v>
      </c>
      <c r="I219" s="303"/>
      <c r="J219" s="302">
        <v>4.4024363674808144E-2</v>
      </c>
      <c r="K219" s="302">
        <v>5.9996115657531164E-2</v>
      </c>
      <c r="L219" s="302">
        <f t="shared" si="69"/>
        <v>0.10402047933233931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1.4939371864765495E-2</v>
      </c>
      <c r="C220" s="302">
        <v>2.6471064450194818E-2</v>
      </c>
      <c r="D220" s="302">
        <f t="shared" si="67"/>
        <v>4.1410436314960317E-2</v>
      </c>
      <c r="E220" s="303"/>
      <c r="F220" s="302">
        <v>2.2967880778380887E-2</v>
      </c>
      <c r="G220" s="302">
        <v>4.2584158543121746E-2</v>
      </c>
      <c r="H220" s="302">
        <f t="shared" si="68"/>
        <v>6.5552039321502636E-2</v>
      </c>
      <c r="I220" s="303"/>
      <c r="J220" s="302">
        <v>2.5273602759509798E-2</v>
      </c>
      <c r="K220" s="302">
        <v>4.2677682534173811E-2</v>
      </c>
      <c r="L220" s="302">
        <f t="shared" si="69"/>
        <v>6.7951285293683605E-2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7.7671628753591293E-2</v>
      </c>
      <c r="C221" s="302">
        <v>5.192752464090785E-2</v>
      </c>
      <c r="D221" s="302">
        <f t="shared" si="67"/>
        <v>0.12959915339449915</v>
      </c>
      <c r="E221" s="303"/>
      <c r="F221" s="302">
        <v>0.10614738629976034</v>
      </c>
      <c r="G221" s="302">
        <v>0.12746662054059654</v>
      </c>
      <c r="H221" s="302">
        <f t="shared" si="68"/>
        <v>0.23361400684035688</v>
      </c>
      <c r="I221" s="303"/>
      <c r="J221" s="302">
        <v>9.8273595561398128E-2</v>
      </c>
      <c r="K221" s="302">
        <v>0.13705162113139904</v>
      </c>
      <c r="L221" s="302">
        <f t="shared" si="69"/>
        <v>0.23532521669279716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0.35219606782068702</v>
      </c>
      <c r="C223" s="311">
        <f t="shared" ref="C223:D223" si="70">SUM(C213:C221)</f>
        <v>0.47780393217931244</v>
      </c>
      <c r="D223" s="311">
        <f t="shared" si="70"/>
        <v>0.8299999999999994</v>
      </c>
      <c r="E223" s="311"/>
      <c r="F223" s="311">
        <f t="shared" ref="F223:H223" si="71">SUM(F213:F221)</f>
        <v>0.75744023852102149</v>
      </c>
      <c r="G223" s="311">
        <f t="shared" si="71"/>
        <v>1.0565597614789779</v>
      </c>
      <c r="H223" s="311">
        <f t="shared" si="71"/>
        <v>1.8139999999999994</v>
      </c>
      <c r="I223" s="311"/>
      <c r="J223" s="311">
        <f t="shared" ref="J223:L223" si="72">SUM(J213:J221)</f>
        <v>0.75295191122052252</v>
      </c>
      <c r="K223" s="311">
        <f t="shared" si="72"/>
        <v>1.0590480887794795</v>
      </c>
      <c r="L223" s="311">
        <f t="shared" si="72"/>
        <v>1.8120000000000021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0.16138134907717944</v>
      </c>
      <c r="C230" s="302">
        <v>0.45464466045309015</v>
      </c>
      <c r="D230" s="302">
        <f>SUM(B230:C230)</f>
        <v>0.61602600953026965</v>
      </c>
      <c r="E230" s="303"/>
      <c r="F230" s="302">
        <v>0.18721321213827363</v>
      </c>
      <c r="G230" s="302">
        <v>0.57307323839641211</v>
      </c>
      <c r="H230" s="302">
        <f>SUM(F230:G230)</f>
        <v>0.7602864505346858</v>
      </c>
      <c r="I230" s="303"/>
      <c r="J230" s="302">
        <v>0.20477402553273455</v>
      </c>
      <c r="K230" s="302">
        <v>0.51947894354638635</v>
      </c>
      <c r="L230" s="302">
        <f>SUM(J230:K230)</f>
        <v>0.72425296907912085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0.28772275098069322</v>
      </c>
      <c r="C231" s="302">
        <v>1.34436695730902</v>
      </c>
      <c r="D231" s="302">
        <f t="shared" ref="D231:D238" si="73">SUM(B231:C231)</f>
        <v>1.6320897082897132</v>
      </c>
      <c r="E231" s="303"/>
      <c r="F231" s="302">
        <v>0.36971929806990317</v>
      </c>
      <c r="G231" s="302">
        <v>1.8250239564826711</v>
      </c>
      <c r="H231" s="302">
        <f t="shared" ref="H231:H238" si="74">SUM(F231:G231)</f>
        <v>2.1947432545525745</v>
      </c>
      <c r="I231" s="303"/>
      <c r="J231" s="302">
        <v>0.48895618129657836</v>
      </c>
      <c r="K231" s="302">
        <v>2.1973729786112601</v>
      </c>
      <c r="L231" s="302">
        <f t="shared" ref="L231:L238" si="75">SUM(J231:K231)</f>
        <v>2.6863291599078387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0.21033285468786761</v>
      </c>
      <c r="C232" s="302">
        <v>0.47534164512783189</v>
      </c>
      <c r="D232" s="302">
        <f t="shared" si="73"/>
        <v>0.6856744998156995</v>
      </c>
      <c r="E232" s="303"/>
      <c r="F232" s="302">
        <v>0.23310284285217137</v>
      </c>
      <c r="G232" s="302">
        <v>0.61951172756478012</v>
      </c>
      <c r="H232" s="302">
        <f t="shared" si="74"/>
        <v>0.85261457041695143</v>
      </c>
      <c r="I232" s="303"/>
      <c r="J232" s="302">
        <v>0.26626374318407803</v>
      </c>
      <c r="K232" s="302">
        <v>0.57011500205605969</v>
      </c>
      <c r="L232" s="302">
        <f t="shared" si="75"/>
        <v>0.83637874524013767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0.25492484111094244</v>
      </c>
      <c r="C233" s="302">
        <v>0.15480269463083907</v>
      </c>
      <c r="D233" s="302">
        <f t="shared" si="73"/>
        <v>0.4097275357417815</v>
      </c>
      <c r="E233" s="303"/>
      <c r="F233" s="302">
        <v>0.20307720595151788</v>
      </c>
      <c r="G233" s="302">
        <v>0.1852369250557899</v>
      </c>
      <c r="H233" s="302">
        <f t="shared" si="74"/>
        <v>0.38831413100730777</v>
      </c>
      <c r="I233" s="303"/>
      <c r="J233" s="302">
        <v>0.16345624834449246</v>
      </c>
      <c r="K233" s="302">
        <v>0.21564828857070537</v>
      </c>
      <c r="L233" s="302">
        <f t="shared" si="75"/>
        <v>0.37910453691519785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2.0172477166658417E-2</v>
      </c>
      <c r="C234" s="302">
        <v>0.28232870828060874</v>
      </c>
      <c r="D234" s="302">
        <f t="shared" si="73"/>
        <v>0.30250118544726717</v>
      </c>
      <c r="E234" s="303"/>
      <c r="F234" s="302">
        <v>2.1629174559177556E-2</v>
      </c>
      <c r="G234" s="302">
        <v>0.24827065107832161</v>
      </c>
      <c r="H234" s="302">
        <f t="shared" si="74"/>
        <v>0.26989982563749915</v>
      </c>
      <c r="I234" s="303"/>
      <c r="J234" s="302">
        <v>3.0149401823749599E-2</v>
      </c>
      <c r="K234" s="302">
        <v>0.19656762621112092</v>
      </c>
      <c r="L234" s="302">
        <f t="shared" si="75"/>
        <v>0.22671702803487051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4.7930809210078883E-2</v>
      </c>
      <c r="C235" s="302">
        <v>4.4638703805929845E-2</v>
      </c>
      <c r="D235" s="302">
        <f t="shared" si="73"/>
        <v>9.2569513016008728E-2</v>
      </c>
      <c r="E235" s="303"/>
      <c r="F235" s="302">
        <v>4.2248224010549458E-2</v>
      </c>
      <c r="G235" s="302">
        <v>5.0409858926826395E-2</v>
      </c>
      <c r="H235" s="302">
        <f t="shared" si="74"/>
        <v>9.2658082937375846E-2</v>
      </c>
      <c r="I235" s="303"/>
      <c r="J235" s="302">
        <v>4.8194243598753794E-2</v>
      </c>
      <c r="K235" s="302">
        <v>5.7856384557955887E-2</v>
      </c>
      <c r="L235" s="302">
        <f t="shared" si="75"/>
        <v>0.10605062815670968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0.16239839067550402</v>
      </c>
      <c r="C236" s="302">
        <v>0.12148452949468143</v>
      </c>
      <c r="D236" s="302">
        <f t="shared" si="73"/>
        <v>0.28388292017018546</v>
      </c>
      <c r="E236" s="303"/>
      <c r="F236" s="302">
        <v>0.12486050943988346</v>
      </c>
      <c r="G236" s="302">
        <v>0.12335719219237135</v>
      </c>
      <c r="H236" s="302">
        <f t="shared" si="74"/>
        <v>0.24821770163225482</v>
      </c>
      <c r="I236" s="303"/>
      <c r="J236" s="302">
        <v>0.13071921650344265</v>
      </c>
      <c r="K236" s="302">
        <v>0.15486007723421374</v>
      </c>
      <c r="L236" s="302">
        <f t="shared" si="75"/>
        <v>0.28557929373765639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1.2548497432545297E-2</v>
      </c>
      <c r="C237" s="302">
        <v>5.7032113865948121E-2</v>
      </c>
      <c r="D237" s="302">
        <f t="shared" si="73"/>
        <v>6.9580611298493411E-2</v>
      </c>
      <c r="E237" s="303"/>
      <c r="F237" s="302">
        <v>8.6434831637450405E-3</v>
      </c>
      <c r="G237" s="302">
        <v>4.9819828378535193E-2</v>
      </c>
      <c r="H237" s="302">
        <f t="shared" si="74"/>
        <v>5.8463311542280232E-2</v>
      </c>
      <c r="I237" s="303"/>
      <c r="J237" s="302">
        <v>8.9423070429973314E-3</v>
      </c>
      <c r="K237" s="302">
        <v>4.9623767643452353E-2</v>
      </c>
      <c r="L237" s="302">
        <f t="shared" si="75"/>
        <v>5.8566074686449685E-2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2.9218088650263978E-2</v>
      </c>
      <c r="C238" s="302">
        <v>9.1729928040321679E-2</v>
      </c>
      <c r="D238" s="302">
        <f t="shared" si="73"/>
        <v>0.12094801669058566</v>
      </c>
      <c r="E238" s="303"/>
      <c r="F238" s="302">
        <v>2.1701958551865082E-2</v>
      </c>
      <c r="G238" s="302">
        <v>7.5100713187203197E-2</v>
      </c>
      <c r="H238" s="302">
        <f t="shared" si="74"/>
        <v>9.6802671739068286E-2</v>
      </c>
      <c r="I238" s="303"/>
      <c r="J238" s="302">
        <v>2.6601624592213585E-2</v>
      </c>
      <c r="K238" s="302">
        <v>6.741993964979838E-2</v>
      </c>
      <c r="L238" s="302">
        <f t="shared" si="75"/>
        <v>9.4021564242011968E-2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1.1866300589917333</v>
      </c>
      <c r="C240" s="311">
        <f t="shared" ref="C240:D240" si="76">SUM(C230:C238)</f>
        <v>3.0263699410082712</v>
      </c>
      <c r="D240" s="311">
        <f t="shared" si="76"/>
        <v>4.2130000000000054</v>
      </c>
      <c r="E240" s="311"/>
      <c r="F240" s="311">
        <f t="shared" ref="F240:H240" si="77">SUM(F230:F238)</f>
        <v>1.2121959087370866</v>
      </c>
      <c r="G240" s="311">
        <f t="shared" si="77"/>
        <v>3.7498040912629111</v>
      </c>
      <c r="H240" s="311">
        <f t="shared" si="77"/>
        <v>4.9619999999999989</v>
      </c>
      <c r="I240" s="311"/>
      <c r="J240" s="311">
        <f t="shared" ref="J240:L240" si="78">SUM(J230:J238)</f>
        <v>1.3680569919190404</v>
      </c>
      <c r="K240" s="311">
        <f t="shared" si="78"/>
        <v>4.0289430080809527</v>
      </c>
      <c r="L240" s="311">
        <f t="shared" si="78"/>
        <v>5.3969999999999931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0.14857777725993709</v>
      </c>
      <c r="C247" s="302">
        <v>0.22749032590683552</v>
      </c>
      <c r="D247" s="302">
        <f>SUM(B247:C247)</f>
        <v>0.37606810316677264</v>
      </c>
      <c r="E247" s="303"/>
      <c r="F247" s="302">
        <v>0.14875872164259882</v>
      </c>
      <c r="G247" s="302">
        <v>0.19534781554396735</v>
      </c>
      <c r="H247" s="302">
        <f>SUM(F247:G247)</f>
        <v>0.34410653718656614</v>
      </c>
      <c r="I247" s="303"/>
      <c r="J247" s="302">
        <v>0.16064550350109708</v>
      </c>
      <c r="K247" s="302">
        <v>0.15890517350183547</v>
      </c>
      <c r="L247" s="302">
        <f>SUM(J247:K247)</f>
        <v>0.31955067700293255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0.183578793477151</v>
      </c>
      <c r="C248" s="302">
        <v>0.31463305199746888</v>
      </c>
      <c r="D248" s="302">
        <f t="shared" ref="D248:D255" si="79">SUM(B248:C248)</f>
        <v>0.49821184547461989</v>
      </c>
      <c r="E248" s="303"/>
      <c r="F248" s="302">
        <v>0.21109272906008722</v>
      </c>
      <c r="G248" s="302">
        <v>0.3111405464336417</v>
      </c>
      <c r="H248" s="302">
        <f t="shared" ref="H248:H255" si="80">SUM(F248:G248)</f>
        <v>0.52223327549372889</v>
      </c>
      <c r="I248" s="303"/>
      <c r="J248" s="302">
        <v>0.25809192563086047</v>
      </c>
      <c r="K248" s="302">
        <v>0.36861823298428564</v>
      </c>
      <c r="L248" s="302">
        <f t="shared" ref="L248:L255" si="81">SUM(J248:K248)</f>
        <v>0.62671015861514612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0.27142382878883925</v>
      </c>
      <c r="C249" s="302">
        <v>0.28681331026084772</v>
      </c>
      <c r="D249" s="302">
        <f t="shared" si="79"/>
        <v>0.55823713904968697</v>
      </c>
      <c r="E249" s="303"/>
      <c r="F249" s="302">
        <v>0.25354364671710028</v>
      </c>
      <c r="G249" s="302">
        <v>0.25496309015056412</v>
      </c>
      <c r="H249" s="302">
        <f t="shared" si="80"/>
        <v>0.50850673686766434</v>
      </c>
      <c r="I249" s="303"/>
      <c r="J249" s="302">
        <v>0.26802499506635363</v>
      </c>
      <c r="K249" s="302">
        <v>0.21454051853732969</v>
      </c>
      <c r="L249" s="302">
        <f t="shared" si="81"/>
        <v>0.48256551360368333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0.67166922657759132</v>
      </c>
      <c r="C250" s="302">
        <v>0.28904356355510263</v>
      </c>
      <c r="D250" s="302">
        <f t="shared" si="79"/>
        <v>0.96071279013269395</v>
      </c>
      <c r="E250" s="303"/>
      <c r="F250" s="302">
        <v>0.4900291783528502</v>
      </c>
      <c r="G250" s="302">
        <v>0.25378652719641293</v>
      </c>
      <c r="H250" s="302">
        <f t="shared" si="80"/>
        <v>0.74381570554926313</v>
      </c>
      <c r="I250" s="303"/>
      <c r="J250" s="302">
        <v>0.39274830669355321</v>
      </c>
      <c r="K250" s="302">
        <v>0.27037874487516123</v>
      </c>
      <c r="L250" s="302">
        <f t="shared" si="81"/>
        <v>0.66312705156871443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8.972040138344118E-3</v>
      </c>
      <c r="C251" s="302">
        <v>2.8049483014649886E-2</v>
      </c>
      <c r="D251" s="302">
        <f t="shared" si="79"/>
        <v>3.7021523152994007E-2</v>
      </c>
      <c r="E251" s="303"/>
      <c r="F251" s="302">
        <v>7.9325089529883007E-3</v>
      </c>
      <c r="G251" s="302">
        <v>2.0617994775312679E-2</v>
      </c>
      <c r="H251" s="302">
        <f t="shared" si="80"/>
        <v>2.855050372830098E-2</v>
      </c>
      <c r="I251" s="303"/>
      <c r="J251" s="302">
        <v>8.2848718894521414E-3</v>
      </c>
      <c r="K251" s="302">
        <v>1.6429364313243298E-2</v>
      </c>
      <c r="L251" s="302">
        <f t="shared" si="81"/>
        <v>2.4714236202695437E-2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1.0438137868700284E-2</v>
      </c>
      <c r="C252" s="302">
        <v>6.1419750139711697E-3</v>
      </c>
      <c r="D252" s="302">
        <f t="shared" si="79"/>
        <v>1.6580112882671454E-2</v>
      </c>
      <c r="E252" s="303"/>
      <c r="F252" s="302">
        <v>1.442876476020816E-2</v>
      </c>
      <c r="G252" s="302">
        <v>6.8074834656448348E-3</v>
      </c>
      <c r="H252" s="302">
        <f t="shared" si="80"/>
        <v>2.1236248225852995E-2</v>
      </c>
      <c r="I252" s="303"/>
      <c r="J252" s="302">
        <v>1.6371497587913637E-2</v>
      </c>
      <c r="K252" s="302">
        <v>7.4036693590565934E-3</v>
      </c>
      <c r="L252" s="302">
        <f t="shared" si="81"/>
        <v>2.3775166946970232E-2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0.153449515495478</v>
      </c>
      <c r="C253" s="302">
        <v>7.9360998675381475E-2</v>
      </c>
      <c r="D253" s="302">
        <f t="shared" si="79"/>
        <v>0.23281051417085946</v>
      </c>
      <c r="E253" s="303"/>
      <c r="F253" s="302">
        <v>0.13338783630530043</v>
      </c>
      <c r="G253" s="302">
        <v>6.6231619058698385E-2</v>
      </c>
      <c r="H253" s="302">
        <f t="shared" si="80"/>
        <v>0.19961945536399883</v>
      </c>
      <c r="I253" s="303"/>
      <c r="J253" s="302">
        <v>0.1222602146848627</v>
      </c>
      <c r="K253" s="302">
        <v>7.4888953115745865E-2</v>
      </c>
      <c r="L253" s="302">
        <f t="shared" si="81"/>
        <v>0.19714916780060857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6.5265965330142776E-3</v>
      </c>
      <c r="C254" s="302">
        <v>1.2784460591713568E-2</v>
      </c>
      <c r="D254" s="302">
        <f t="shared" si="79"/>
        <v>1.9311057124727846E-2</v>
      </c>
      <c r="E254" s="303"/>
      <c r="F254" s="302">
        <v>4.1161990717438887E-3</v>
      </c>
      <c r="G254" s="302">
        <v>1.2567026624869419E-2</v>
      </c>
      <c r="H254" s="302">
        <f t="shared" si="80"/>
        <v>1.6683225696613308E-2</v>
      </c>
      <c r="I254" s="303"/>
      <c r="J254" s="302">
        <v>5.9405520426942908E-3</v>
      </c>
      <c r="K254" s="302">
        <v>1.4140775410020845E-2</v>
      </c>
      <c r="L254" s="302">
        <f t="shared" si="81"/>
        <v>2.0081327452715136E-2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2.6719557463473081E-2</v>
      </c>
      <c r="C255" s="302">
        <v>2.5327357381501072E-2</v>
      </c>
      <c r="D255" s="302">
        <f t="shared" si="79"/>
        <v>5.2046914844974153E-2</v>
      </c>
      <c r="E255" s="303"/>
      <c r="F255" s="302">
        <v>1.6461515750937294E-2</v>
      </c>
      <c r="G255" s="302">
        <v>1.6786796137074043E-2</v>
      </c>
      <c r="H255" s="302">
        <f t="shared" si="80"/>
        <v>3.3248311888011334E-2</v>
      </c>
      <c r="I255" s="303"/>
      <c r="J255" s="302">
        <v>2.2424900801817315E-2</v>
      </c>
      <c r="K255" s="302">
        <v>1.4901800004716283E-2</v>
      </c>
      <c r="L255" s="302">
        <f t="shared" si="81"/>
        <v>3.7326700806533594E-2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1.4813554736025285</v>
      </c>
      <c r="C257" s="311">
        <f t="shared" ref="C257:D257" si="82">SUM(C247:C255)</f>
        <v>1.2696445263974716</v>
      </c>
      <c r="D257" s="311">
        <f t="shared" si="82"/>
        <v>2.7510000000000003</v>
      </c>
      <c r="E257" s="311"/>
      <c r="F257" s="311">
        <f t="shared" ref="F257:H257" si="83">SUM(F247:F255)</f>
        <v>1.2797511006138149</v>
      </c>
      <c r="G257" s="311">
        <f t="shared" si="83"/>
        <v>1.1382488993861857</v>
      </c>
      <c r="H257" s="311">
        <f t="shared" si="83"/>
        <v>2.4179999999999997</v>
      </c>
      <c r="I257" s="311"/>
      <c r="J257" s="311">
        <f t="shared" ref="J257:L257" si="84">SUM(J247:J255)</f>
        <v>1.2547927678986044</v>
      </c>
      <c r="K257" s="311">
        <f t="shared" si="84"/>
        <v>1.1402072321013954</v>
      </c>
      <c r="L257" s="311">
        <f t="shared" si="84"/>
        <v>2.3949999999999991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0.1775409423458533</v>
      </c>
      <c r="C264" s="302">
        <v>0.31033587614993796</v>
      </c>
      <c r="D264" s="302">
        <f>SUM(B264:C264)</f>
        <v>0.48787681849579123</v>
      </c>
      <c r="E264" s="303"/>
      <c r="F264" s="302">
        <v>0.49283573042614215</v>
      </c>
      <c r="G264" s="302">
        <v>0.46503708775687769</v>
      </c>
      <c r="H264" s="302">
        <f>SUM(F264:G264)</f>
        <v>0.95787281818301984</v>
      </c>
      <c r="I264" s="303"/>
      <c r="J264" s="302">
        <v>0.42329719400433935</v>
      </c>
      <c r="K264" s="302">
        <v>0.43707985475439404</v>
      </c>
      <c r="L264" s="302">
        <f>SUM(J264:K264)</f>
        <v>0.86037704875873344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0.14542629929478645</v>
      </c>
      <c r="C265" s="302">
        <v>0.21928986941520906</v>
      </c>
      <c r="D265" s="302">
        <f t="shared" ref="D265:D272" si="85">SUM(B265:C265)</f>
        <v>0.36471616870999551</v>
      </c>
      <c r="E265" s="303"/>
      <c r="F265" s="302">
        <v>0.2817565585796164</v>
      </c>
      <c r="G265" s="302">
        <v>0.41922884242655256</v>
      </c>
      <c r="H265" s="302">
        <f t="shared" ref="H265:H272" si="86">SUM(F265:G265)</f>
        <v>0.70098540100616891</v>
      </c>
      <c r="I265" s="303"/>
      <c r="J265" s="302">
        <v>0.2763744804657563</v>
      </c>
      <c r="K265" s="302">
        <v>0.42390548541219242</v>
      </c>
      <c r="L265" s="302">
        <f t="shared" ref="L265:L272" si="87">SUM(J265:K265)</f>
        <v>0.70027996587794872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0.17781528587906312</v>
      </c>
      <c r="C266" s="302">
        <v>0.15843476165782694</v>
      </c>
      <c r="D266" s="302">
        <f t="shared" si="85"/>
        <v>0.33625004753689003</v>
      </c>
      <c r="E266" s="303"/>
      <c r="F266" s="302">
        <v>0.30506222539529526</v>
      </c>
      <c r="G266" s="302">
        <v>0.26841297142729276</v>
      </c>
      <c r="H266" s="302">
        <f t="shared" si="86"/>
        <v>0.57347519682258796</v>
      </c>
      <c r="I266" s="303"/>
      <c r="J266" s="302">
        <v>0.34470952942305122</v>
      </c>
      <c r="K266" s="302">
        <v>0.23347237659381209</v>
      </c>
      <c r="L266" s="302">
        <f t="shared" si="87"/>
        <v>0.57818190601686337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0.44819549396152308</v>
      </c>
      <c r="C267" s="302">
        <v>0.10912839360339283</v>
      </c>
      <c r="D267" s="302">
        <f t="shared" si="85"/>
        <v>0.55732388756491591</v>
      </c>
      <c r="E267" s="303"/>
      <c r="F267" s="302">
        <v>0.55190583944335125</v>
      </c>
      <c r="G267" s="302">
        <v>0.1858670293755296</v>
      </c>
      <c r="H267" s="302">
        <f t="shared" si="86"/>
        <v>0.73777286881888082</v>
      </c>
      <c r="I267" s="303"/>
      <c r="J267" s="302">
        <v>0.41933928755283184</v>
      </c>
      <c r="K267" s="302">
        <v>0.18492534800890789</v>
      </c>
      <c r="L267" s="302">
        <f t="shared" si="87"/>
        <v>0.6042646355617397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3.7897708763894117E-2</v>
      </c>
      <c r="C268" s="302">
        <v>0.1978391086468794</v>
      </c>
      <c r="D268" s="302">
        <f t="shared" si="85"/>
        <v>0.23573681741077351</v>
      </c>
      <c r="E268" s="303"/>
      <c r="F268" s="302">
        <v>0.12546605787635848</v>
      </c>
      <c r="G268" s="302">
        <v>0.19079991262184887</v>
      </c>
      <c r="H268" s="302">
        <f t="shared" si="86"/>
        <v>0.31626597049820737</v>
      </c>
      <c r="I268" s="303"/>
      <c r="J268" s="302">
        <v>0.17565644814295112</v>
      </c>
      <c r="K268" s="302">
        <v>0.17094445932743066</v>
      </c>
      <c r="L268" s="302">
        <f t="shared" si="87"/>
        <v>0.34660090747038175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6.048360176458701E-2</v>
      </c>
      <c r="C269" s="302">
        <v>3.1415933870094732E-2</v>
      </c>
      <c r="D269" s="302">
        <f t="shared" si="85"/>
        <v>9.1899535634681742E-2</v>
      </c>
      <c r="E269" s="303"/>
      <c r="F269" s="302">
        <v>8.784841526025175E-2</v>
      </c>
      <c r="G269" s="302">
        <v>4.2909446949147244E-2</v>
      </c>
      <c r="H269" s="302">
        <f t="shared" si="86"/>
        <v>0.130757862209399</v>
      </c>
      <c r="I269" s="303"/>
      <c r="J269" s="302">
        <v>0.10031776647107025</v>
      </c>
      <c r="K269" s="302">
        <v>4.2306663226453038E-2</v>
      </c>
      <c r="L269" s="302">
        <f t="shared" si="87"/>
        <v>0.14262442969752329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0.23470739215298189</v>
      </c>
      <c r="C270" s="302">
        <v>0.11364816418619261</v>
      </c>
      <c r="D270" s="302">
        <f t="shared" si="85"/>
        <v>0.34835555633917448</v>
      </c>
      <c r="E270" s="303"/>
      <c r="F270" s="302">
        <v>0.29243250835104562</v>
      </c>
      <c r="G270" s="302">
        <v>0.15362415796581178</v>
      </c>
      <c r="H270" s="302">
        <f t="shared" si="86"/>
        <v>0.44605666631685736</v>
      </c>
      <c r="I270" s="303"/>
      <c r="J270" s="302">
        <v>0.25562629186902786</v>
      </c>
      <c r="K270" s="302">
        <v>0.1408065962847313</v>
      </c>
      <c r="L270" s="302">
        <f t="shared" si="87"/>
        <v>0.39643288815375916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5.1570068854420786E-3</v>
      </c>
      <c r="C271" s="302">
        <v>6.3677564591032951E-2</v>
      </c>
      <c r="D271" s="302">
        <f t="shared" si="85"/>
        <v>6.8834571476475023E-2</v>
      </c>
      <c r="E271" s="303"/>
      <c r="F271" s="302">
        <v>7.9323946628924794E-3</v>
      </c>
      <c r="G271" s="302">
        <v>8.114111846680408E-2</v>
      </c>
      <c r="H271" s="302">
        <f t="shared" si="86"/>
        <v>8.9073513129696552E-2</v>
      </c>
      <c r="I271" s="303"/>
      <c r="J271" s="302">
        <v>1.2439469411072364E-2</v>
      </c>
      <c r="K271" s="302">
        <v>5.729457669736409E-2</v>
      </c>
      <c r="L271" s="302">
        <f t="shared" si="87"/>
        <v>6.9734046108436448E-2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7.959901132951662E-2</v>
      </c>
      <c r="C272" s="302">
        <v>7.0407585501787773E-2</v>
      </c>
      <c r="D272" s="302">
        <f t="shared" si="85"/>
        <v>0.15000659683130441</v>
      </c>
      <c r="E272" s="303"/>
      <c r="F272" s="302">
        <v>7.5841215160776271E-2</v>
      </c>
      <c r="G272" s="302">
        <v>8.5898487854413119E-2</v>
      </c>
      <c r="H272" s="302">
        <f t="shared" si="86"/>
        <v>0.16173970301518939</v>
      </c>
      <c r="I272" s="303"/>
      <c r="J272" s="302">
        <v>7.6859874827255953E-2</v>
      </c>
      <c r="K272" s="302">
        <v>7.8644297527360199E-2</v>
      </c>
      <c r="L272" s="302">
        <f t="shared" si="87"/>
        <v>0.15550417235461617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1.3668227423776478</v>
      </c>
      <c r="C274" s="311">
        <f t="shared" ref="C274:D274" si="88">SUM(C264:C272)</f>
        <v>1.2741772576223545</v>
      </c>
      <c r="D274" s="311">
        <f t="shared" si="88"/>
        <v>2.6410000000000013</v>
      </c>
      <c r="E274" s="311"/>
      <c r="F274" s="311">
        <f t="shared" ref="F274:H274" si="89">SUM(F264:F272)</f>
        <v>2.2210809451557298</v>
      </c>
      <c r="G274" s="311">
        <f t="shared" si="89"/>
        <v>1.8929190548442778</v>
      </c>
      <c r="H274" s="311">
        <f t="shared" si="89"/>
        <v>4.114000000000007</v>
      </c>
      <c r="I274" s="311"/>
      <c r="J274" s="311">
        <f t="shared" ref="J274:L274" si="90">SUM(J264:J272)</f>
        <v>2.0846203421673559</v>
      </c>
      <c r="K274" s="311">
        <f t="shared" si="90"/>
        <v>1.7693796578326459</v>
      </c>
      <c r="L274" s="311">
        <f t="shared" si="90"/>
        <v>3.8540000000000023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0.52568200938534559</v>
      </c>
      <c r="C281" s="302">
        <v>0.90252562846681494</v>
      </c>
      <c r="D281" s="302">
        <f>SUM(B281:C281)</f>
        <v>1.4282076378521604</v>
      </c>
      <c r="E281" s="303"/>
      <c r="F281" s="302">
        <v>0.76071020061735639</v>
      </c>
      <c r="G281" s="302">
        <v>1.0996840128033394</v>
      </c>
      <c r="H281" s="302">
        <f>SUM(F281:G281)</f>
        <v>1.8603942134206957</v>
      </c>
      <c r="I281" s="303"/>
      <c r="J281" s="302">
        <v>0.88341308643309158</v>
      </c>
      <c r="K281" s="302">
        <v>1.0841445544648203</v>
      </c>
      <c r="L281" s="302">
        <f>SUM(J281:K281)</f>
        <v>1.9675576408979119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1.4387403203770226</v>
      </c>
      <c r="C282" s="302">
        <v>2.9976630209737349</v>
      </c>
      <c r="D282" s="302">
        <f t="shared" ref="D282:D289" si="91">SUM(B282:C282)</f>
        <v>4.4364033413507578</v>
      </c>
      <c r="E282" s="303"/>
      <c r="F282" s="302">
        <v>2.2855877462494489</v>
      </c>
      <c r="G282" s="302">
        <v>3.8767069314127514</v>
      </c>
      <c r="H282" s="302">
        <f t="shared" ref="H282:H289" si="92">SUM(F282:G282)</f>
        <v>6.1622946776622003</v>
      </c>
      <c r="I282" s="303"/>
      <c r="J282" s="302">
        <v>3.0494937077859214</v>
      </c>
      <c r="K282" s="302">
        <v>4.2174966533719953</v>
      </c>
      <c r="L282" s="302">
        <f t="shared" ref="L282:L289" si="93">SUM(J282:K282)</f>
        <v>7.2669903611579167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1.0093644783284121</v>
      </c>
      <c r="C283" s="302">
        <v>1.1948375551280526</v>
      </c>
      <c r="D283" s="302">
        <f t="shared" si="91"/>
        <v>2.2042020334564647</v>
      </c>
      <c r="E283" s="303"/>
      <c r="F283" s="302">
        <v>1.3282177431913418</v>
      </c>
      <c r="G283" s="302">
        <v>1.4653409241969819</v>
      </c>
      <c r="H283" s="302">
        <f t="shared" si="92"/>
        <v>2.7935586673883237</v>
      </c>
      <c r="I283" s="303"/>
      <c r="J283" s="302">
        <v>1.7225681940859148</v>
      </c>
      <c r="K283" s="302">
        <v>1.4459212517447322</v>
      </c>
      <c r="L283" s="302">
        <f t="shared" si="93"/>
        <v>3.1684894458306472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2.3781157475163726</v>
      </c>
      <c r="C284" s="302">
        <v>0.90395224788656081</v>
      </c>
      <c r="D284" s="302">
        <f t="shared" si="91"/>
        <v>3.2820679954029335</v>
      </c>
      <c r="E284" s="303"/>
      <c r="F284" s="302">
        <v>2.5422804806268222</v>
      </c>
      <c r="G284" s="302">
        <v>1.0130239491072155</v>
      </c>
      <c r="H284" s="302">
        <f t="shared" si="92"/>
        <v>3.5553044297340377</v>
      </c>
      <c r="I284" s="303"/>
      <c r="J284" s="302">
        <v>2.0284879580678443</v>
      </c>
      <c r="K284" s="302">
        <v>1.267536743227992</v>
      </c>
      <c r="L284" s="302">
        <f t="shared" si="93"/>
        <v>3.2960247012958366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6.4789519122238431E-2</v>
      </c>
      <c r="C285" s="302">
        <v>0.35534755429210529</v>
      </c>
      <c r="D285" s="302">
        <f t="shared" si="91"/>
        <v>0.4201370734143437</v>
      </c>
      <c r="E285" s="303"/>
      <c r="F285" s="302">
        <v>7.4196855644370716E-2</v>
      </c>
      <c r="G285" s="302">
        <v>0.28678121443748317</v>
      </c>
      <c r="H285" s="302">
        <f t="shared" si="92"/>
        <v>0.3609780700818539</v>
      </c>
      <c r="I285" s="303"/>
      <c r="J285" s="302">
        <v>0.12480915132125611</v>
      </c>
      <c r="K285" s="302">
        <v>0.24708298286039021</v>
      </c>
      <c r="L285" s="302">
        <f t="shared" si="93"/>
        <v>0.37189213418164635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0.16174227408263611</v>
      </c>
      <c r="C286" s="302">
        <v>9.1690903295323783E-2</v>
      </c>
      <c r="D286" s="302">
        <f t="shared" si="91"/>
        <v>0.2534331773779599</v>
      </c>
      <c r="E286" s="303"/>
      <c r="F286" s="302">
        <v>0.26729821618839295</v>
      </c>
      <c r="G286" s="302">
        <v>0.1101284359955355</v>
      </c>
      <c r="H286" s="302">
        <f t="shared" si="92"/>
        <v>0.37742665218392846</v>
      </c>
      <c r="I286" s="303"/>
      <c r="J286" s="302">
        <v>0.32569310166984639</v>
      </c>
      <c r="K286" s="302">
        <v>0.16946578147959684</v>
      </c>
      <c r="L286" s="302">
        <f t="shared" si="93"/>
        <v>0.49515888314944323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0.40622529413676578</v>
      </c>
      <c r="C287" s="302">
        <v>0.21877954944214015</v>
      </c>
      <c r="D287" s="302">
        <f t="shared" si="91"/>
        <v>0.62500484357890596</v>
      </c>
      <c r="E287" s="303"/>
      <c r="F287" s="302">
        <v>0.4191073523520325</v>
      </c>
      <c r="G287" s="302">
        <v>0.21740962142786086</v>
      </c>
      <c r="H287" s="302">
        <f t="shared" si="92"/>
        <v>0.63651697377989336</v>
      </c>
      <c r="I287" s="303"/>
      <c r="J287" s="302">
        <v>0.41173075493387057</v>
      </c>
      <c r="K287" s="302">
        <v>0.27705068800015009</v>
      </c>
      <c r="L287" s="302">
        <f t="shared" si="93"/>
        <v>0.68878144293402066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4.5205705632381472E-2</v>
      </c>
      <c r="C288" s="302">
        <v>0.24037600841519105</v>
      </c>
      <c r="D288" s="302">
        <f t="shared" si="91"/>
        <v>0.28558171404757254</v>
      </c>
      <c r="E288" s="303"/>
      <c r="F288" s="302">
        <v>4.2757381679732288E-2</v>
      </c>
      <c r="G288" s="302">
        <v>0.19710085326499752</v>
      </c>
      <c r="H288" s="302">
        <f t="shared" si="92"/>
        <v>0.2398582349447298</v>
      </c>
      <c r="I288" s="303"/>
      <c r="J288" s="302">
        <v>5.8850099240351131E-2</v>
      </c>
      <c r="K288" s="302">
        <v>0.18377201184650807</v>
      </c>
      <c r="L288" s="302">
        <f t="shared" si="93"/>
        <v>0.24262211108685922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0.23432857318679934</v>
      </c>
      <c r="C289" s="302">
        <v>0.24563361033210274</v>
      </c>
      <c r="D289" s="302">
        <f t="shared" si="91"/>
        <v>0.47996218351890207</v>
      </c>
      <c r="E289" s="303"/>
      <c r="F289" s="302">
        <v>0.22668508818174712</v>
      </c>
      <c r="G289" s="302">
        <v>0.19098299262257201</v>
      </c>
      <c r="H289" s="302">
        <f t="shared" si="92"/>
        <v>0.41766808080431916</v>
      </c>
      <c r="I289" s="303"/>
      <c r="J289" s="302">
        <v>0.28386936263373275</v>
      </c>
      <c r="K289" s="302">
        <v>0.19261391683198212</v>
      </c>
      <c r="L289" s="302">
        <f t="shared" si="93"/>
        <v>0.47648327946571489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6.2641939217679736</v>
      </c>
      <c r="C291" s="311">
        <f t="shared" ref="C291:D291" si="94">SUM(C281:C289)</f>
        <v>7.1508060782320264</v>
      </c>
      <c r="D291" s="311">
        <f t="shared" si="94"/>
        <v>13.414999999999999</v>
      </c>
      <c r="E291" s="311"/>
      <c r="F291" s="311">
        <f t="shared" ref="F291:H291" si="95">SUM(F281:F289)</f>
        <v>7.9468410647312453</v>
      </c>
      <c r="G291" s="311">
        <f t="shared" si="95"/>
        <v>8.4571589352687369</v>
      </c>
      <c r="H291" s="311">
        <f t="shared" si="95"/>
        <v>16.403999999999982</v>
      </c>
      <c r="I291" s="311"/>
      <c r="J291" s="311">
        <f t="shared" ref="J291:L291" si="96">SUM(J281:J289)</f>
        <v>8.8889154161718267</v>
      </c>
      <c r="K291" s="311">
        <f t="shared" si="96"/>
        <v>9.0850845838281664</v>
      </c>
      <c r="L291" s="311">
        <f t="shared" si="96"/>
        <v>17.974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0.50213041298106809</v>
      </c>
      <c r="C298" s="302">
        <v>1.0742294811772763</v>
      </c>
      <c r="D298" s="302">
        <f>SUM(B298:C298)</f>
        <v>1.5763598941583443</v>
      </c>
      <c r="E298" s="303"/>
      <c r="F298" s="302">
        <v>0.93443975172447746</v>
      </c>
      <c r="G298" s="302">
        <v>1.1555736473003873</v>
      </c>
      <c r="H298" s="302">
        <f>SUM(F298:G298)</f>
        <v>2.0900133990248646</v>
      </c>
      <c r="I298" s="303"/>
      <c r="J298" s="302">
        <v>1.0435046682734883</v>
      </c>
      <c r="K298" s="302">
        <v>1.2112621771133787</v>
      </c>
      <c r="L298" s="302">
        <f>SUM(J298:K298)</f>
        <v>2.2547668453868672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0.66821698657733575</v>
      </c>
      <c r="C299" s="302">
        <v>1.0170966276724325</v>
      </c>
      <c r="D299" s="302">
        <f t="shared" ref="D299:D306" si="97">SUM(B299:C299)</f>
        <v>1.6853136142497682</v>
      </c>
      <c r="E299" s="303"/>
      <c r="F299" s="302">
        <v>1.2431162896622574</v>
      </c>
      <c r="G299" s="302">
        <v>1.3019193689737103</v>
      </c>
      <c r="H299" s="302">
        <f t="shared" ref="H299:H306" si="98">SUM(F299:G299)</f>
        <v>2.5450356586359675</v>
      </c>
      <c r="I299" s="303"/>
      <c r="J299" s="302">
        <v>1.6468730740242381</v>
      </c>
      <c r="K299" s="302">
        <v>1.7718002305272924</v>
      </c>
      <c r="L299" s="302">
        <f t="shared" ref="L299:L306" si="99">SUM(J299:K299)</f>
        <v>3.4186733045515307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0.95575409196474781</v>
      </c>
      <c r="C300" s="302">
        <v>1.4728995224706671</v>
      </c>
      <c r="D300" s="302">
        <f t="shared" si="97"/>
        <v>2.4286536144354152</v>
      </c>
      <c r="E300" s="303"/>
      <c r="F300" s="302">
        <v>1.6165051215130684</v>
      </c>
      <c r="G300" s="302">
        <v>1.6780306274256409</v>
      </c>
      <c r="H300" s="302">
        <f t="shared" si="98"/>
        <v>3.294535748938709</v>
      </c>
      <c r="I300" s="303"/>
      <c r="J300" s="302">
        <v>2.0234588630765868</v>
      </c>
      <c r="K300" s="302">
        <v>1.6892192467523377</v>
      </c>
      <c r="L300" s="302">
        <f t="shared" si="99"/>
        <v>3.7126781098289245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1.6061953941605007</v>
      </c>
      <c r="C301" s="302">
        <v>1.1032150211834713</v>
      </c>
      <c r="D301" s="302">
        <f t="shared" si="97"/>
        <v>2.7094104153439718</v>
      </c>
      <c r="E301" s="303"/>
      <c r="F301" s="302">
        <v>2.0980988350706742</v>
      </c>
      <c r="G301" s="302">
        <v>1.3914428077740468</v>
      </c>
      <c r="H301" s="302">
        <f t="shared" si="98"/>
        <v>3.489541642844721</v>
      </c>
      <c r="I301" s="303"/>
      <c r="J301" s="302">
        <v>2.3153386876998949</v>
      </c>
      <c r="K301" s="302">
        <v>1.9480040394870819</v>
      </c>
      <c r="L301" s="302">
        <f t="shared" si="99"/>
        <v>4.263342727186977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0.13114820635493163</v>
      </c>
      <c r="C302" s="302">
        <v>0.73866974090422677</v>
      </c>
      <c r="D302" s="302">
        <f t="shared" si="97"/>
        <v>0.8698179472591584</v>
      </c>
      <c r="E302" s="303"/>
      <c r="F302" s="302">
        <v>0.23863853472595375</v>
      </c>
      <c r="G302" s="302">
        <v>0.5124954627519438</v>
      </c>
      <c r="H302" s="302">
        <f t="shared" si="98"/>
        <v>0.75113399747789755</v>
      </c>
      <c r="I302" s="303"/>
      <c r="J302" s="302">
        <v>0.4434576866481601</v>
      </c>
      <c r="K302" s="302">
        <v>0.47955936550377304</v>
      </c>
      <c r="L302" s="302">
        <f t="shared" si="99"/>
        <v>0.92301705215193319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1.0944220933051414</v>
      </c>
      <c r="C303" s="302">
        <v>0.36284393928057534</v>
      </c>
      <c r="D303" s="302">
        <f t="shared" si="97"/>
        <v>1.4572660325857167</v>
      </c>
      <c r="E303" s="303"/>
      <c r="F303" s="302">
        <v>1.4105603507521622</v>
      </c>
      <c r="G303" s="302">
        <v>0.41214853554383413</v>
      </c>
      <c r="H303" s="302">
        <f t="shared" si="98"/>
        <v>1.8227088862959964</v>
      </c>
      <c r="I303" s="303"/>
      <c r="J303" s="302">
        <v>1.5031097262358519</v>
      </c>
      <c r="K303" s="302">
        <v>0.48420345051255348</v>
      </c>
      <c r="L303" s="302">
        <f t="shared" si="99"/>
        <v>1.9873131767484054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0.61510231796081871</v>
      </c>
      <c r="C304" s="302">
        <v>0.99855055526913472</v>
      </c>
      <c r="D304" s="302">
        <f t="shared" si="97"/>
        <v>1.6136528732299533</v>
      </c>
      <c r="E304" s="303"/>
      <c r="F304" s="302">
        <v>0.81108608395888104</v>
      </c>
      <c r="G304" s="302">
        <v>1.0810885512337116</v>
      </c>
      <c r="H304" s="302">
        <f t="shared" si="98"/>
        <v>1.8921746351925925</v>
      </c>
      <c r="I304" s="303"/>
      <c r="J304" s="302">
        <v>1.0885940493868971</v>
      </c>
      <c r="K304" s="302">
        <v>1.4043160368430598</v>
      </c>
      <c r="L304" s="302">
        <f t="shared" si="99"/>
        <v>2.4929100862299567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0.19771659410991294</v>
      </c>
      <c r="C305" s="302">
        <v>1.2784476176040582</v>
      </c>
      <c r="D305" s="302">
        <f t="shared" si="97"/>
        <v>1.4761642117139711</v>
      </c>
      <c r="E305" s="303"/>
      <c r="F305" s="302">
        <v>0.21314260376298735</v>
      </c>
      <c r="G305" s="302">
        <v>1.166579952546039</v>
      </c>
      <c r="H305" s="302">
        <f t="shared" si="98"/>
        <v>1.3797225563090263</v>
      </c>
      <c r="I305" s="303"/>
      <c r="J305" s="302">
        <v>0.35976346489148975</v>
      </c>
      <c r="K305" s="302">
        <v>1.1043502210151632</v>
      </c>
      <c r="L305" s="302">
        <f t="shared" si="99"/>
        <v>1.464113685906653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2.8244983053495849</v>
      </c>
      <c r="C306" s="302">
        <v>4.4958630916741269</v>
      </c>
      <c r="D306" s="302">
        <f t="shared" si="97"/>
        <v>7.3203613970237118</v>
      </c>
      <c r="E306" s="303"/>
      <c r="F306" s="302">
        <v>2.7532072754103254</v>
      </c>
      <c r="G306" s="302">
        <v>4.3169261998699016</v>
      </c>
      <c r="H306" s="302">
        <f t="shared" si="98"/>
        <v>7.070133475280227</v>
      </c>
      <c r="I306" s="303"/>
      <c r="J306" s="302">
        <v>2.5418017355677116</v>
      </c>
      <c r="K306" s="302">
        <v>4.8093832764410163</v>
      </c>
      <c r="L306" s="302">
        <f t="shared" si="99"/>
        <v>7.3511850120087274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8.5951844027640405</v>
      </c>
      <c r="C308" s="311">
        <f t="shared" ref="C308:D308" si="100">SUM(C298:C306)</f>
        <v>12.541815597235967</v>
      </c>
      <c r="D308" s="311">
        <f t="shared" si="100"/>
        <v>21.137000000000008</v>
      </c>
      <c r="E308" s="311"/>
      <c r="F308" s="311">
        <f t="shared" ref="F308:H308" si="101">SUM(F298:F306)</f>
        <v>11.318794846580786</v>
      </c>
      <c r="G308" s="311">
        <f t="shared" si="101"/>
        <v>13.016205153419214</v>
      </c>
      <c r="H308" s="311">
        <f t="shared" si="101"/>
        <v>24.335000000000001</v>
      </c>
      <c r="I308" s="311"/>
      <c r="J308" s="311">
        <f t="shared" ref="J308:L308" si="102">SUM(J298:J306)</f>
        <v>12.965901955804318</v>
      </c>
      <c r="K308" s="311">
        <f t="shared" si="102"/>
        <v>14.902098044195657</v>
      </c>
      <c r="L308" s="311">
        <f t="shared" si="102"/>
        <v>27.867999999999974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0.50730241875320947</v>
      </c>
      <c r="C315" s="302">
        <v>0.45807723776019604</v>
      </c>
      <c r="D315" s="302">
        <f>SUM(B315:C315)</f>
        <v>0.96537965651340552</v>
      </c>
      <c r="E315" s="303"/>
      <c r="F315" s="302">
        <v>0.58912537734035297</v>
      </c>
      <c r="G315" s="302">
        <v>0.52687419813445913</v>
      </c>
      <c r="H315" s="302">
        <f>SUM(F315:G315)</f>
        <v>1.1159995754748122</v>
      </c>
      <c r="I315" s="303"/>
      <c r="J315" s="302">
        <v>0.6387448376751188</v>
      </c>
      <c r="K315" s="302">
        <v>0.4789974815423268</v>
      </c>
      <c r="L315" s="302">
        <f>SUM(J315:K315)</f>
        <v>1.1177423192174456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1.7467933672069129</v>
      </c>
      <c r="C316" s="302">
        <v>0.77658204403733633</v>
      </c>
      <c r="D316" s="302">
        <f t="shared" ref="D316:D323" si="103">SUM(B316:C316)</f>
        <v>2.523375411244249</v>
      </c>
      <c r="E316" s="303"/>
      <c r="F316" s="302">
        <v>2.0699942639631037</v>
      </c>
      <c r="G316" s="302">
        <v>1.0189345181109277</v>
      </c>
      <c r="H316" s="302">
        <f t="shared" ref="H316:H323" si="104">SUM(F316:G316)</f>
        <v>3.0889287820740314</v>
      </c>
      <c r="I316" s="303"/>
      <c r="J316" s="302">
        <v>2.3861491764321046</v>
      </c>
      <c r="K316" s="302">
        <v>1.1339548006646909</v>
      </c>
      <c r="L316" s="302">
        <f t="shared" ref="L316:L323" si="105">SUM(J316:K316)</f>
        <v>3.5201039770967952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1.9772193506454878</v>
      </c>
      <c r="C317" s="302">
        <v>2.3749736102924572</v>
      </c>
      <c r="D317" s="302">
        <f t="shared" si="103"/>
        <v>4.3521929609379448</v>
      </c>
      <c r="E317" s="303"/>
      <c r="F317" s="302">
        <v>2.0896687569380172</v>
      </c>
      <c r="G317" s="302">
        <v>2.3962029937756197</v>
      </c>
      <c r="H317" s="302">
        <f t="shared" si="104"/>
        <v>4.4858717507136365</v>
      </c>
      <c r="I317" s="303"/>
      <c r="J317" s="302">
        <v>2.5287176128304263</v>
      </c>
      <c r="K317" s="302">
        <v>1.8131217504230119</v>
      </c>
      <c r="L317" s="302">
        <f t="shared" si="105"/>
        <v>4.3418393632534382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4.4885630854021903</v>
      </c>
      <c r="C318" s="302">
        <v>2.2822527579104595</v>
      </c>
      <c r="D318" s="302">
        <f t="shared" si="103"/>
        <v>6.7708158433126497</v>
      </c>
      <c r="E318" s="303"/>
      <c r="F318" s="302">
        <v>3.6364255279724693</v>
      </c>
      <c r="G318" s="302">
        <v>2.1778786576484133</v>
      </c>
      <c r="H318" s="302">
        <f t="shared" si="104"/>
        <v>5.8143041856208821</v>
      </c>
      <c r="I318" s="303"/>
      <c r="J318" s="302">
        <v>2.8719375687919957</v>
      </c>
      <c r="K318" s="302">
        <v>2.5981594238534749</v>
      </c>
      <c r="L318" s="302">
        <f t="shared" si="105"/>
        <v>5.4700969926454706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3.823547749502984E-2</v>
      </c>
      <c r="C319" s="302">
        <v>0.10938387471269684</v>
      </c>
      <c r="D319" s="302">
        <f t="shared" si="103"/>
        <v>0.14761935220772668</v>
      </c>
      <c r="E319" s="303"/>
      <c r="F319" s="302">
        <v>3.751569020129112E-2</v>
      </c>
      <c r="G319" s="302">
        <v>0.11493082067779251</v>
      </c>
      <c r="H319" s="302">
        <f t="shared" si="104"/>
        <v>0.15244651087908362</v>
      </c>
      <c r="I319" s="303"/>
      <c r="J319" s="302">
        <v>7.8021785938135566E-2</v>
      </c>
      <c r="K319" s="302">
        <v>0.10687174897203103</v>
      </c>
      <c r="L319" s="302">
        <f t="shared" si="105"/>
        <v>0.18489353491016658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0.60746567557187925</v>
      </c>
      <c r="C320" s="302">
        <v>0.13354677712554433</v>
      </c>
      <c r="D320" s="302">
        <f t="shared" si="103"/>
        <v>0.74101245269742355</v>
      </c>
      <c r="E320" s="303"/>
      <c r="F320" s="302">
        <v>0.52017273636677286</v>
      </c>
      <c r="G320" s="302">
        <v>0.12773949965103859</v>
      </c>
      <c r="H320" s="302">
        <f t="shared" si="104"/>
        <v>0.64791223601781145</v>
      </c>
      <c r="I320" s="303"/>
      <c r="J320" s="302">
        <v>0.53059384372966822</v>
      </c>
      <c r="K320" s="302">
        <v>0.12453417061882416</v>
      </c>
      <c r="L320" s="302">
        <f t="shared" si="105"/>
        <v>0.65512801434849233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0.36865739967112976</v>
      </c>
      <c r="C321" s="302">
        <v>0.19812017606439269</v>
      </c>
      <c r="D321" s="302">
        <f t="shared" si="103"/>
        <v>0.56677757573552245</v>
      </c>
      <c r="E321" s="303"/>
      <c r="F321" s="302">
        <v>0.3301873439644058</v>
      </c>
      <c r="G321" s="302">
        <v>0.17944169723546377</v>
      </c>
      <c r="H321" s="302">
        <f t="shared" si="104"/>
        <v>0.50962904119986963</v>
      </c>
      <c r="I321" s="303"/>
      <c r="J321" s="302">
        <v>0.34548044044640608</v>
      </c>
      <c r="K321" s="302">
        <v>0.22872679070788854</v>
      </c>
      <c r="L321" s="302">
        <f t="shared" si="105"/>
        <v>0.57420723115429462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4.0563195178893757E-2</v>
      </c>
      <c r="C322" s="302">
        <v>6.8285126375457902E-2</v>
      </c>
      <c r="D322" s="302">
        <f t="shared" si="103"/>
        <v>0.10884832155435166</v>
      </c>
      <c r="E322" s="303"/>
      <c r="F322" s="302">
        <v>3.0408741520085342E-2</v>
      </c>
      <c r="G322" s="302">
        <v>5.4205969536460605E-2</v>
      </c>
      <c r="H322" s="302">
        <f t="shared" si="104"/>
        <v>8.4614711056545944E-2</v>
      </c>
      <c r="I322" s="303"/>
      <c r="J322" s="302">
        <v>6.1012165450272819E-2</v>
      </c>
      <c r="K322" s="302">
        <v>4.3124768964773894E-2</v>
      </c>
      <c r="L322" s="302">
        <f t="shared" si="105"/>
        <v>0.10413693441504671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0.43773360938382</v>
      </c>
      <c r="C323" s="302">
        <v>0.25224481641291008</v>
      </c>
      <c r="D323" s="302">
        <f t="shared" si="103"/>
        <v>0.68997842579673008</v>
      </c>
      <c r="E323" s="303"/>
      <c r="F323" s="302">
        <v>0.35650395063200441</v>
      </c>
      <c r="G323" s="302">
        <v>0.17778925633131887</v>
      </c>
      <c r="H323" s="302">
        <f t="shared" si="104"/>
        <v>0.53429320696332328</v>
      </c>
      <c r="I323" s="303"/>
      <c r="J323" s="302">
        <v>0.38158601846556256</v>
      </c>
      <c r="K323" s="302">
        <v>0.15526561449330473</v>
      </c>
      <c r="L323" s="302">
        <f t="shared" si="105"/>
        <v>0.53685163295886729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10.212533579308552</v>
      </c>
      <c r="C325" s="311">
        <f t="shared" ref="C325:D325" si="106">SUM(C315:C323)</f>
        <v>6.6534664206914513</v>
      </c>
      <c r="D325" s="311">
        <f t="shared" si="106"/>
        <v>16.866000000000007</v>
      </c>
      <c r="E325" s="311"/>
      <c r="F325" s="311">
        <f t="shared" ref="F325:H325" si="107">SUM(F315:F323)</f>
        <v>9.6600023888985032</v>
      </c>
      <c r="G325" s="311">
        <f t="shared" si="107"/>
        <v>6.7739976111014943</v>
      </c>
      <c r="H325" s="311">
        <f t="shared" si="107"/>
        <v>16.433999999999994</v>
      </c>
      <c r="I325" s="311"/>
      <c r="J325" s="311">
        <f t="shared" ref="J325:L325" si="108">SUM(J315:J323)</f>
        <v>9.8222434497596911</v>
      </c>
      <c r="K325" s="311">
        <f t="shared" si="108"/>
        <v>6.6827565502403274</v>
      </c>
      <c r="L325" s="311">
        <f t="shared" si="108"/>
        <v>16.505000000000017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0.2885897251167644</v>
      </c>
      <c r="C332" s="302">
        <v>0.36461772782672341</v>
      </c>
      <c r="D332" s="302">
        <f>SUM(B332:C332)</f>
        <v>0.65320745294348781</v>
      </c>
      <c r="E332" s="303"/>
      <c r="F332" s="302">
        <v>0.35278146527939203</v>
      </c>
      <c r="G332" s="302">
        <v>0.32270177568654262</v>
      </c>
      <c r="H332" s="302">
        <f>SUM(F332:G332)</f>
        <v>0.67548324096593459</v>
      </c>
      <c r="I332" s="303"/>
      <c r="J332" s="302">
        <v>0.41409473981355577</v>
      </c>
      <c r="K332" s="302">
        <v>0.28713976720089546</v>
      </c>
      <c r="L332" s="302">
        <f>SUM(J332:K332)</f>
        <v>0.70123450701445122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7.5669934893257764</v>
      </c>
      <c r="C333" s="302">
        <v>4.1781774035797188</v>
      </c>
      <c r="D333" s="302">
        <f t="shared" ref="D333:D340" si="109">SUM(B333:C333)</f>
        <v>11.745170892905495</v>
      </c>
      <c r="E333" s="303"/>
      <c r="F333" s="302">
        <v>8.4293615934038186</v>
      </c>
      <c r="G333" s="302">
        <v>4.0223722654106924</v>
      </c>
      <c r="H333" s="302">
        <f t="shared" ref="H333:H340" si="110">SUM(F333:G333)</f>
        <v>12.45173385881451</v>
      </c>
      <c r="I333" s="303"/>
      <c r="J333" s="302">
        <v>9.3718837463973674</v>
      </c>
      <c r="K333" s="302">
        <v>4.2134641097616052</v>
      </c>
      <c r="L333" s="302">
        <f t="shared" ref="L333:L340" si="111">SUM(J333:K333)</f>
        <v>13.585347856158972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1.104946136773667</v>
      </c>
      <c r="C334" s="302">
        <v>1.0497124141238776</v>
      </c>
      <c r="D334" s="302">
        <f t="shared" si="109"/>
        <v>2.1546585508975449</v>
      </c>
      <c r="E334" s="303"/>
      <c r="F334" s="302">
        <v>1.1546445489695285</v>
      </c>
      <c r="G334" s="302">
        <v>0.9419439941252804</v>
      </c>
      <c r="H334" s="302">
        <f t="shared" si="110"/>
        <v>2.0965885430948088</v>
      </c>
      <c r="I334" s="303"/>
      <c r="J334" s="302">
        <v>1.6219598472627941</v>
      </c>
      <c r="K334" s="302">
        <v>0.7788065046134125</v>
      </c>
      <c r="L334" s="302">
        <f t="shared" si="111"/>
        <v>2.4007663518762064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1.5457944192365427</v>
      </c>
      <c r="C335" s="302">
        <v>0.48370718495042081</v>
      </c>
      <c r="D335" s="302">
        <f t="shared" si="109"/>
        <v>2.0295016041869633</v>
      </c>
      <c r="E335" s="303"/>
      <c r="F335" s="302">
        <v>1.2779230192617865</v>
      </c>
      <c r="G335" s="302">
        <v>0.36364439187848258</v>
      </c>
      <c r="H335" s="302">
        <f t="shared" si="110"/>
        <v>1.6415674111402692</v>
      </c>
      <c r="I335" s="303"/>
      <c r="J335" s="302">
        <v>0.69389774845249186</v>
      </c>
      <c r="K335" s="302">
        <v>0.35003664314107902</v>
      </c>
      <c r="L335" s="302">
        <f t="shared" si="111"/>
        <v>1.0439343915935708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0.18605713695988116</v>
      </c>
      <c r="C336" s="302">
        <v>0.31141361335496137</v>
      </c>
      <c r="D336" s="302">
        <f t="shared" si="109"/>
        <v>0.49747075031484256</v>
      </c>
      <c r="E336" s="303"/>
      <c r="F336" s="302">
        <v>0.1471989176819932</v>
      </c>
      <c r="G336" s="302">
        <v>0.18008253592537327</v>
      </c>
      <c r="H336" s="302">
        <f t="shared" si="110"/>
        <v>0.32728145360736649</v>
      </c>
      <c r="I336" s="303"/>
      <c r="J336" s="302">
        <v>5.938054164821234E-2</v>
      </c>
      <c r="K336" s="302">
        <v>0.16595344706651713</v>
      </c>
      <c r="L336" s="302">
        <f t="shared" si="111"/>
        <v>0.22533398871472948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5.2385271757266718</v>
      </c>
      <c r="C337" s="302">
        <v>0.83263778575449643</v>
      </c>
      <c r="D337" s="302">
        <f t="shared" si="109"/>
        <v>6.071164961481168</v>
      </c>
      <c r="E337" s="303"/>
      <c r="F337" s="302">
        <v>4.6266729381157727</v>
      </c>
      <c r="G337" s="302">
        <v>0.67995512786783918</v>
      </c>
      <c r="H337" s="302">
        <f t="shared" si="110"/>
        <v>5.3066280659836123</v>
      </c>
      <c r="I337" s="303"/>
      <c r="J337" s="302">
        <v>4.881148129687598</v>
      </c>
      <c r="K337" s="302">
        <v>0.74539502975939853</v>
      </c>
      <c r="L337" s="302">
        <f t="shared" si="111"/>
        <v>5.6265431594469968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0.11906047382086124</v>
      </c>
      <c r="C338" s="302">
        <v>7.9064496250380242E-2</v>
      </c>
      <c r="D338" s="302">
        <f t="shared" si="109"/>
        <v>0.19812497007124147</v>
      </c>
      <c r="E338" s="303"/>
      <c r="F338" s="302">
        <v>9.9529210733775381E-2</v>
      </c>
      <c r="G338" s="302">
        <v>4.9525585402447787E-2</v>
      </c>
      <c r="H338" s="302">
        <f t="shared" si="110"/>
        <v>0.14905479613622316</v>
      </c>
      <c r="I338" s="303"/>
      <c r="J338" s="302">
        <v>9.3472805766819669E-2</v>
      </c>
      <c r="K338" s="302">
        <v>6.5460047690626369E-2</v>
      </c>
      <c r="L338" s="302">
        <f t="shared" si="111"/>
        <v>0.15893285345744604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9.2718535753964798E-2</v>
      </c>
      <c r="C339" s="302">
        <v>0.5012308060879459</v>
      </c>
      <c r="D339" s="302">
        <f t="shared" si="109"/>
        <v>0.59394934184191073</v>
      </c>
      <c r="E339" s="303"/>
      <c r="F339" s="302">
        <v>0.10143166418082328</v>
      </c>
      <c r="G339" s="302">
        <v>0.32960322015604665</v>
      </c>
      <c r="H339" s="302">
        <f t="shared" si="110"/>
        <v>0.43103488433686993</v>
      </c>
      <c r="I339" s="303"/>
      <c r="J339" s="302">
        <v>8.6098545036063359E-2</v>
      </c>
      <c r="K339" s="302">
        <v>0.37328570132314226</v>
      </c>
      <c r="L339" s="302">
        <f t="shared" si="111"/>
        <v>0.45938424635920561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1.471741673736471</v>
      </c>
      <c r="C340" s="302">
        <v>0.24600980162089275</v>
      </c>
      <c r="D340" s="302">
        <f t="shared" si="109"/>
        <v>1.7177514753573637</v>
      </c>
      <c r="E340" s="303"/>
      <c r="F340" s="302">
        <v>1.0439368708826515</v>
      </c>
      <c r="G340" s="302">
        <v>0.12469087503779673</v>
      </c>
      <c r="H340" s="302">
        <f t="shared" si="110"/>
        <v>1.1686277459204482</v>
      </c>
      <c r="I340" s="303"/>
      <c r="J340" s="302">
        <v>0.38850320569197527</v>
      </c>
      <c r="K340" s="302">
        <v>0.1250194396864151</v>
      </c>
      <c r="L340" s="302">
        <f t="shared" si="111"/>
        <v>0.51352264537839032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17.614428766450601</v>
      </c>
      <c r="C342" s="311">
        <f t="shared" ref="C342:D342" si="112">SUM(C332:C340)</f>
        <v>8.0465712335494182</v>
      </c>
      <c r="D342" s="311">
        <f t="shared" si="112"/>
        <v>25.661000000000016</v>
      </c>
      <c r="E342" s="311"/>
      <c r="F342" s="311">
        <f t="shared" ref="F342:H342" si="113">SUM(F332:F340)</f>
        <v>17.233480228509539</v>
      </c>
      <c r="G342" s="311">
        <f t="shared" si="113"/>
        <v>7.0145197714905017</v>
      </c>
      <c r="H342" s="311">
        <f t="shared" si="113"/>
        <v>24.248000000000047</v>
      </c>
      <c r="I342" s="311"/>
      <c r="J342" s="311">
        <f t="shared" ref="J342:L342" si="114">SUM(J332:J340)</f>
        <v>17.610439309756877</v>
      </c>
      <c r="K342" s="311">
        <f t="shared" si="114"/>
        <v>7.1045606902430922</v>
      </c>
      <c r="L342" s="311">
        <f t="shared" si="114"/>
        <v>24.714999999999971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1.1159765238930899</v>
      </c>
      <c r="C349" s="302">
        <v>0.4697187009881974</v>
      </c>
      <c r="D349" s="302">
        <f>SUM(B349:C349)</f>
        <v>1.5856952248812872</v>
      </c>
      <c r="E349" s="303"/>
      <c r="F349" s="302">
        <v>1.2840990569564261</v>
      </c>
      <c r="G349" s="302">
        <v>0.49905968404962758</v>
      </c>
      <c r="H349" s="302">
        <f>SUM(F349:G349)</f>
        <v>1.7831587410060536</v>
      </c>
      <c r="I349" s="303"/>
      <c r="J349" s="302">
        <v>1.5705157131514182</v>
      </c>
      <c r="K349" s="302">
        <v>0.51849854227480952</v>
      </c>
      <c r="L349" s="302">
        <f>SUM(J349:K349)</f>
        <v>2.0890142554262279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8.2403802405439048</v>
      </c>
      <c r="C350" s="302">
        <v>2.4811677764718394</v>
      </c>
      <c r="D350" s="302">
        <f t="shared" ref="D350:D357" si="115">SUM(B350:C350)</f>
        <v>10.721548017015744</v>
      </c>
      <c r="E350" s="303"/>
      <c r="F350" s="302">
        <v>8.9389936102344922</v>
      </c>
      <c r="G350" s="302">
        <v>2.9245568674370181</v>
      </c>
      <c r="H350" s="302">
        <f t="shared" ref="H350:H357" si="116">SUM(F350:G350)</f>
        <v>11.863550477671509</v>
      </c>
      <c r="I350" s="303"/>
      <c r="J350" s="302">
        <v>10.646123075986072</v>
      </c>
      <c r="K350" s="302">
        <v>3.1364249862596019</v>
      </c>
      <c r="L350" s="302">
        <f t="shared" ref="L350:L357" si="117">SUM(J350:K350)</f>
        <v>13.782548062245674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3.5120247025709821</v>
      </c>
      <c r="C351" s="302">
        <v>1.2381606890978543</v>
      </c>
      <c r="D351" s="302">
        <f t="shared" si="115"/>
        <v>4.7501853916688361</v>
      </c>
      <c r="E351" s="303"/>
      <c r="F351" s="302">
        <v>3.7661114019463522</v>
      </c>
      <c r="G351" s="302">
        <v>1.3278534456094053</v>
      </c>
      <c r="H351" s="302">
        <f t="shared" si="116"/>
        <v>5.0939648475557577</v>
      </c>
      <c r="I351" s="303"/>
      <c r="J351" s="302">
        <v>6.9088421029724714</v>
      </c>
      <c r="K351" s="302">
        <v>1.8037106129501381</v>
      </c>
      <c r="L351" s="302">
        <f t="shared" si="117"/>
        <v>8.7125527159226088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3.758864328550982</v>
      </c>
      <c r="C352" s="302">
        <v>0.92060297570795913</v>
      </c>
      <c r="D352" s="302">
        <f t="shared" si="115"/>
        <v>4.6794673042589414</v>
      </c>
      <c r="E352" s="303"/>
      <c r="F352" s="302">
        <v>3.2286618134076481</v>
      </c>
      <c r="G352" s="302">
        <v>0.91618576556285503</v>
      </c>
      <c r="H352" s="302">
        <f t="shared" si="116"/>
        <v>4.144847578970503</v>
      </c>
      <c r="I352" s="303"/>
      <c r="J352" s="302">
        <v>2.4599215651990183</v>
      </c>
      <c r="K352" s="302">
        <v>1.0102544699536322</v>
      </c>
      <c r="L352" s="302">
        <f t="shared" si="117"/>
        <v>3.4701760351526505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0.26388776289980487</v>
      </c>
      <c r="C353" s="302">
        <v>0.27515293046317635</v>
      </c>
      <c r="D353" s="302">
        <f t="shared" si="115"/>
        <v>0.53904069336298122</v>
      </c>
      <c r="E353" s="303"/>
      <c r="F353" s="302">
        <v>0.20886352669891006</v>
      </c>
      <c r="G353" s="302">
        <v>0.20515062600260456</v>
      </c>
      <c r="H353" s="302">
        <f t="shared" si="116"/>
        <v>0.41401415270151465</v>
      </c>
      <c r="I353" s="303"/>
      <c r="J353" s="302">
        <v>0.16996299200221215</v>
      </c>
      <c r="K353" s="302">
        <v>0.18241482053146063</v>
      </c>
      <c r="L353" s="302">
        <f t="shared" si="117"/>
        <v>0.35237781253367279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12.114964887389478</v>
      </c>
      <c r="C354" s="302">
        <v>1.6976110527334936</v>
      </c>
      <c r="D354" s="302">
        <f t="shared" si="115"/>
        <v>13.812575940122972</v>
      </c>
      <c r="E354" s="303"/>
      <c r="F354" s="302">
        <v>11.229686729259845</v>
      </c>
      <c r="G354" s="302">
        <v>1.7640586757826788</v>
      </c>
      <c r="H354" s="302">
        <f t="shared" si="116"/>
        <v>12.993745405042523</v>
      </c>
      <c r="I354" s="303"/>
      <c r="J354" s="302">
        <v>12.463814930989722</v>
      </c>
      <c r="K354" s="302">
        <v>2.4870738569651079</v>
      </c>
      <c r="L354" s="302">
        <f t="shared" si="117"/>
        <v>14.950888787954829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0.44214265042856699</v>
      </c>
      <c r="C355" s="302">
        <v>0.12125212607081153</v>
      </c>
      <c r="D355" s="302">
        <f t="shared" si="115"/>
        <v>0.56339477649937852</v>
      </c>
      <c r="E355" s="303"/>
      <c r="F355" s="302">
        <v>0.38751307212049824</v>
      </c>
      <c r="G355" s="302">
        <v>0.10668160702378583</v>
      </c>
      <c r="H355" s="302">
        <f t="shared" si="116"/>
        <v>0.49419467914428405</v>
      </c>
      <c r="I355" s="303"/>
      <c r="J355" s="302">
        <v>0.44381676209894072</v>
      </c>
      <c r="K355" s="302">
        <v>0.12502471303359644</v>
      </c>
      <c r="L355" s="302">
        <f t="shared" si="117"/>
        <v>0.56884147513253713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0.12672825235557084</v>
      </c>
      <c r="C356" s="302">
        <v>0.10498802351324318</v>
      </c>
      <c r="D356" s="302">
        <f t="shared" si="115"/>
        <v>0.23171627586881402</v>
      </c>
      <c r="E356" s="303"/>
      <c r="F356" s="302">
        <v>9.7576497701365963E-2</v>
      </c>
      <c r="G356" s="302">
        <v>9.2046467355886355E-2</v>
      </c>
      <c r="H356" s="302">
        <f t="shared" si="116"/>
        <v>0.18962296505725232</v>
      </c>
      <c r="I356" s="303"/>
      <c r="J356" s="302">
        <v>5.0887639968726549E-2</v>
      </c>
      <c r="K356" s="302">
        <v>6.1134786715818484E-2</v>
      </c>
      <c r="L356" s="302">
        <f t="shared" si="117"/>
        <v>0.11202242668454504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0.73999874898264495</v>
      </c>
      <c r="C357" s="302">
        <v>0.31637762733843816</v>
      </c>
      <c r="D357" s="302">
        <f t="shared" si="115"/>
        <v>1.0563763763210832</v>
      </c>
      <c r="E357" s="303"/>
      <c r="F357" s="302">
        <v>0.54929736428767495</v>
      </c>
      <c r="G357" s="302">
        <v>0.25360378856291971</v>
      </c>
      <c r="H357" s="302">
        <f t="shared" si="116"/>
        <v>0.80290115285059471</v>
      </c>
      <c r="I357" s="303"/>
      <c r="J357" s="302">
        <v>0.41985825709231855</v>
      </c>
      <c r="K357" s="302">
        <v>0.23172017185494434</v>
      </c>
      <c r="L357" s="302">
        <f t="shared" si="117"/>
        <v>0.65157842894726292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30.314968097615029</v>
      </c>
      <c r="C359" s="311">
        <f t="shared" ref="C359:D359" si="118">SUM(C349:C357)</f>
        <v>7.6250319023850137</v>
      </c>
      <c r="D359" s="311">
        <f t="shared" si="118"/>
        <v>37.940000000000033</v>
      </c>
      <c r="E359" s="311"/>
      <c r="F359" s="311">
        <f t="shared" ref="F359:H359" si="119">SUM(F349:F357)</f>
        <v>29.69080307261321</v>
      </c>
      <c r="G359" s="311">
        <f t="shared" si="119"/>
        <v>8.0891969273867819</v>
      </c>
      <c r="H359" s="311">
        <f t="shared" si="119"/>
        <v>37.779999999999994</v>
      </c>
      <c r="I359" s="311"/>
      <c r="J359" s="311">
        <f t="shared" ref="J359:L359" si="120">SUM(J349:J357)</f>
        <v>35.133743039460896</v>
      </c>
      <c r="K359" s="311">
        <f t="shared" si="120"/>
        <v>9.556256960539109</v>
      </c>
      <c r="L359" s="311">
        <f t="shared" si="120"/>
        <v>44.690000000000005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0.16168240238320802</v>
      </c>
      <c r="C366" s="302">
        <v>0.24530424236567189</v>
      </c>
      <c r="D366" s="302">
        <f>SUM(B366:C366)</f>
        <v>0.40698664474887991</v>
      </c>
      <c r="E366" s="303"/>
      <c r="F366" s="302">
        <v>0.18115935513047707</v>
      </c>
      <c r="G366" s="302">
        <v>0.30115786927763549</v>
      </c>
      <c r="H366" s="302">
        <f>SUM(F366:G366)</f>
        <v>0.48231722440811253</v>
      </c>
      <c r="I366" s="303"/>
      <c r="J366" s="302">
        <v>0.17398507062204732</v>
      </c>
      <c r="K366" s="302">
        <v>0.28705811044991691</v>
      </c>
      <c r="L366" s="302">
        <f>SUM(J366:K366)</f>
        <v>0.46104318107196424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0.34080899849415291</v>
      </c>
      <c r="C367" s="302">
        <v>0.35831343721352688</v>
      </c>
      <c r="D367" s="302">
        <f t="shared" ref="D367:D374" si="121">SUM(B367:C367)</f>
        <v>0.69912243570767973</v>
      </c>
      <c r="E367" s="303"/>
      <c r="F367" s="302">
        <v>0.40936480070246012</v>
      </c>
      <c r="G367" s="302">
        <v>0.51414682680492496</v>
      </c>
      <c r="H367" s="302">
        <f t="shared" ref="H367:H374" si="122">SUM(F367:G367)</f>
        <v>0.92351162750738514</v>
      </c>
      <c r="I367" s="303"/>
      <c r="J367" s="302">
        <v>0.44055053113812326</v>
      </c>
      <c r="K367" s="302">
        <v>0.5575362746352116</v>
      </c>
      <c r="L367" s="302">
        <f t="shared" ref="L367:L374" si="123">SUM(J367:K367)</f>
        <v>0.99808680577333486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0.52857699071784892</v>
      </c>
      <c r="C368" s="302">
        <v>0.69874438881685497</v>
      </c>
      <c r="D368" s="302">
        <f t="shared" si="121"/>
        <v>1.227321379534704</v>
      </c>
      <c r="E368" s="303"/>
      <c r="F368" s="302">
        <v>0.58154908044415221</v>
      </c>
      <c r="G368" s="302">
        <v>0.9698592281344619</v>
      </c>
      <c r="H368" s="302">
        <f t="shared" si="122"/>
        <v>1.5514083085786141</v>
      </c>
      <c r="I368" s="303"/>
      <c r="J368" s="302">
        <v>0.54244997884716328</v>
      </c>
      <c r="K368" s="302">
        <v>0.81754325937662009</v>
      </c>
      <c r="L368" s="302">
        <f t="shared" si="123"/>
        <v>1.3599932382237834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0.78148263452684497</v>
      </c>
      <c r="C369" s="302">
        <v>0.304965722311415</v>
      </c>
      <c r="D369" s="302">
        <f t="shared" si="121"/>
        <v>1.0864483568382599</v>
      </c>
      <c r="E369" s="303"/>
      <c r="F369" s="302">
        <v>0.658843489370042</v>
      </c>
      <c r="G369" s="302">
        <v>0.32696987478589112</v>
      </c>
      <c r="H369" s="302">
        <f t="shared" si="122"/>
        <v>0.98581336415593313</v>
      </c>
      <c r="I369" s="303"/>
      <c r="J369" s="302">
        <v>0.60385399456002997</v>
      </c>
      <c r="K369" s="302">
        <v>0.37805833957912521</v>
      </c>
      <c r="L369" s="302">
        <f t="shared" si="123"/>
        <v>0.98191233413915513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0.13053701261930634</v>
      </c>
      <c r="C370" s="302">
        <v>0.42249775758222285</v>
      </c>
      <c r="D370" s="302">
        <f t="shared" si="121"/>
        <v>0.55303477020152925</v>
      </c>
      <c r="E370" s="303"/>
      <c r="F370" s="302">
        <v>0.13532565496546994</v>
      </c>
      <c r="G370" s="302">
        <v>0.37946375653848968</v>
      </c>
      <c r="H370" s="302">
        <f t="shared" si="122"/>
        <v>0.51478941150395963</v>
      </c>
      <c r="I370" s="303"/>
      <c r="J370" s="302">
        <v>0.15025017837921892</v>
      </c>
      <c r="K370" s="302">
        <v>0.33414867141867016</v>
      </c>
      <c r="L370" s="302">
        <f t="shared" si="123"/>
        <v>0.48439884979788905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0.48034132999189061</v>
      </c>
      <c r="C371" s="302">
        <v>0.26254270658999185</v>
      </c>
      <c r="D371" s="302">
        <f t="shared" si="121"/>
        <v>0.74288403658188251</v>
      </c>
      <c r="E371" s="303"/>
      <c r="F371" s="302">
        <v>0.362921893819868</v>
      </c>
      <c r="G371" s="302">
        <v>0.25621855176519087</v>
      </c>
      <c r="H371" s="302">
        <f t="shared" si="122"/>
        <v>0.61914044558505887</v>
      </c>
      <c r="I371" s="303"/>
      <c r="J371" s="302">
        <v>0.25753728365494793</v>
      </c>
      <c r="K371" s="302">
        <v>0.28972646103741473</v>
      </c>
      <c r="L371" s="302">
        <f t="shared" si="123"/>
        <v>0.54726374469236272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0.22095853423743972</v>
      </c>
      <c r="C372" s="302">
        <v>0.25408561517715822</v>
      </c>
      <c r="D372" s="302">
        <f t="shared" si="121"/>
        <v>0.47504414941459794</v>
      </c>
      <c r="E372" s="303"/>
      <c r="F372" s="302">
        <v>0.18179721485431463</v>
      </c>
      <c r="G372" s="302">
        <v>0.25183390856093912</v>
      </c>
      <c r="H372" s="302">
        <f t="shared" si="122"/>
        <v>0.43363112341525378</v>
      </c>
      <c r="I372" s="303"/>
      <c r="J372" s="302">
        <v>0.17619859268863092</v>
      </c>
      <c r="K372" s="302">
        <v>0.31589067745832899</v>
      </c>
      <c r="L372" s="302">
        <f t="shared" si="123"/>
        <v>0.49208927014695991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1.674027016222656E-2</v>
      </c>
      <c r="C373" s="302">
        <v>0.11705389264313436</v>
      </c>
      <c r="D373" s="302">
        <f t="shared" si="121"/>
        <v>0.13379416280536091</v>
      </c>
      <c r="E373" s="303"/>
      <c r="F373" s="302">
        <v>1.3312151775568663E-2</v>
      </c>
      <c r="G373" s="302">
        <v>0.10589793651423568</v>
      </c>
      <c r="H373" s="302">
        <f t="shared" si="122"/>
        <v>0.11921008828980434</v>
      </c>
      <c r="I373" s="303"/>
      <c r="J373" s="302">
        <v>2.8427280822708192E-2</v>
      </c>
      <c r="K373" s="302">
        <v>0.10803464476632973</v>
      </c>
      <c r="L373" s="302">
        <f t="shared" si="123"/>
        <v>0.13646192558903791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0.45247108758103421</v>
      </c>
      <c r="C374" s="302">
        <v>0.52389297658605849</v>
      </c>
      <c r="D374" s="302">
        <f t="shared" si="121"/>
        <v>0.97636406416709276</v>
      </c>
      <c r="E374" s="303"/>
      <c r="F374" s="302">
        <v>0.3291730432834773</v>
      </c>
      <c r="G374" s="302">
        <v>0.41200536327238718</v>
      </c>
      <c r="H374" s="302">
        <f t="shared" si="122"/>
        <v>0.74117840655586442</v>
      </c>
      <c r="I374" s="303"/>
      <c r="J374" s="302">
        <v>0.31149660439784577</v>
      </c>
      <c r="K374" s="302">
        <v>0.35825404616767054</v>
      </c>
      <c r="L374" s="302">
        <f t="shared" si="123"/>
        <v>0.6697506505655163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3.1135992607139515</v>
      </c>
      <c r="C376" s="311">
        <f t="shared" ref="C376:D376" si="124">SUM(C366:C374)</f>
        <v>3.1874007392860344</v>
      </c>
      <c r="D376" s="311">
        <f t="shared" si="124"/>
        <v>6.3009999999999877</v>
      </c>
      <c r="E376" s="311"/>
      <c r="F376" s="311">
        <f t="shared" ref="F376:H376" si="125">SUM(F366:F374)</f>
        <v>2.8534466843458302</v>
      </c>
      <c r="G376" s="311">
        <f t="shared" si="125"/>
        <v>3.5175533156541556</v>
      </c>
      <c r="H376" s="311">
        <f t="shared" si="125"/>
        <v>6.3709999999999871</v>
      </c>
      <c r="I376" s="311"/>
      <c r="J376" s="311">
        <f t="shared" ref="J376:L376" si="126">SUM(J366:J374)</f>
        <v>2.6847495151107159</v>
      </c>
      <c r="K376" s="311">
        <f t="shared" si="126"/>
        <v>3.4462504848892883</v>
      </c>
      <c r="L376" s="311">
        <f t="shared" si="126"/>
        <v>6.1310000000000047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0.16866022687071017</v>
      </c>
      <c r="C383" s="302">
        <v>0.22635954920832274</v>
      </c>
      <c r="D383" s="302">
        <f>SUM(B383:C383)</f>
        <v>0.39501977607903294</v>
      </c>
      <c r="E383" s="303"/>
      <c r="F383" s="302">
        <v>0.34384146120250925</v>
      </c>
      <c r="G383" s="302">
        <v>0.48986062818904708</v>
      </c>
      <c r="H383" s="302">
        <f>SUM(F383:G383)</f>
        <v>0.83370208939155632</v>
      </c>
      <c r="I383" s="303"/>
      <c r="J383" s="302">
        <v>0.27532489711575475</v>
      </c>
      <c r="K383" s="302">
        <v>0.44297794670208568</v>
      </c>
      <c r="L383" s="302">
        <f>SUM(J383:K383)</f>
        <v>0.71830284381784049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0.50752585170400577</v>
      </c>
      <c r="C384" s="302">
        <v>0.49025354583808994</v>
      </c>
      <c r="D384" s="302">
        <f t="shared" ref="D384:D391" si="127">SUM(B384:C384)</f>
        <v>0.99777939754209566</v>
      </c>
      <c r="E384" s="303"/>
      <c r="F384" s="302">
        <v>0.88613413694711129</v>
      </c>
      <c r="G384" s="302">
        <v>0.73373119949150145</v>
      </c>
      <c r="H384" s="302">
        <f t="shared" ref="H384:H391" si="128">SUM(F384:G384)</f>
        <v>1.6198653364386129</v>
      </c>
      <c r="I384" s="303"/>
      <c r="J384" s="302">
        <v>0.83941181399164044</v>
      </c>
      <c r="K384" s="302">
        <v>0.68739513886397141</v>
      </c>
      <c r="L384" s="302">
        <f t="shared" ref="L384:L391" si="129">SUM(J384:K384)</f>
        <v>1.5268069528556119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0.41264057264884652</v>
      </c>
      <c r="C385" s="302">
        <v>0.23053418703630696</v>
      </c>
      <c r="D385" s="302">
        <f t="shared" si="127"/>
        <v>0.64317475968515347</v>
      </c>
      <c r="E385" s="303"/>
      <c r="F385" s="302">
        <v>0.77238761496478625</v>
      </c>
      <c r="G385" s="302">
        <v>0.4581008926288197</v>
      </c>
      <c r="H385" s="302">
        <f t="shared" si="128"/>
        <v>1.2304885075936061</v>
      </c>
      <c r="I385" s="303"/>
      <c r="J385" s="302">
        <v>0.71552992823711059</v>
      </c>
      <c r="K385" s="302">
        <v>0.38331200881157917</v>
      </c>
      <c r="L385" s="302">
        <f t="shared" si="129"/>
        <v>1.0988419370486897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0.56416524469670848</v>
      </c>
      <c r="C386" s="302">
        <v>0.10057530581801272</v>
      </c>
      <c r="D386" s="302">
        <f t="shared" si="127"/>
        <v>0.66474055051472125</v>
      </c>
      <c r="E386" s="303"/>
      <c r="F386" s="302">
        <v>0.76353221974007535</v>
      </c>
      <c r="G386" s="302">
        <v>0.25247210375839119</v>
      </c>
      <c r="H386" s="302">
        <f t="shared" si="128"/>
        <v>1.0160043234984666</v>
      </c>
      <c r="I386" s="303"/>
      <c r="J386" s="302">
        <v>0.7686882638243494</v>
      </c>
      <c r="K386" s="302">
        <v>0.26702158000330439</v>
      </c>
      <c r="L386" s="302">
        <f t="shared" si="129"/>
        <v>1.0357098438276537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7.9192095121958378E-2</v>
      </c>
      <c r="C387" s="302">
        <v>0.20864654626956256</v>
      </c>
      <c r="D387" s="302">
        <f t="shared" si="127"/>
        <v>0.28783864139152093</v>
      </c>
      <c r="E387" s="303"/>
      <c r="F387" s="302">
        <v>0.16106562403796981</v>
      </c>
      <c r="G387" s="302">
        <v>0.33496321919540489</v>
      </c>
      <c r="H387" s="302">
        <f t="shared" si="128"/>
        <v>0.49602884323337471</v>
      </c>
      <c r="I387" s="303"/>
      <c r="J387" s="302">
        <v>0.19937552720592677</v>
      </c>
      <c r="K387" s="302">
        <v>0.31526592813704152</v>
      </c>
      <c r="L387" s="302">
        <f t="shared" si="129"/>
        <v>0.51464145534296835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1.5098179624750636</v>
      </c>
      <c r="C388" s="302">
        <v>0.275761785081861</v>
      </c>
      <c r="D388" s="302">
        <f t="shared" si="127"/>
        <v>1.7855797475569246</v>
      </c>
      <c r="E388" s="303"/>
      <c r="F388" s="302">
        <v>2.2203190150471079</v>
      </c>
      <c r="G388" s="302">
        <v>0.61048433792734191</v>
      </c>
      <c r="H388" s="302">
        <f t="shared" si="128"/>
        <v>2.8308033529744501</v>
      </c>
      <c r="I388" s="303"/>
      <c r="J388" s="302">
        <v>1.3720502776527554</v>
      </c>
      <c r="K388" s="302">
        <v>0.50142701989939198</v>
      </c>
      <c r="L388" s="302">
        <f t="shared" si="129"/>
        <v>1.8734772975521474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0.10816488936916989</v>
      </c>
      <c r="C389" s="302">
        <v>9.7287772051194848E-2</v>
      </c>
      <c r="D389" s="302">
        <f t="shared" si="127"/>
        <v>0.20545266142036472</v>
      </c>
      <c r="E389" s="303"/>
      <c r="F389" s="302">
        <v>0.18648695942329652</v>
      </c>
      <c r="G389" s="302">
        <v>0.26413153853882837</v>
      </c>
      <c r="H389" s="302">
        <f t="shared" si="128"/>
        <v>0.45061849796212489</v>
      </c>
      <c r="I389" s="303"/>
      <c r="J389" s="302">
        <v>0.13906060999423961</v>
      </c>
      <c r="K389" s="302">
        <v>0.26292816442283623</v>
      </c>
      <c r="L389" s="302">
        <f t="shared" si="129"/>
        <v>0.40198877441707581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7.322452622347056E-2</v>
      </c>
      <c r="C390" s="302">
        <v>0.14904168467394122</v>
      </c>
      <c r="D390" s="302">
        <f t="shared" si="127"/>
        <v>0.22226621089741178</v>
      </c>
      <c r="E390" s="303"/>
      <c r="F390" s="302">
        <v>9.3417891197197955E-2</v>
      </c>
      <c r="G390" s="302">
        <v>0.28749439311082597</v>
      </c>
      <c r="H390" s="302">
        <f t="shared" si="128"/>
        <v>0.38091228430802393</v>
      </c>
      <c r="I390" s="303"/>
      <c r="J390" s="302">
        <v>0.10843174861615995</v>
      </c>
      <c r="K390" s="302">
        <v>0.21338694090176175</v>
      </c>
      <c r="L390" s="302">
        <f t="shared" si="129"/>
        <v>0.3218186895179217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0.29939724625387293</v>
      </c>
      <c r="C391" s="302">
        <v>0.28275100865889718</v>
      </c>
      <c r="D391" s="302">
        <f t="shared" si="127"/>
        <v>0.58214825491277011</v>
      </c>
      <c r="E391" s="303"/>
      <c r="F391" s="302">
        <v>0.3610968515439672</v>
      </c>
      <c r="G391" s="302">
        <v>0.53547991305581621</v>
      </c>
      <c r="H391" s="302">
        <f t="shared" si="128"/>
        <v>0.89657676459978342</v>
      </c>
      <c r="I391" s="303"/>
      <c r="J391" s="302">
        <v>0.2614776773026341</v>
      </c>
      <c r="K391" s="302">
        <v>0.49293452831744994</v>
      </c>
      <c r="L391" s="302">
        <f t="shared" si="129"/>
        <v>0.75441220562008404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3.7227886153638061</v>
      </c>
      <c r="C393" s="311">
        <f t="shared" ref="C393:D393" si="130">SUM(C383:C391)</f>
        <v>2.0612113846361892</v>
      </c>
      <c r="D393" s="311">
        <f t="shared" si="130"/>
        <v>5.7839999999999963</v>
      </c>
      <c r="E393" s="311"/>
      <c r="F393" s="311">
        <f t="shared" ref="F393:H393" si="131">SUM(F383:F391)</f>
        <v>5.7882817741040231</v>
      </c>
      <c r="G393" s="311">
        <f t="shared" si="131"/>
        <v>3.9667182258959772</v>
      </c>
      <c r="H393" s="311">
        <f t="shared" si="131"/>
        <v>9.7550000000000008</v>
      </c>
      <c r="I393" s="311"/>
      <c r="J393" s="311">
        <f t="shared" ref="J393:L393" si="132">SUM(J383:J391)</f>
        <v>4.6793507439405708</v>
      </c>
      <c r="K393" s="311">
        <f t="shared" si="132"/>
        <v>3.5666492560594216</v>
      </c>
      <c r="L393" s="311">
        <f t="shared" si="132"/>
        <v>8.2459999999999933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Hull and East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15.993531089982104</v>
      </c>
      <c r="C9" s="249">
        <f t="shared" ref="C9:D9" si="0">SUM(C26,C43,C60,C77,C94,C111,C128,C145,C162,C179,C196,C213,C230,C247,C264,C281,C298,C315,C332,C349,C366,C383)</f>
        <v>2.1610328621549604</v>
      </c>
      <c r="D9" s="249">
        <f t="shared" si="0"/>
        <v>4.9620440518370685</v>
      </c>
      <c r="E9" s="249">
        <f>SUM(B9:D9)</f>
        <v>23.116608003974132</v>
      </c>
      <c r="F9" s="238"/>
      <c r="G9" s="249">
        <f>SUM(G26,G43,G60,G77,G94,G111,G128,G145,G162,G179,G196,G213,G230,G247,G264,G281,G298,G315,G332,G349,G366,G383)</f>
        <v>19.987960493106971</v>
      </c>
      <c r="H9" s="249">
        <f t="shared" ref="H9:I9" si="1">SUM(H26,H43,H60,H77,H94,H111,H128,H145,H162,H179,H196,H213,H230,H247,H264,H281,H298,H315,H332,H349,H366,H383)</f>
        <v>3.4924860247630156</v>
      </c>
      <c r="I9" s="249">
        <f t="shared" si="1"/>
        <v>5.3495972340861986</v>
      </c>
      <c r="J9" s="249">
        <f>SUM(G9:I9)</f>
        <v>28.830043751956183</v>
      </c>
      <c r="K9" s="238"/>
      <c r="L9" s="249">
        <f>SUM(L26,L43,L60,L77,L94,L111,L128,L145,L162,L179,L196,L213,L230,L247,L264,L281,L298,L315,L332,L349,L366,L383)</f>
        <v>19.137659472738324</v>
      </c>
      <c r="M9" s="249">
        <f t="shared" ref="M9:N9" si="2">SUM(M26,M43,M60,M77,M94,M111,M128,M145,M162,M179,M196,M213,M230,M247,M264,M281,M298,M315,M332,M349,M366,M383)</f>
        <v>4.0116183931227285</v>
      </c>
      <c r="N9" s="249">
        <f t="shared" si="2"/>
        <v>5.7886985084174052</v>
      </c>
      <c r="O9" s="249">
        <f>SUM(L9:N9)</f>
        <v>28.937976374278456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31.2945933943335</v>
      </c>
      <c r="C10" s="249">
        <f t="shared" si="3"/>
        <v>9.3900190032201643</v>
      </c>
      <c r="D10" s="249">
        <f t="shared" si="3"/>
        <v>4.9477476635551803</v>
      </c>
      <c r="E10" s="249">
        <f t="shared" ref="E10:E17" si="4">SUM(B10:D10)</f>
        <v>45.632360061108841</v>
      </c>
      <c r="F10" s="238"/>
      <c r="G10" s="249">
        <f t="shared" ref="G10:I10" si="5">SUM(G27,G44,G61,G78,G95,G112,G129,G146,G163,G180,G197,G214,G231,G248,G265,G282,G299,G316,G333,G350,G367,G384)</f>
        <v>39.705113719969233</v>
      </c>
      <c r="H10" s="249">
        <f t="shared" si="5"/>
        <v>11.30307996467006</v>
      </c>
      <c r="I10" s="249">
        <f t="shared" si="5"/>
        <v>5.7025656986310187</v>
      </c>
      <c r="J10" s="249">
        <f t="shared" ref="J10:J17" si="6">SUM(G10:I10)</f>
        <v>56.710759383270315</v>
      </c>
      <c r="K10" s="238"/>
      <c r="L10" s="249">
        <f t="shared" ref="L10:N10" si="7">SUM(L27,L44,L61,L78,L95,L112,L129,L146,L163,L180,L197,L214,L231,L248,L265,L282,L299,L316,L333,L350,L367,L384)</f>
        <v>47.434666570000871</v>
      </c>
      <c r="M10" s="249">
        <f t="shared" si="7"/>
        <v>13.186806085578752</v>
      </c>
      <c r="N10" s="249">
        <f t="shared" si="7"/>
        <v>5.4843033258660192</v>
      </c>
      <c r="O10" s="249">
        <f t="shared" ref="O10:O17" si="8">SUM(L10:N10)</f>
        <v>66.105775981445646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19.534276153803393</v>
      </c>
      <c r="C11" s="249">
        <f t="shared" si="3"/>
        <v>5.9374566521126946</v>
      </c>
      <c r="D11" s="249">
        <f t="shared" si="3"/>
        <v>3.3925724434341591</v>
      </c>
      <c r="E11" s="249">
        <f t="shared" si="4"/>
        <v>28.864305249350245</v>
      </c>
      <c r="F11" s="238"/>
      <c r="G11" s="249">
        <f t="shared" ref="G11:I11" si="9">SUM(G28,G45,G62,G79,G96,G113,G130,G147,G164,G181,G198,G215,G232,G249,G266,G283,G300,G317,G334,G351,G368,G385)</f>
        <v>23.915183746349943</v>
      </c>
      <c r="H11" s="249">
        <f t="shared" si="9"/>
        <v>7.0609297973180949</v>
      </c>
      <c r="I11" s="249">
        <f t="shared" si="9"/>
        <v>3.9955964345481725</v>
      </c>
      <c r="J11" s="249">
        <f t="shared" si="6"/>
        <v>34.971709978216211</v>
      </c>
      <c r="K11" s="238"/>
      <c r="L11" s="249">
        <f t="shared" ref="L11:N11" si="10">SUM(L28,L45,L62,L79,L96,L113,L130,L147,L164,L181,L198,L215,L232,L249,L266,L283,L300,L317,L334,L351,L368,L385)</f>
        <v>26.793671194762382</v>
      </c>
      <c r="M11" s="249">
        <f t="shared" si="10"/>
        <v>8.8758085956684987</v>
      </c>
      <c r="N11" s="249">
        <f t="shared" si="10"/>
        <v>3.9875507462580693</v>
      </c>
      <c r="O11" s="249">
        <f t="shared" si="8"/>
        <v>39.65703053668895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18.533518772171497</v>
      </c>
      <c r="C12" s="249">
        <f t="shared" si="3"/>
        <v>14.195970755930482</v>
      </c>
      <c r="D12" s="249">
        <f t="shared" si="3"/>
        <v>0.96133793172811899</v>
      </c>
      <c r="E12" s="249">
        <f t="shared" si="4"/>
        <v>33.690827459830096</v>
      </c>
      <c r="F12" s="238"/>
      <c r="G12" s="249">
        <f t="shared" ref="G12:I12" si="11">SUM(G29,G46,G63,G80,G97,G114,G131,G148,G165,G182,G199,G216,G233,G250,G267,G284,G301,G318,G335,G352,G369,G386)</f>
        <v>19.470469791092391</v>
      </c>
      <c r="H12" s="249">
        <f t="shared" si="11"/>
        <v>14.039882677730237</v>
      </c>
      <c r="I12" s="249">
        <f t="shared" si="11"/>
        <v>1.0048708512256486</v>
      </c>
      <c r="J12" s="249">
        <f t="shared" si="6"/>
        <v>34.515223320048278</v>
      </c>
      <c r="K12" s="238"/>
      <c r="L12" s="249">
        <f t="shared" ref="L12:N12" si="12">SUM(L29,L46,L63,L80,L97,L114,L131,L148,L165,L182,L199,L216,L233,L250,L267,L284,L301,L318,L335,L352,L369,L386)</f>
        <v>19.927047762755098</v>
      </c>
      <c r="M12" s="249">
        <f t="shared" si="12"/>
        <v>12.903113500818868</v>
      </c>
      <c r="N12" s="249">
        <f t="shared" si="12"/>
        <v>0.93248205636046011</v>
      </c>
      <c r="O12" s="249">
        <f t="shared" si="8"/>
        <v>33.762643319934433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19.472200949379175</v>
      </c>
      <c r="C13" s="249">
        <f t="shared" si="3"/>
        <v>2.6484417899552533</v>
      </c>
      <c r="D13" s="249">
        <f t="shared" si="3"/>
        <v>11.545339965530717</v>
      </c>
      <c r="E13" s="249">
        <f t="shared" si="4"/>
        <v>33.665982704865144</v>
      </c>
      <c r="F13" s="238"/>
      <c r="G13" s="249">
        <f t="shared" ref="G13:I13" si="13">SUM(G30,G47,G64,G81,G98,G115,G132,G149,G166,G183,G200,G217,G234,G251,G268,G285,G302,G319,G336,G353,G370,G387)</f>
        <v>17.825746832178055</v>
      </c>
      <c r="H13" s="249">
        <f t="shared" si="13"/>
        <v>2.4729192619179852</v>
      </c>
      <c r="I13" s="249">
        <f t="shared" si="13"/>
        <v>9.3452956634374917</v>
      </c>
      <c r="J13" s="249">
        <f t="shared" si="6"/>
        <v>29.643961757533532</v>
      </c>
      <c r="K13" s="238"/>
      <c r="L13" s="249">
        <f t="shared" ref="L13:N13" si="14">SUM(L30,L47,L64,L81,L98,L115,L132,L149,L166,L183,L200,L217,L234,L251,L268,L285,L302,L319,L336,L353,L370,L387)</f>
        <v>14.009347204646307</v>
      </c>
      <c r="M13" s="249">
        <f t="shared" si="14"/>
        <v>2.7520924124701529</v>
      </c>
      <c r="N13" s="249">
        <f t="shared" si="14"/>
        <v>9.6356386822764861</v>
      </c>
      <c r="O13" s="249">
        <f t="shared" si="8"/>
        <v>26.397078299392945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12.762407963598625</v>
      </c>
      <c r="C14" s="249">
        <f t="shared" si="3"/>
        <v>12.748732013472756</v>
      </c>
      <c r="D14" s="249">
        <f t="shared" si="3"/>
        <v>2.1190620574503543</v>
      </c>
      <c r="E14" s="249">
        <f t="shared" si="4"/>
        <v>27.630202034521734</v>
      </c>
      <c r="F14" s="238"/>
      <c r="G14" s="249">
        <f t="shared" ref="G14:I14" si="15">SUM(G31,G48,G65,G82,G99,G116,G133,G150,G167,G184,G201,G218,G235,G252,G269,G286,G303,G320,G337,G354,G371,G388)</f>
        <v>12.77646414889176</v>
      </c>
      <c r="H14" s="249">
        <f t="shared" si="15"/>
        <v>12.125107784488746</v>
      </c>
      <c r="I14" s="249">
        <f t="shared" si="15"/>
        <v>2.6603198655895124</v>
      </c>
      <c r="J14" s="249">
        <f t="shared" si="6"/>
        <v>27.561891798970017</v>
      </c>
      <c r="K14" s="238"/>
      <c r="L14" s="249">
        <f t="shared" ref="L14:N14" si="16">SUM(L31,L48,L65,L82,L99,L116,L133,L150,L167,L184,L201,L218,L235,L252,L269,L286,L303,L320,L337,L354,L371,L388)</f>
        <v>14.442987639857675</v>
      </c>
      <c r="M14" s="249">
        <f t="shared" si="16"/>
        <v>11.96837832725023</v>
      </c>
      <c r="N14" s="249">
        <f t="shared" si="16"/>
        <v>2.7193508738900469</v>
      </c>
      <c r="O14" s="249">
        <f t="shared" si="8"/>
        <v>29.130716840997952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8.8277470996700469</v>
      </c>
      <c r="C15" s="249">
        <f t="shared" si="3"/>
        <v>12.763038769960492</v>
      </c>
      <c r="D15" s="249">
        <f t="shared" si="3"/>
        <v>1.5889021813223114</v>
      </c>
      <c r="E15" s="249">
        <f t="shared" si="4"/>
        <v>23.179688050952848</v>
      </c>
      <c r="F15" s="238"/>
      <c r="G15" s="249">
        <f t="shared" ref="G15:I15" si="17">SUM(G32,G49,G66,G83,G100,G117,G134,G151,G168,G185,G202,G219,G236,G253,G270,G287,G304,G321,G338,G355,G372,G389)</f>
        <v>9.0570199568826233</v>
      </c>
      <c r="H15" s="249">
        <f t="shared" si="17"/>
        <v>13.398448187768608</v>
      </c>
      <c r="I15" s="249">
        <f t="shared" si="17"/>
        <v>1.1157110096339728</v>
      </c>
      <c r="J15" s="249">
        <f t="shared" si="6"/>
        <v>23.571179154285204</v>
      </c>
      <c r="K15" s="238"/>
      <c r="L15" s="249">
        <f t="shared" ref="L15:N15" si="18">SUM(L32,L49,L66,L83,L100,L117,L134,L151,L168,L185,L202,L219,L236,L253,L270,L287,L304,L321,L338,L355,L372,L389)</f>
        <v>8.9301033293520664</v>
      </c>
      <c r="M15" s="249">
        <f t="shared" si="18"/>
        <v>13.545197830978271</v>
      </c>
      <c r="N15" s="249">
        <f t="shared" si="18"/>
        <v>0.83485986307608107</v>
      </c>
      <c r="O15" s="249">
        <f t="shared" si="8"/>
        <v>23.310161023406419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17.46973702143497</v>
      </c>
      <c r="C16" s="249">
        <f t="shared" si="3"/>
        <v>2.6292840230238577</v>
      </c>
      <c r="D16" s="249">
        <f t="shared" si="3"/>
        <v>3.1971413376880617</v>
      </c>
      <c r="E16" s="249">
        <f t="shared" si="4"/>
        <v>23.296162382146889</v>
      </c>
      <c r="F16" s="238"/>
      <c r="G16" s="249">
        <f t="shared" ref="G16:I16" si="19">SUM(G33,G50,G67,G84,G101,G118,G135,G152,G169,G186,G203,G220,G237,G254,G271,G288,G305,G322,G339,G356,G373,G390)</f>
        <v>15.934930845693041</v>
      </c>
      <c r="H16" s="249">
        <f t="shared" si="19"/>
        <v>3.096534653140115</v>
      </c>
      <c r="I16" s="249">
        <f t="shared" si="19"/>
        <v>2.4356471819525867</v>
      </c>
      <c r="J16" s="249">
        <f t="shared" si="6"/>
        <v>21.467112680785743</v>
      </c>
      <c r="K16" s="238"/>
      <c r="L16" s="249">
        <f t="shared" ref="L16:N16" si="20">SUM(L33,L50,L67,L84,L101,L118,L135,L152,L169,L186,L203,L220,L237,L254,L271,L288,L305,L322,L339,L356,L373,L390)</f>
        <v>13.110924771629879</v>
      </c>
      <c r="M16" s="249">
        <f t="shared" si="20"/>
        <v>3.5532732623347241</v>
      </c>
      <c r="N16" s="249">
        <f t="shared" si="20"/>
        <v>2.9100742899738647</v>
      </c>
      <c r="O16" s="249">
        <f t="shared" si="8"/>
        <v>19.574272323938466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14.692578762558997</v>
      </c>
      <c r="C17" s="249">
        <f t="shared" si="3"/>
        <v>16.19585611989449</v>
      </c>
      <c r="D17" s="249">
        <f t="shared" si="3"/>
        <v>2.1264291707965413</v>
      </c>
      <c r="E17" s="249">
        <f t="shared" si="4"/>
        <v>33.014864053250029</v>
      </c>
      <c r="F17" s="238"/>
      <c r="G17" s="249">
        <f t="shared" ref="G17:I17" si="21">SUM(G34,G51,G68,G85,G102,G119,G136,G153,G170,G187,G204,G221,G238,G255,G272,G289,G306,G323,G340,G357,G374,G391)</f>
        <v>13.73929299456193</v>
      </c>
      <c r="H17" s="249">
        <f t="shared" si="21"/>
        <v>14.330353187030392</v>
      </c>
      <c r="I17" s="249">
        <f t="shared" si="21"/>
        <v>1.7184719933421819</v>
      </c>
      <c r="J17" s="249">
        <f t="shared" si="6"/>
        <v>29.788118174934503</v>
      </c>
      <c r="K17" s="238"/>
      <c r="L17" s="249">
        <f t="shared" ref="L17:N17" si="22">SUM(L34,L51,L68,L85,L102,L119,L136,L153,L170,L187,L204,L221,L238,L255,L272,L289,L306,L323,L340,L357,L374,L391)</f>
        <v>14.425714451113071</v>
      </c>
      <c r="M17" s="249">
        <f t="shared" si="22"/>
        <v>12.183883496624738</v>
      </c>
      <c r="N17" s="249">
        <f t="shared" si="22"/>
        <v>2.1637473521788397</v>
      </c>
      <c r="O17" s="249">
        <f t="shared" si="8"/>
        <v>28.773345299916649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158.5805912069323</v>
      </c>
      <c r="C19" s="247">
        <f t="shared" ref="C19:O19" si="23">SUM(C9:C17)</f>
        <v>78.669831989725139</v>
      </c>
      <c r="D19" s="247">
        <f t="shared" si="23"/>
        <v>34.840576803342508</v>
      </c>
      <c r="E19" s="247">
        <f t="shared" si="23"/>
        <v>272.09100000000001</v>
      </c>
      <c r="F19" s="247"/>
      <c r="G19" s="247">
        <f t="shared" si="23"/>
        <v>172.41218252872594</v>
      </c>
      <c r="H19" s="247">
        <f t="shared" si="23"/>
        <v>81.319741538827259</v>
      </c>
      <c r="I19" s="247">
        <f t="shared" si="23"/>
        <v>33.328075932446787</v>
      </c>
      <c r="J19" s="247">
        <f t="shared" si="23"/>
        <v>287.05999999999995</v>
      </c>
      <c r="K19" s="247"/>
      <c r="L19" s="247">
        <f t="shared" si="23"/>
        <v>178.21212239685565</v>
      </c>
      <c r="M19" s="247">
        <f t="shared" si="23"/>
        <v>82.980171904846969</v>
      </c>
      <c r="N19" s="247">
        <f t="shared" si="23"/>
        <v>34.45670569829727</v>
      </c>
      <c r="O19" s="247">
        <f t="shared" si="23"/>
        <v>295.64899999999989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9.8586622150831596E-2</v>
      </c>
      <c r="C26" s="302">
        <v>8.8272823407162838E-3</v>
      </c>
      <c r="D26" s="302">
        <v>6.4740112088503582E-2</v>
      </c>
      <c r="E26" s="302">
        <f>SUM(B26:D26)</f>
        <v>0.17215401658005147</v>
      </c>
      <c r="F26" s="303"/>
      <c r="G26" s="302">
        <v>7.2164976967329361E-2</v>
      </c>
      <c r="H26" s="302">
        <v>4.9347320322578866E-2</v>
      </c>
      <c r="I26" s="302">
        <v>4.5164345376855999E-2</v>
      </c>
      <c r="J26" s="302">
        <f>SUM(G26:I26)</f>
        <v>0.16667664266676424</v>
      </c>
      <c r="K26" s="303"/>
      <c r="L26" s="302">
        <v>9.1754969111350781E-2</v>
      </c>
      <c r="M26" s="302">
        <v>4.6801475678085437E-2</v>
      </c>
      <c r="N26" s="302">
        <v>5.0653002665426987E-2</v>
      </c>
      <c r="O26" s="302">
        <f>SUM(L26:N26)</f>
        <v>0.18920944745486321</v>
      </c>
    </row>
    <row r="27" spans="1:15" s="236" customFormat="1" x14ac:dyDescent="0.2">
      <c r="A27" s="237" t="str">
        <f>name!E$5</f>
        <v>Professional occupations</v>
      </c>
      <c r="B27" s="302">
        <v>0.14487423883653383</v>
      </c>
      <c r="C27" s="302">
        <v>5.5534762714503473E-3</v>
      </c>
      <c r="D27" s="302">
        <v>2.2185924482786348E-2</v>
      </c>
      <c r="E27" s="302">
        <f t="shared" ref="E27:E34" si="24">SUM(B27:D27)</f>
        <v>0.17261363959077053</v>
      </c>
      <c r="F27" s="303"/>
      <c r="G27" s="302">
        <v>0.13480991863924613</v>
      </c>
      <c r="H27" s="302">
        <v>6.8794389111275223E-2</v>
      </c>
      <c r="I27" s="302">
        <v>1.6855927965130319E-2</v>
      </c>
      <c r="J27" s="302">
        <f t="shared" ref="J27:J34" si="25">SUM(G27:I27)</f>
        <v>0.22046023571565168</v>
      </c>
      <c r="K27" s="303"/>
      <c r="L27" s="302">
        <v>0.23526981624592055</v>
      </c>
      <c r="M27" s="302">
        <v>0.10516154659017125</v>
      </c>
      <c r="N27" s="302">
        <v>1.356270604085736E-2</v>
      </c>
      <c r="O27" s="302">
        <f t="shared" ref="O27:O34" si="26">SUM(L27:N27)</f>
        <v>0.35399406887694918</v>
      </c>
    </row>
    <row r="28" spans="1:15" s="236" customFormat="1" x14ac:dyDescent="0.2">
      <c r="A28" s="237" t="str">
        <f>name!E$6</f>
        <v>Associate professional occupations</v>
      </c>
      <c r="B28" s="302">
        <v>0.10331661892830465</v>
      </c>
      <c r="C28" s="302">
        <v>5.5630834016557633E-3</v>
      </c>
      <c r="D28" s="302">
        <v>1.1216834004038688E-2</v>
      </c>
      <c r="E28" s="302">
        <f t="shared" si="24"/>
        <v>0.12009653633399911</v>
      </c>
      <c r="F28" s="303"/>
      <c r="G28" s="302">
        <v>8.3895065610290712E-2</v>
      </c>
      <c r="H28" s="302">
        <v>5.2770626391061316E-2</v>
      </c>
      <c r="I28" s="302">
        <v>7.6026585503456735E-3</v>
      </c>
      <c r="J28" s="302">
        <f t="shared" si="25"/>
        <v>0.1442683505516977</v>
      </c>
      <c r="K28" s="303"/>
      <c r="L28" s="302">
        <v>0.11553484815101091</v>
      </c>
      <c r="M28" s="302">
        <v>7.5809762635455649E-2</v>
      </c>
      <c r="N28" s="302">
        <v>8.7411594752626331E-3</v>
      </c>
      <c r="O28" s="302">
        <f t="shared" si="26"/>
        <v>0.20008577026172919</v>
      </c>
    </row>
    <row r="29" spans="1:15" s="236" customFormat="1" x14ac:dyDescent="0.2">
      <c r="A29" s="237" t="str">
        <f>name!E$7</f>
        <v>Administrative and secretarial occupations</v>
      </c>
      <c r="B29" s="302">
        <v>0.12090327570494049</v>
      </c>
      <c r="C29" s="302">
        <v>2.0088839671902753E-2</v>
      </c>
      <c r="D29" s="302">
        <v>1.0012831348106066E-2</v>
      </c>
      <c r="E29" s="302">
        <f t="shared" si="24"/>
        <v>0.15100494672494932</v>
      </c>
      <c r="F29" s="303"/>
      <c r="G29" s="302">
        <v>7.6438860196543446E-2</v>
      </c>
      <c r="H29" s="302">
        <v>0.204831083398339</v>
      </c>
      <c r="I29" s="302">
        <v>5.5075001348464823E-3</v>
      </c>
      <c r="J29" s="302">
        <f t="shared" si="25"/>
        <v>0.28677744372972891</v>
      </c>
      <c r="K29" s="303"/>
      <c r="L29" s="302">
        <v>7.0043066818637922E-2</v>
      </c>
      <c r="M29" s="302">
        <v>0.18879084252142994</v>
      </c>
      <c r="N29" s="302">
        <v>4.8661362921114054E-3</v>
      </c>
      <c r="O29" s="302">
        <f t="shared" si="26"/>
        <v>0.2637000456321793</v>
      </c>
    </row>
    <row r="30" spans="1:15" s="236" customFormat="1" x14ac:dyDescent="0.2">
      <c r="A30" s="237" t="str">
        <f>name!E$8</f>
        <v>Skilled trades occupations</v>
      </c>
      <c r="B30" s="302">
        <v>0.48419216986732411</v>
      </c>
      <c r="C30" s="302">
        <v>9.0558012414117969E-2</v>
      </c>
      <c r="D30" s="302">
        <v>2.1054261034858865</v>
      </c>
      <c r="E30" s="302">
        <f t="shared" si="24"/>
        <v>2.6801762857673284</v>
      </c>
      <c r="F30" s="303"/>
      <c r="G30" s="302">
        <v>0.25226543794929746</v>
      </c>
      <c r="H30" s="302">
        <v>0.10319361235345528</v>
      </c>
      <c r="I30" s="302">
        <v>1.4082151918858712</v>
      </c>
      <c r="J30" s="302">
        <f>SUM(G30:I30)</f>
        <v>1.7636742421886238</v>
      </c>
      <c r="K30" s="303"/>
      <c r="L30" s="302">
        <v>0.23544441667061636</v>
      </c>
      <c r="M30" s="302">
        <v>9.5562730105946722E-2</v>
      </c>
      <c r="N30" s="302">
        <v>1.3837260863636938</v>
      </c>
      <c r="O30" s="302">
        <f t="shared" si="26"/>
        <v>1.7147332331402567</v>
      </c>
    </row>
    <row r="31" spans="1:15" s="236" customFormat="1" x14ac:dyDescent="0.2">
      <c r="A31" s="237" t="str">
        <f>name!E$9</f>
        <v>Caring, leisure and other service occupations</v>
      </c>
      <c r="B31" s="302">
        <v>8.1694301747063436E-2</v>
      </c>
      <c r="C31" s="302">
        <v>8.7553448747438346E-3</v>
      </c>
      <c r="D31" s="302">
        <v>1.9577318676659301E-2</v>
      </c>
      <c r="E31" s="302">
        <f t="shared" si="24"/>
        <v>0.11002696529846656</v>
      </c>
      <c r="F31" s="303"/>
      <c r="G31" s="302">
        <v>3.8397112570789982E-2</v>
      </c>
      <c r="H31" s="302">
        <v>1.9440654612800208E-2</v>
      </c>
      <c r="I31" s="302">
        <v>1.07881647856445E-2</v>
      </c>
      <c r="J31" s="302">
        <f t="shared" si="25"/>
        <v>6.8625931969234694E-2</v>
      </c>
      <c r="K31" s="303"/>
      <c r="L31" s="302">
        <v>4.0069946555388418E-2</v>
      </c>
      <c r="M31" s="302">
        <v>1.0649790221117113E-2</v>
      </c>
      <c r="N31" s="302">
        <v>1.331020202193259E-2</v>
      </c>
      <c r="O31" s="302">
        <f t="shared" si="26"/>
        <v>6.4029938798438116E-2</v>
      </c>
    </row>
    <row r="32" spans="1:15" s="236" customFormat="1" x14ac:dyDescent="0.2">
      <c r="A32" s="237" t="str">
        <f>name!E$10</f>
        <v>Sales and customer service occupations</v>
      </c>
      <c r="B32" s="302">
        <v>3.9751501581644026E-2</v>
      </c>
      <c r="C32" s="302">
        <v>1.7190645681433338E-2</v>
      </c>
      <c r="D32" s="302">
        <v>2.1217697437610174E-2</v>
      </c>
      <c r="E32" s="302">
        <f t="shared" si="24"/>
        <v>7.8159844700687542E-2</v>
      </c>
      <c r="F32" s="303"/>
      <c r="G32" s="302">
        <v>2.3400517895394608E-2</v>
      </c>
      <c r="H32" s="302">
        <v>4.7359023396780192E-2</v>
      </c>
      <c r="I32" s="302">
        <v>1.2175332550609562E-2</v>
      </c>
      <c r="J32" s="302">
        <f t="shared" si="25"/>
        <v>8.2934873842784362E-2</v>
      </c>
      <c r="K32" s="303"/>
      <c r="L32" s="302">
        <v>2.7034731778450363E-2</v>
      </c>
      <c r="M32" s="302">
        <v>4.4645064680359656E-2</v>
      </c>
      <c r="N32" s="302">
        <v>8.8817586704179174E-3</v>
      </c>
      <c r="O32" s="302">
        <f t="shared" si="26"/>
        <v>8.0561555129227941E-2</v>
      </c>
    </row>
    <row r="33" spans="1:15" s="236" customFormat="1" x14ac:dyDescent="0.2">
      <c r="A33" s="237" t="str">
        <f>name!E$11</f>
        <v>Process, plant and machine operatives</v>
      </c>
      <c r="B33" s="302">
        <v>0.23490384219595739</v>
      </c>
      <c r="C33" s="302">
        <v>2.4815907060860506E-2</v>
      </c>
      <c r="D33" s="302">
        <v>1.8537643907482634E-2</v>
      </c>
      <c r="E33" s="302">
        <f t="shared" si="24"/>
        <v>0.27825739316430054</v>
      </c>
      <c r="F33" s="303"/>
      <c r="G33" s="302">
        <v>0.10357452057229065</v>
      </c>
      <c r="H33" s="302">
        <v>3.0230430119043611E-2</v>
      </c>
      <c r="I33" s="302">
        <v>1.2887465898862903E-2</v>
      </c>
      <c r="J33" s="302">
        <f t="shared" si="25"/>
        <v>0.14669241659019716</v>
      </c>
      <c r="K33" s="303"/>
      <c r="L33" s="302">
        <v>0.10633501025208247</v>
      </c>
      <c r="M33" s="302">
        <v>3.5383889727945643E-2</v>
      </c>
      <c r="N33" s="302">
        <v>1.0009368223978915E-2</v>
      </c>
      <c r="O33" s="302">
        <f t="shared" si="26"/>
        <v>0.15172826820400703</v>
      </c>
    </row>
    <row r="34" spans="1:15" s="236" customFormat="1" x14ac:dyDescent="0.2">
      <c r="A34" s="237" t="str">
        <f>name!E$12</f>
        <v>Elementary occupations</v>
      </c>
      <c r="B34" s="302">
        <v>0.51370199139702954</v>
      </c>
      <c r="C34" s="302">
        <v>5.2574719147691011E-2</v>
      </c>
      <c r="D34" s="302">
        <v>0.12923366129472641</v>
      </c>
      <c r="E34" s="302">
        <f t="shared" si="24"/>
        <v>0.69551037183944686</v>
      </c>
      <c r="F34" s="303"/>
      <c r="G34" s="302">
        <v>0.20692325536126088</v>
      </c>
      <c r="H34" s="302">
        <v>7.1781020908854715E-2</v>
      </c>
      <c r="I34" s="302">
        <v>6.5185586475203672E-2</v>
      </c>
      <c r="J34" s="302">
        <f t="shared" si="25"/>
        <v>0.3438898627453193</v>
      </c>
      <c r="K34" s="303"/>
      <c r="L34" s="302">
        <v>0.24474004168870425</v>
      </c>
      <c r="M34" s="302">
        <v>5.1054935695346498E-2</v>
      </c>
      <c r="N34" s="302">
        <v>6.1162695118304182E-2</v>
      </c>
      <c r="O34" s="302">
        <f t="shared" si="26"/>
        <v>0.35695767250235494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1.8219245624096292</v>
      </c>
      <c r="C36" s="311">
        <f t="shared" ref="C36:O36" si="27">SUM(C26:C34)</f>
        <v>0.2339273108645718</v>
      </c>
      <c r="D36" s="311">
        <f t="shared" si="27"/>
        <v>2.4021481267257996</v>
      </c>
      <c r="E36" s="311">
        <f t="shared" si="27"/>
        <v>4.4580000000000002</v>
      </c>
      <c r="F36" s="311"/>
      <c r="G36" s="311">
        <f t="shared" si="27"/>
        <v>0.9918696657624434</v>
      </c>
      <c r="H36" s="311">
        <f t="shared" si="27"/>
        <v>0.64774816061418838</v>
      </c>
      <c r="I36" s="311">
        <f t="shared" si="27"/>
        <v>1.5843821736233701</v>
      </c>
      <c r="J36" s="311">
        <f t="shared" si="27"/>
        <v>3.224000000000002</v>
      </c>
      <c r="K36" s="311"/>
      <c r="L36" s="311">
        <f t="shared" si="27"/>
        <v>1.166226847272162</v>
      </c>
      <c r="M36" s="311">
        <f t="shared" si="27"/>
        <v>0.65386003785585789</v>
      </c>
      <c r="N36" s="311">
        <f t="shared" si="27"/>
        <v>1.5549131148719859</v>
      </c>
      <c r="O36" s="311">
        <f t="shared" si="27"/>
        <v>3.3750000000000058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5.1837221567597479E-2</v>
      </c>
      <c r="C43" s="302">
        <v>2.3621766450059845E-3</v>
      </c>
      <c r="D43" s="302">
        <v>2.9835656307119009E-2</v>
      </c>
      <c r="E43" s="302">
        <f>SUM(B43:D43)</f>
        <v>8.4035054519722471E-2</v>
      </c>
      <c r="F43" s="303"/>
      <c r="G43" s="302">
        <v>4.5579575944622031E-2</v>
      </c>
      <c r="H43" s="302">
        <v>6.1704755784262075E-4</v>
      </c>
      <c r="I43" s="302">
        <v>0</v>
      </c>
      <c r="J43" s="302">
        <f>SUM(G43:I43)</f>
        <v>4.6196623502464652E-2</v>
      </c>
      <c r="K43" s="303"/>
      <c r="L43" s="302">
        <v>2.4266520618050697E-2</v>
      </c>
      <c r="M43" s="302">
        <v>5.7816344369850971E-4</v>
      </c>
      <c r="N43" s="302">
        <v>0</v>
      </c>
      <c r="O43" s="302">
        <f>SUM(L43:N43)</f>
        <v>2.4844684061749205E-2</v>
      </c>
    </row>
    <row r="44" spans="1:15" s="236" customFormat="1" x14ac:dyDescent="0.2">
      <c r="A44" s="237" t="str">
        <f>name!E$5</f>
        <v>Professional occupations</v>
      </c>
      <c r="B44" s="302">
        <v>7.5064624714709566E-2</v>
      </c>
      <c r="C44" s="302">
        <v>4.7423813176549166E-3</v>
      </c>
      <c r="D44" s="302">
        <v>1.5963729656822186E-2</v>
      </c>
      <c r="E44" s="302">
        <f t="shared" ref="E44:E51" si="28">SUM(B44:D44)</f>
        <v>9.5770735689186676E-2</v>
      </c>
      <c r="F44" s="303"/>
      <c r="G44" s="302">
        <v>7.28269857081284E-2</v>
      </c>
      <c r="H44" s="302">
        <v>1.1373179003560932E-3</v>
      </c>
      <c r="I44" s="302">
        <v>0</v>
      </c>
      <c r="J44" s="302">
        <f t="shared" ref="J44:J46" si="29">SUM(G44:I44)</f>
        <v>7.3964303608484494E-2</v>
      </c>
      <c r="K44" s="303"/>
      <c r="L44" s="302">
        <v>5.357341771175083E-2</v>
      </c>
      <c r="M44" s="302">
        <v>7.3467453491817003E-4</v>
      </c>
      <c r="N44" s="302">
        <v>0</v>
      </c>
      <c r="O44" s="302">
        <f t="shared" ref="O44:O51" si="30">SUM(L44:N44)</f>
        <v>5.4308092246669E-2</v>
      </c>
    </row>
    <row r="45" spans="1:15" s="236" customFormat="1" x14ac:dyDescent="0.2">
      <c r="A45" s="237" t="str">
        <f>name!E$6</f>
        <v>Associate professional occupations</v>
      </c>
      <c r="B45" s="302">
        <v>4.8700357720258554E-2</v>
      </c>
      <c r="C45" s="302">
        <v>2.802016282628896E-3</v>
      </c>
      <c r="D45" s="302">
        <v>2.0370773663564701E-2</v>
      </c>
      <c r="E45" s="302">
        <f t="shared" si="28"/>
        <v>7.1873147666452156E-2</v>
      </c>
      <c r="F45" s="303"/>
      <c r="G45" s="302">
        <v>4.5014175877463869E-2</v>
      </c>
      <c r="H45" s="302">
        <v>6.8774264100731133E-4</v>
      </c>
      <c r="I45" s="302">
        <v>0</v>
      </c>
      <c r="J45" s="302">
        <f t="shared" si="29"/>
        <v>4.5701918518471177E-2</v>
      </c>
      <c r="K45" s="303"/>
      <c r="L45" s="302">
        <v>2.7970843998562856E-2</v>
      </c>
      <c r="M45" s="302">
        <v>4.7904548958999695E-4</v>
      </c>
      <c r="N45" s="302">
        <v>0</v>
      </c>
      <c r="O45" s="302">
        <f t="shared" si="30"/>
        <v>2.8449889488152854E-2</v>
      </c>
    </row>
    <row r="46" spans="1:15" s="236" customFormat="1" x14ac:dyDescent="0.2">
      <c r="A46" s="237" t="str">
        <f>name!E$7</f>
        <v>Administrative and secretarial occupations</v>
      </c>
      <c r="B46" s="302">
        <v>1.2135072510897106E-2</v>
      </c>
      <c r="C46" s="302">
        <v>4.1247257905424285E-3</v>
      </c>
      <c r="D46" s="302">
        <v>4.835812526696831E-2</v>
      </c>
      <c r="E46" s="302">
        <f t="shared" si="28"/>
        <v>6.4617923568407842E-2</v>
      </c>
      <c r="F46" s="303"/>
      <c r="G46" s="302">
        <v>1.5837778117459775E-2</v>
      </c>
      <c r="H46" s="302">
        <v>1.7389573318104081E-3</v>
      </c>
      <c r="I46" s="302">
        <v>0</v>
      </c>
      <c r="J46" s="302">
        <f t="shared" si="29"/>
        <v>1.7576735449270183E-2</v>
      </c>
      <c r="K46" s="303"/>
      <c r="L46" s="302">
        <v>7.1655394058718182E-3</v>
      </c>
      <c r="M46" s="302">
        <v>7.4896102608611745E-4</v>
      </c>
      <c r="N46" s="302">
        <v>0</v>
      </c>
      <c r="O46" s="302">
        <f t="shared" si="30"/>
        <v>7.9145004319579361E-3</v>
      </c>
    </row>
    <row r="47" spans="1:15" s="236" customFormat="1" x14ac:dyDescent="0.2">
      <c r="A47" s="237" t="str">
        <f>name!E$8</f>
        <v>Skilled trades occupations</v>
      </c>
      <c r="B47" s="302">
        <v>0.14793858072362684</v>
      </c>
      <c r="C47" s="302">
        <v>4.5066050007819564E-3</v>
      </c>
      <c r="D47" s="302">
        <v>1.4713325103806699E-2</v>
      </c>
      <c r="E47" s="302">
        <f t="shared" si="28"/>
        <v>0.16715851082821548</v>
      </c>
      <c r="F47" s="303"/>
      <c r="G47" s="302">
        <v>9.2208867774256728E-2</v>
      </c>
      <c r="H47" s="302">
        <v>5.6573733612697887E-4</v>
      </c>
      <c r="I47" s="302">
        <v>0</v>
      </c>
      <c r="J47" s="302">
        <f>SUM(G47:I47)</f>
        <v>9.2774605110383712E-2</v>
      </c>
      <c r="K47" s="303"/>
      <c r="L47" s="302">
        <v>4.1378795304984589E-2</v>
      </c>
      <c r="M47" s="302">
        <v>2.1728994031466187E-4</v>
      </c>
      <c r="N47" s="302">
        <v>0</v>
      </c>
      <c r="O47" s="302">
        <f t="shared" si="30"/>
        <v>4.1596085245299251E-2</v>
      </c>
    </row>
    <row r="48" spans="1:15" s="236" customFormat="1" x14ac:dyDescent="0.2">
      <c r="A48" s="237" t="str">
        <f>name!E$9</f>
        <v>Caring, leisure and other service occupations</v>
      </c>
      <c r="B48" s="302">
        <v>9.6780694964114997E-3</v>
      </c>
      <c r="C48" s="302">
        <v>5.83840178063287E-3</v>
      </c>
      <c r="D48" s="302">
        <v>6.7229365031658724E-3</v>
      </c>
      <c r="E48" s="302">
        <f t="shared" si="28"/>
        <v>2.2239407780210243E-2</v>
      </c>
      <c r="F48" s="303"/>
      <c r="G48" s="302">
        <v>9.6327814520667521E-3</v>
      </c>
      <c r="H48" s="302">
        <v>2.6129008650855028E-3</v>
      </c>
      <c r="I48" s="302">
        <v>0</v>
      </c>
      <c r="J48" s="302">
        <f t="shared" ref="J48:J51" si="31">SUM(G48:I48)</f>
        <v>1.2245682317152255E-2</v>
      </c>
      <c r="K48" s="303"/>
      <c r="L48" s="302">
        <v>3.3207351884674474E-3</v>
      </c>
      <c r="M48" s="302">
        <v>1.2083785003772171E-3</v>
      </c>
      <c r="N48" s="302">
        <v>0</v>
      </c>
      <c r="O48" s="302">
        <f t="shared" si="30"/>
        <v>4.5291136888446649E-3</v>
      </c>
    </row>
    <row r="49" spans="1:15" s="236" customFormat="1" x14ac:dyDescent="0.2">
      <c r="A49" s="237" t="str">
        <f>name!E$10</f>
        <v>Sales and customer service occupations</v>
      </c>
      <c r="B49" s="302">
        <v>5.1591038972295424E-3</v>
      </c>
      <c r="C49" s="302">
        <v>5.5814187734495764E-3</v>
      </c>
      <c r="D49" s="302">
        <v>1.157027861929324E-2</v>
      </c>
      <c r="E49" s="302">
        <f t="shared" si="28"/>
        <v>2.2310801289972357E-2</v>
      </c>
      <c r="F49" s="303"/>
      <c r="G49" s="302">
        <v>4.7808024321291786E-3</v>
      </c>
      <c r="H49" s="302">
        <v>8.391061901777808E-4</v>
      </c>
      <c r="I49" s="302">
        <v>0</v>
      </c>
      <c r="J49" s="302">
        <f t="shared" si="31"/>
        <v>5.6199086223069593E-3</v>
      </c>
      <c r="K49" s="303"/>
      <c r="L49" s="302">
        <v>2.5731838950052645E-3</v>
      </c>
      <c r="M49" s="302">
        <v>3.2124196086280501E-4</v>
      </c>
      <c r="N49" s="302">
        <v>0</v>
      </c>
      <c r="O49" s="302">
        <f t="shared" si="30"/>
        <v>2.8944258558680695E-3</v>
      </c>
    </row>
    <row r="50" spans="1:15" s="236" customFormat="1" x14ac:dyDescent="0.2">
      <c r="A50" s="237" t="str">
        <f>name!E$11</f>
        <v>Process, plant and machine operatives</v>
      </c>
      <c r="B50" s="302">
        <v>0.10777510149670483</v>
      </c>
      <c r="C50" s="302">
        <v>8.6664334271769183E-3</v>
      </c>
      <c r="D50" s="302">
        <v>1.637469496889684E-2</v>
      </c>
      <c r="E50" s="302">
        <f t="shared" si="28"/>
        <v>0.13281622989277858</v>
      </c>
      <c r="F50" s="303"/>
      <c r="G50" s="302">
        <v>6.1329410105211195E-2</v>
      </c>
      <c r="H50" s="302">
        <v>6.3743784630045531E-4</v>
      </c>
      <c r="I50" s="302">
        <v>0</v>
      </c>
      <c r="J50" s="302">
        <f t="shared" si="31"/>
        <v>6.1966847951511653E-2</v>
      </c>
      <c r="K50" s="303"/>
      <c r="L50" s="302">
        <v>2.2310006620721086E-2</v>
      </c>
      <c r="M50" s="302">
        <v>3.2377844006274383E-4</v>
      </c>
      <c r="N50" s="302">
        <v>0</v>
      </c>
      <c r="O50" s="302">
        <f t="shared" si="30"/>
        <v>2.2633785060783829E-2</v>
      </c>
    </row>
    <row r="51" spans="1:15" s="236" customFormat="1" x14ac:dyDescent="0.2">
      <c r="A51" s="237" t="str">
        <f>name!E$12</f>
        <v>Elementary occupations</v>
      </c>
      <c r="B51" s="302">
        <v>2.1178192439812556E-2</v>
      </c>
      <c r="C51" s="302">
        <v>5.5922190022983072E-3</v>
      </c>
      <c r="D51" s="302">
        <v>6.4407777322943158E-2</v>
      </c>
      <c r="E51" s="302">
        <f t="shared" si="28"/>
        <v>9.1178188765054013E-2</v>
      </c>
      <c r="F51" s="303"/>
      <c r="G51" s="302">
        <v>1.3147928777570171E-2</v>
      </c>
      <c r="H51" s="302">
        <v>8.0544614238483008E-4</v>
      </c>
      <c r="I51" s="302">
        <v>0</v>
      </c>
      <c r="J51" s="302">
        <f t="shared" si="31"/>
        <v>1.3953374919955002E-2</v>
      </c>
      <c r="K51" s="303"/>
      <c r="L51" s="302">
        <v>6.9220893321191848E-3</v>
      </c>
      <c r="M51" s="302">
        <v>9.0733458855615681E-4</v>
      </c>
      <c r="N51" s="302">
        <v>0</v>
      </c>
      <c r="O51" s="302">
        <f t="shared" si="30"/>
        <v>7.8294239206753418E-3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0.47946632456724797</v>
      </c>
      <c r="C53" s="311">
        <f t="shared" ref="C53:E53" si="32">SUM(C43:C51)</f>
        <v>4.4216378020171858E-2</v>
      </c>
      <c r="D53" s="311">
        <f t="shared" si="32"/>
        <v>0.22831729741258006</v>
      </c>
      <c r="E53" s="311">
        <f t="shared" si="32"/>
        <v>0.75199999999999978</v>
      </c>
      <c r="F53" s="311"/>
      <c r="G53" s="311">
        <f t="shared" ref="G53:J53" si="33">SUM(G43:G51)</f>
        <v>0.36035830618890813</v>
      </c>
      <c r="H53" s="311">
        <f t="shared" si="33"/>
        <v>9.6416938110919816E-3</v>
      </c>
      <c r="I53" s="311">
        <f t="shared" si="33"/>
        <v>0</v>
      </c>
      <c r="J53" s="311">
        <f t="shared" si="33"/>
        <v>0.37000000000000005</v>
      </c>
      <c r="K53" s="311"/>
      <c r="L53" s="311">
        <f t="shared" ref="L53:O53" si="34">SUM(L43:L51)</f>
        <v>0.18948113207553377</v>
      </c>
      <c r="M53" s="311">
        <f t="shared" si="34"/>
        <v>5.5188679244663787E-3</v>
      </c>
      <c r="N53" s="311">
        <f t="shared" si="34"/>
        <v>0</v>
      </c>
      <c r="O53" s="311">
        <f t="shared" si="34"/>
        <v>0.19500000000000017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0.53278832036411983</v>
      </c>
      <c r="C60" s="302">
        <v>3.4261293180338791E-2</v>
      </c>
      <c r="D60" s="302">
        <v>2.1544395102432397E-2</v>
      </c>
      <c r="E60" s="302">
        <f>SUM(B60:D60)</f>
        <v>0.58859400864689104</v>
      </c>
      <c r="F60" s="303"/>
      <c r="G60" s="302">
        <v>0.85831713705090018</v>
      </c>
      <c r="H60" s="302">
        <v>3.6530431026576535E-2</v>
      </c>
      <c r="I60" s="302">
        <v>1.6239379439423975E-2</v>
      </c>
      <c r="J60" s="302">
        <f>SUM(G60:I60)</f>
        <v>0.91108694751690067</v>
      </c>
      <c r="K60" s="303"/>
      <c r="L60" s="302">
        <v>0.60085163606019509</v>
      </c>
      <c r="M60" s="302">
        <v>2.4634090668240894E-2</v>
      </c>
      <c r="N60" s="302">
        <v>9.4818235889586825E-3</v>
      </c>
      <c r="O60" s="302">
        <f>SUM(L60:N60)</f>
        <v>0.6349675503173946</v>
      </c>
    </row>
    <row r="61" spans="1:15" s="236" customFormat="1" x14ac:dyDescent="0.2">
      <c r="A61" s="237" t="str">
        <f>name!E$5</f>
        <v>Professional occupations</v>
      </c>
      <c r="B61" s="302">
        <v>0.41061604481816527</v>
      </c>
      <c r="C61" s="302">
        <v>2.3965998843789953E-2</v>
      </c>
      <c r="D61" s="302">
        <v>2.2237659421667593E-2</v>
      </c>
      <c r="E61" s="302">
        <f t="shared" ref="E61:E68" si="35">SUM(B61:D61)</f>
        <v>0.45681970308362285</v>
      </c>
      <c r="F61" s="303"/>
      <c r="G61" s="302">
        <v>0.7329923104894388</v>
      </c>
      <c r="H61" s="302">
        <v>2.0390107964390666E-2</v>
      </c>
      <c r="I61" s="302">
        <v>2.260930666812189E-2</v>
      </c>
      <c r="J61" s="302">
        <f t="shared" ref="J61:J63" si="36">SUM(G61:I61)</f>
        <v>0.77599172512195136</v>
      </c>
      <c r="K61" s="303"/>
      <c r="L61" s="302">
        <v>0.78139420583730501</v>
      </c>
      <c r="M61" s="302">
        <v>1.4831592545101621E-2</v>
      </c>
      <c r="N61" s="302">
        <v>1.4471560053656504E-2</v>
      </c>
      <c r="O61" s="302">
        <f t="shared" ref="O61:O68" si="37">SUM(L61:N61)</f>
        <v>0.81069735843606305</v>
      </c>
    </row>
    <row r="62" spans="1:15" s="236" customFormat="1" x14ac:dyDescent="0.2">
      <c r="A62" s="237" t="str">
        <f>name!E$6</f>
        <v>Associate professional occupations</v>
      </c>
      <c r="B62" s="302">
        <v>0.59591195416402121</v>
      </c>
      <c r="C62" s="302">
        <v>4.5419788481363937E-2</v>
      </c>
      <c r="D62" s="302">
        <v>1.0753142117589381E-2</v>
      </c>
      <c r="E62" s="302">
        <f t="shared" si="35"/>
        <v>0.65208488476297455</v>
      </c>
      <c r="F62" s="303"/>
      <c r="G62" s="302">
        <v>0.98777943050728623</v>
      </c>
      <c r="H62" s="302">
        <v>3.2450502380686835E-2</v>
      </c>
      <c r="I62" s="302">
        <v>6.5933096181462611E-3</v>
      </c>
      <c r="J62" s="302">
        <f t="shared" si="36"/>
        <v>1.0268232425061194</v>
      </c>
      <c r="K62" s="303"/>
      <c r="L62" s="302">
        <v>0.79112391810047578</v>
      </c>
      <c r="M62" s="302">
        <v>1.7860262293915873E-2</v>
      </c>
      <c r="N62" s="302">
        <v>3.3823174813307783E-3</v>
      </c>
      <c r="O62" s="302">
        <f t="shared" si="37"/>
        <v>0.81236649787572246</v>
      </c>
    </row>
    <row r="63" spans="1:15" s="236" customFormat="1" x14ac:dyDescent="0.2">
      <c r="A63" s="237" t="str">
        <f>name!E$7</f>
        <v>Administrative and secretarial occupations</v>
      </c>
      <c r="B63" s="302">
        <v>0.34859791932969608</v>
      </c>
      <c r="C63" s="302">
        <v>0.1223423420512172</v>
      </c>
      <c r="D63" s="302">
        <v>1.1355684972985124E-2</v>
      </c>
      <c r="E63" s="302">
        <f t="shared" si="35"/>
        <v>0.48229594635389839</v>
      </c>
      <c r="F63" s="303"/>
      <c r="G63" s="302">
        <v>0.52538117185394217</v>
      </c>
      <c r="H63" s="302">
        <v>6.9814427222032752E-2</v>
      </c>
      <c r="I63" s="302">
        <v>7.6086682380305569E-3</v>
      </c>
      <c r="J63" s="302">
        <f t="shared" si="36"/>
        <v>0.60280426731400549</v>
      </c>
      <c r="K63" s="303"/>
      <c r="L63" s="302">
        <v>0.43159123461252902</v>
      </c>
      <c r="M63" s="302">
        <v>2.9246074179088425E-2</v>
      </c>
      <c r="N63" s="302">
        <v>3.5784407561387111E-3</v>
      </c>
      <c r="O63" s="302">
        <f t="shared" si="37"/>
        <v>0.46441574954775616</v>
      </c>
    </row>
    <row r="64" spans="1:15" s="236" customFormat="1" x14ac:dyDescent="0.2">
      <c r="A64" s="237" t="str">
        <f>name!E$8</f>
        <v>Skilled trades occupations</v>
      </c>
      <c r="B64" s="302">
        <v>0.85587634015183178</v>
      </c>
      <c r="C64" s="302">
        <v>5.1398626955684409E-2</v>
      </c>
      <c r="D64" s="302">
        <v>0.11073804177613801</v>
      </c>
      <c r="E64" s="302">
        <f t="shared" si="35"/>
        <v>1.0180130088836543</v>
      </c>
      <c r="F64" s="303"/>
      <c r="G64" s="302">
        <v>0.97602732411665938</v>
      </c>
      <c r="H64" s="302">
        <v>2.6366493659381533E-2</v>
      </c>
      <c r="I64" s="302">
        <v>5.6658737372914984E-2</v>
      </c>
      <c r="J64" s="302">
        <f>SUM(G64:I64)</f>
        <v>1.059052555148956</v>
      </c>
      <c r="K64" s="303"/>
      <c r="L64" s="302">
        <v>0.63820546309542447</v>
      </c>
      <c r="M64" s="302">
        <v>1.323895632375356E-2</v>
      </c>
      <c r="N64" s="302">
        <v>3.7172285510053742E-2</v>
      </c>
      <c r="O64" s="302">
        <f t="shared" si="37"/>
        <v>0.68861670492923177</v>
      </c>
    </row>
    <row r="65" spans="1:15" s="236" customFormat="1" x14ac:dyDescent="0.2">
      <c r="A65" s="237" t="str">
        <f>name!E$9</f>
        <v>Caring, leisure and other service occupations</v>
      </c>
      <c r="B65" s="302">
        <v>4.72763104267434E-2</v>
      </c>
      <c r="C65" s="302">
        <v>2.0583695614316336E-2</v>
      </c>
      <c r="D65" s="302">
        <v>6.9227482775354046E-3</v>
      </c>
      <c r="E65" s="302">
        <f t="shared" si="35"/>
        <v>7.4782754318595143E-2</v>
      </c>
      <c r="F65" s="303"/>
      <c r="G65" s="302">
        <v>6.5054086289705618E-2</v>
      </c>
      <c r="H65" s="302">
        <v>1.0595425990161451E-2</v>
      </c>
      <c r="I65" s="302">
        <v>5.5373993394270829E-3</v>
      </c>
      <c r="J65" s="302">
        <f t="shared" ref="J65:J68" si="38">SUM(G65:I65)</f>
        <v>8.1186911619294158E-2</v>
      </c>
      <c r="K65" s="303"/>
      <c r="L65" s="302">
        <v>4.3581114179821322E-2</v>
      </c>
      <c r="M65" s="302">
        <v>5.2701630152942646E-3</v>
      </c>
      <c r="N65" s="302">
        <v>4.940545493108706E-3</v>
      </c>
      <c r="O65" s="302">
        <f t="shared" si="37"/>
        <v>5.3791822688224293E-2</v>
      </c>
    </row>
    <row r="66" spans="1:15" s="236" customFormat="1" x14ac:dyDescent="0.2">
      <c r="A66" s="237" t="str">
        <f>name!E$10</f>
        <v>Sales and customer service occupations</v>
      </c>
      <c r="B66" s="302">
        <v>0.12553085467061692</v>
      </c>
      <c r="C66" s="302">
        <v>0.11526583762519529</v>
      </c>
      <c r="D66" s="302">
        <v>1.0049905987146071E-2</v>
      </c>
      <c r="E66" s="302">
        <f t="shared" si="35"/>
        <v>0.2508465982829583</v>
      </c>
      <c r="F66" s="303"/>
      <c r="G66" s="302">
        <v>0.16845353290931109</v>
      </c>
      <c r="H66" s="302">
        <v>6.772813152798135E-2</v>
      </c>
      <c r="I66" s="302">
        <v>5.5123573908110986E-3</v>
      </c>
      <c r="J66" s="302">
        <f t="shared" si="38"/>
        <v>0.24169402182810354</v>
      </c>
      <c r="K66" s="303"/>
      <c r="L66" s="302">
        <v>0.13501326951224046</v>
      </c>
      <c r="M66" s="302">
        <v>4.4222250251447139E-2</v>
      </c>
      <c r="N66" s="302">
        <v>3.2040820648944852E-3</v>
      </c>
      <c r="O66" s="302">
        <f t="shared" si="37"/>
        <v>0.18243960182858207</v>
      </c>
    </row>
    <row r="67" spans="1:15" s="236" customFormat="1" x14ac:dyDescent="0.2">
      <c r="A67" s="237" t="str">
        <f>name!E$11</f>
        <v>Process, plant and machine operatives</v>
      </c>
      <c r="B67" s="302">
        <v>2.6062493838334713</v>
      </c>
      <c r="C67" s="302">
        <v>0.27639329424813336</v>
      </c>
      <c r="D67" s="302">
        <v>3.3198167159927731E-2</v>
      </c>
      <c r="E67" s="302">
        <f t="shared" si="35"/>
        <v>2.9158408452415325</v>
      </c>
      <c r="F67" s="303"/>
      <c r="G67" s="302">
        <v>2.9950071536520428</v>
      </c>
      <c r="H67" s="302">
        <v>0.16873369658195553</v>
      </c>
      <c r="I67" s="302">
        <v>2.3665863416601211E-2</v>
      </c>
      <c r="J67" s="302">
        <f t="shared" si="38"/>
        <v>3.1874067136505997</v>
      </c>
      <c r="K67" s="303"/>
      <c r="L67" s="302">
        <v>1.9457282953555426</v>
      </c>
      <c r="M67" s="302">
        <v>0.10017442299037806</v>
      </c>
      <c r="N67" s="302">
        <v>2.0545979072608724E-2</v>
      </c>
      <c r="O67" s="302">
        <f t="shared" si="37"/>
        <v>2.0664486974185294</v>
      </c>
    </row>
    <row r="68" spans="1:15" s="236" customFormat="1" x14ac:dyDescent="0.2">
      <c r="A68" s="237" t="str">
        <f>name!E$12</f>
        <v>Elementary occupations</v>
      </c>
      <c r="B68" s="302">
        <v>0.96749354919837216</v>
      </c>
      <c r="C68" s="302">
        <v>0.27991384143135328</v>
      </c>
      <c r="D68" s="302">
        <v>2.1314859796153333E-2</v>
      </c>
      <c r="E68" s="302">
        <f t="shared" si="35"/>
        <v>1.2687222504258788</v>
      </c>
      <c r="F68" s="303"/>
      <c r="G68" s="302">
        <v>1.087680234608237</v>
      </c>
      <c r="H68" s="302">
        <v>0.14367585840370575</v>
      </c>
      <c r="I68" s="302">
        <v>7.5975222821376316E-3</v>
      </c>
      <c r="J68" s="302">
        <f t="shared" si="38"/>
        <v>1.2389536152940803</v>
      </c>
      <c r="K68" s="303"/>
      <c r="L68" s="302">
        <v>0.91362718830471179</v>
      </c>
      <c r="M68" s="302">
        <v>0.17378027816855401</v>
      </c>
      <c r="N68" s="302">
        <v>2.2848550485233689E-2</v>
      </c>
      <c r="O68" s="302">
        <f t="shared" si="37"/>
        <v>1.1102560169584994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6.4903406769570386</v>
      </c>
      <c r="C70" s="311">
        <f t="shared" ref="C70:E70" si="39">SUM(C60:C68)</f>
        <v>0.96954471843139256</v>
      </c>
      <c r="D70" s="311">
        <f t="shared" si="39"/>
        <v>0.24811460461157503</v>
      </c>
      <c r="E70" s="311">
        <f t="shared" si="39"/>
        <v>7.7080000000000064</v>
      </c>
      <c r="F70" s="311"/>
      <c r="G70" s="311">
        <f t="shared" ref="G70:J70" si="40">SUM(G60:G68)</f>
        <v>8.3966923814775232</v>
      </c>
      <c r="H70" s="311">
        <f t="shared" si="40"/>
        <v>0.57628507475687241</v>
      </c>
      <c r="I70" s="311">
        <f t="shared" si="40"/>
        <v>0.15202254376561472</v>
      </c>
      <c r="J70" s="311">
        <f t="shared" si="40"/>
        <v>9.1250000000000124</v>
      </c>
      <c r="K70" s="311"/>
      <c r="L70" s="311">
        <f t="shared" ref="L70:O70" si="41">SUM(L60:L68)</f>
        <v>6.281116325058246</v>
      </c>
      <c r="M70" s="311">
        <f t="shared" si="41"/>
        <v>0.42325809043577384</v>
      </c>
      <c r="N70" s="311">
        <f t="shared" si="41"/>
        <v>0.11962558450598401</v>
      </c>
      <c r="O70" s="311">
        <f t="shared" si="41"/>
        <v>6.8240000000000025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0.38092931563676224</v>
      </c>
      <c r="C77" s="302">
        <v>1.0964504582483893E-2</v>
      </c>
      <c r="D77" s="302">
        <v>2.376103428292194E-2</v>
      </c>
      <c r="E77" s="302">
        <f>SUM(B77:D77)</f>
        <v>0.41565485450216805</v>
      </c>
      <c r="F77" s="303"/>
      <c r="G77" s="302">
        <v>0.45346316663035829</v>
      </c>
      <c r="H77" s="302">
        <v>3.4970849322365542E-2</v>
      </c>
      <c r="I77" s="302">
        <v>2.6557517762382889E-2</v>
      </c>
      <c r="J77" s="302">
        <f>SUM(G77:I77)</f>
        <v>0.51499153371510675</v>
      </c>
      <c r="K77" s="303"/>
      <c r="L77" s="302">
        <v>0.43113499447516884</v>
      </c>
      <c r="M77" s="302">
        <v>4.2661062583165918E-2</v>
      </c>
      <c r="N77" s="302">
        <v>2.6216429230664685E-2</v>
      </c>
      <c r="O77" s="302">
        <f>SUM(L77:N77)</f>
        <v>0.50001248628899941</v>
      </c>
    </row>
    <row r="78" spans="1:15" s="236" customFormat="1" x14ac:dyDescent="0.2">
      <c r="A78" s="237" t="str">
        <f>name!E$5</f>
        <v>Professional occupations</v>
      </c>
      <c r="B78" s="302">
        <v>0.51463438911927006</v>
      </c>
      <c r="C78" s="302">
        <v>8.9039311141237316E-3</v>
      </c>
      <c r="D78" s="302">
        <v>1.5830034769000138E-2</v>
      </c>
      <c r="E78" s="302">
        <f t="shared" ref="E78:E85" si="42">SUM(B78:D78)</f>
        <v>0.53936835500239388</v>
      </c>
      <c r="F78" s="303"/>
      <c r="G78" s="302">
        <v>0.67011720787660867</v>
      </c>
      <c r="H78" s="302">
        <v>2.5874311836001168E-2</v>
      </c>
      <c r="I78" s="302">
        <v>1.2095798352684962E-2</v>
      </c>
      <c r="J78" s="302">
        <f t="shared" ref="J78:J80" si="43">SUM(G78:I78)</f>
        <v>0.70808731806529479</v>
      </c>
      <c r="K78" s="303"/>
      <c r="L78" s="302">
        <v>0.89067826806061423</v>
      </c>
      <c r="M78" s="302">
        <v>3.0896477826809182E-2</v>
      </c>
      <c r="N78" s="302">
        <v>9.2102763020095318E-3</v>
      </c>
      <c r="O78" s="302">
        <f t="shared" ref="O78:O85" si="44">SUM(L78:N78)</f>
        <v>0.93078502218943293</v>
      </c>
    </row>
    <row r="79" spans="1:15" s="236" customFormat="1" x14ac:dyDescent="0.2">
      <c r="A79" s="237" t="str">
        <f>name!E$6</f>
        <v>Associate professional occupations</v>
      </c>
      <c r="B79" s="302">
        <v>0.35738654184674667</v>
      </c>
      <c r="C79" s="302">
        <v>9.9851692134162E-3</v>
      </c>
      <c r="D79" s="302">
        <v>8.4221209294218762E-3</v>
      </c>
      <c r="E79" s="302">
        <f t="shared" si="42"/>
        <v>0.37579383198958471</v>
      </c>
      <c r="F79" s="303"/>
      <c r="G79" s="302">
        <v>0.43855004104979822</v>
      </c>
      <c r="H79" s="302">
        <v>2.2877736602571676E-2</v>
      </c>
      <c r="I79" s="302">
        <v>7.3739235609652188E-3</v>
      </c>
      <c r="J79" s="302">
        <f t="shared" si="43"/>
        <v>0.46880170121333514</v>
      </c>
      <c r="K79" s="303"/>
      <c r="L79" s="302">
        <v>0.45278345261195546</v>
      </c>
      <c r="M79" s="302">
        <v>2.1851597061036013E-2</v>
      </c>
      <c r="N79" s="302">
        <v>7.3028103436596813E-3</v>
      </c>
      <c r="O79" s="302">
        <f t="shared" si="44"/>
        <v>0.48193786001665118</v>
      </c>
    </row>
    <row r="80" spans="1:15" s="236" customFormat="1" x14ac:dyDescent="0.2">
      <c r="A80" s="237" t="str">
        <f>name!E$7</f>
        <v>Administrative and secretarial occupations</v>
      </c>
      <c r="B80" s="302">
        <v>0.18620407275474846</v>
      </c>
      <c r="C80" s="302">
        <v>3.4573177612429333E-2</v>
      </c>
      <c r="D80" s="302">
        <v>6.1655275626145284E-3</v>
      </c>
      <c r="E80" s="302">
        <f t="shared" si="42"/>
        <v>0.22694277792979234</v>
      </c>
      <c r="F80" s="303"/>
      <c r="G80" s="302">
        <v>0.19141902810103797</v>
      </c>
      <c r="H80" s="302">
        <v>7.2503211632964942E-2</v>
      </c>
      <c r="I80" s="302">
        <v>9.5630528870979184E-3</v>
      </c>
      <c r="J80" s="302">
        <f t="shared" si="43"/>
        <v>0.27348529262110083</v>
      </c>
      <c r="K80" s="303"/>
      <c r="L80" s="302">
        <v>0.17151370305260705</v>
      </c>
      <c r="M80" s="302">
        <v>5.8730992949098303E-2</v>
      </c>
      <c r="N80" s="302">
        <v>6.1244067999044567E-3</v>
      </c>
      <c r="O80" s="302">
        <f t="shared" si="44"/>
        <v>0.2363691028016098</v>
      </c>
    </row>
    <row r="81" spans="1:15" s="236" customFormat="1" x14ac:dyDescent="0.2">
      <c r="A81" s="237" t="str">
        <f>name!E$8</f>
        <v>Skilled trades occupations</v>
      </c>
      <c r="B81" s="302">
        <v>0.80390085244906961</v>
      </c>
      <c r="C81" s="302">
        <v>1.2790284694709981E-2</v>
      </c>
      <c r="D81" s="302">
        <v>4.9687765386592288E-2</v>
      </c>
      <c r="E81" s="302">
        <f t="shared" si="42"/>
        <v>0.86637890253037186</v>
      </c>
      <c r="F81" s="303"/>
      <c r="G81" s="302">
        <v>0.69835268011005247</v>
      </c>
      <c r="H81" s="302">
        <v>2.176045650113469E-2</v>
      </c>
      <c r="I81" s="302">
        <v>2.1831018582073668E-2</v>
      </c>
      <c r="J81" s="302">
        <f>SUM(G81:I81)</f>
        <v>0.74194415519326085</v>
      </c>
      <c r="K81" s="303"/>
      <c r="L81" s="302">
        <v>0.56011926388358979</v>
      </c>
      <c r="M81" s="302">
        <v>2.2739604153906311E-2</v>
      </c>
      <c r="N81" s="302">
        <v>2.6779017817080048E-2</v>
      </c>
      <c r="O81" s="302">
        <f t="shared" si="44"/>
        <v>0.60963788585457612</v>
      </c>
    </row>
    <row r="82" spans="1:15" s="236" customFormat="1" x14ac:dyDescent="0.2">
      <c r="A82" s="237" t="str">
        <f>name!E$9</f>
        <v>Caring, leisure and other service occupations</v>
      </c>
      <c r="B82" s="302">
        <v>4.3704515476229881E-2</v>
      </c>
      <c r="C82" s="302">
        <v>6.1911073455466056E-3</v>
      </c>
      <c r="D82" s="302">
        <v>3.7257853748250717E-3</v>
      </c>
      <c r="E82" s="302">
        <f t="shared" si="42"/>
        <v>5.3621408196601557E-2</v>
      </c>
      <c r="F82" s="303"/>
      <c r="G82" s="302">
        <v>3.9125907421828296E-2</v>
      </c>
      <c r="H82" s="302">
        <v>1.1055946853434936E-2</v>
      </c>
      <c r="I82" s="302">
        <v>9.5363954354140777E-3</v>
      </c>
      <c r="J82" s="302">
        <f t="shared" ref="J82:J85" si="45">SUM(G82:I82)</f>
        <v>5.971824971067731E-2</v>
      </c>
      <c r="K82" s="303"/>
      <c r="L82" s="302">
        <v>2.8816117945855736E-2</v>
      </c>
      <c r="M82" s="302">
        <v>7.8646504809661774E-3</v>
      </c>
      <c r="N82" s="302">
        <v>1.1629378610467835E-2</v>
      </c>
      <c r="O82" s="302">
        <f t="shared" si="44"/>
        <v>4.8310147037289752E-2</v>
      </c>
    </row>
    <row r="83" spans="1:15" s="236" customFormat="1" x14ac:dyDescent="0.2">
      <c r="A83" s="237" t="str">
        <f>name!E$10</f>
        <v>Sales and customer service occupations</v>
      </c>
      <c r="B83" s="302">
        <v>9.300340816952142E-2</v>
      </c>
      <c r="C83" s="302">
        <v>9.2070405743482232E-3</v>
      </c>
      <c r="D83" s="302">
        <v>4.0637812732031457E-3</v>
      </c>
      <c r="E83" s="302">
        <f t="shared" si="42"/>
        <v>0.10627423001707278</v>
      </c>
      <c r="F83" s="303"/>
      <c r="G83" s="302">
        <v>9.3949375827641013E-2</v>
      </c>
      <c r="H83" s="302">
        <v>1.9776880888966245E-2</v>
      </c>
      <c r="I83" s="302">
        <v>4.3417566788296223E-3</v>
      </c>
      <c r="J83" s="302">
        <f t="shared" si="45"/>
        <v>0.11806801339543688</v>
      </c>
      <c r="K83" s="303"/>
      <c r="L83" s="302">
        <v>9.4487565180649449E-2</v>
      </c>
      <c r="M83" s="302">
        <v>2.4625006832548636E-2</v>
      </c>
      <c r="N83" s="302">
        <v>3.2430332188154846E-3</v>
      </c>
      <c r="O83" s="302">
        <f t="shared" si="44"/>
        <v>0.12235560523201357</v>
      </c>
    </row>
    <row r="84" spans="1:15" s="236" customFormat="1" x14ac:dyDescent="0.2">
      <c r="A84" s="237" t="str">
        <f>name!E$11</f>
        <v>Process, plant and machine operatives</v>
      </c>
      <c r="B84" s="302">
        <v>0.31524822224850968</v>
      </c>
      <c r="C84" s="302">
        <v>1.3805410287653943E-2</v>
      </c>
      <c r="D84" s="302">
        <v>6.6688307578959324E-3</v>
      </c>
      <c r="E84" s="302">
        <f t="shared" si="42"/>
        <v>0.33572246329405953</v>
      </c>
      <c r="F84" s="303"/>
      <c r="G84" s="302">
        <v>0.25330291161061075</v>
      </c>
      <c r="H84" s="302">
        <v>2.1767446285342437E-2</v>
      </c>
      <c r="I84" s="302">
        <v>5.3021052139633996E-3</v>
      </c>
      <c r="J84" s="302">
        <f t="shared" si="45"/>
        <v>0.28037246310991659</v>
      </c>
      <c r="K84" s="303"/>
      <c r="L84" s="302">
        <v>0.20789144738186702</v>
      </c>
      <c r="M84" s="302">
        <v>1.9875692844535765E-2</v>
      </c>
      <c r="N84" s="302">
        <v>6.3931888808135386E-3</v>
      </c>
      <c r="O84" s="302">
        <f t="shared" si="44"/>
        <v>0.23416032910721632</v>
      </c>
    </row>
    <row r="85" spans="1:15" s="236" customFormat="1" x14ac:dyDescent="0.2">
      <c r="A85" s="237" t="str">
        <f>name!E$12</f>
        <v>Elementary occupations</v>
      </c>
      <c r="B85" s="302">
        <v>0.13927907581568547</v>
      </c>
      <c r="C85" s="302">
        <v>1.4455097956350867E-2</v>
      </c>
      <c r="D85" s="302">
        <v>9.5090027659176669E-3</v>
      </c>
      <c r="E85" s="302">
        <f t="shared" si="42"/>
        <v>0.163243176537954</v>
      </c>
      <c r="F85" s="303"/>
      <c r="G85" s="302">
        <v>0.11224574659121805</v>
      </c>
      <c r="H85" s="302">
        <v>2.3765457153368086E-2</v>
      </c>
      <c r="I85" s="302">
        <v>1.0520069231289465E-2</v>
      </c>
      <c r="J85" s="302">
        <f t="shared" si="45"/>
        <v>0.14653127297587559</v>
      </c>
      <c r="K85" s="303"/>
      <c r="L85" s="302">
        <v>0.10780587688556341</v>
      </c>
      <c r="M85" s="302">
        <v>4.1301830769124866E-2</v>
      </c>
      <c r="N85" s="302">
        <v>1.7323853817526932E-2</v>
      </c>
      <c r="O85" s="302">
        <f t="shared" si="44"/>
        <v>0.16643156147221522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2.8342903935165431</v>
      </c>
      <c r="C87" s="311">
        <f t="shared" ref="C87:E87" si="46">SUM(C77:C85)</f>
        <v>0.12087572338106278</v>
      </c>
      <c r="D87" s="311">
        <f t="shared" si="46"/>
        <v>0.12783388310239258</v>
      </c>
      <c r="E87" s="311">
        <f t="shared" si="46"/>
        <v>3.0829999999999989</v>
      </c>
      <c r="F87" s="311"/>
      <c r="G87" s="311">
        <f t="shared" ref="G87:J87" si="47">SUM(G77:G85)</f>
        <v>2.9505260652191532</v>
      </c>
      <c r="H87" s="311">
        <f t="shared" si="47"/>
        <v>0.25435229707614976</v>
      </c>
      <c r="I87" s="311">
        <f t="shared" si="47"/>
        <v>0.10712163770470122</v>
      </c>
      <c r="J87" s="311">
        <f t="shared" si="47"/>
        <v>3.3120000000000043</v>
      </c>
      <c r="K87" s="311"/>
      <c r="L87" s="311">
        <f t="shared" ref="L87:O87" si="48">SUM(L77:L85)</f>
        <v>2.9452306894778708</v>
      </c>
      <c r="M87" s="311">
        <f t="shared" si="48"/>
        <v>0.2705469155011912</v>
      </c>
      <c r="N87" s="311">
        <f t="shared" si="48"/>
        <v>0.1142223950209422</v>
      </c>
      <c r="O87" s="311">
        <f t="shared" si="48"/>
        <v>3.3300000000000041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2.4645532166636657</v>
      </c>
      <c r="C94" s="302">
        <v>8.7792338675460602E-2</v>
      </c>
      <c r="D94" s="302">
        <v>0.50194234707444241</v>
      </c>
      <c r="E94" s="302">
        <f>SUM(B94:D94)</f>
        <v>3.0542879024135683</v>
      </c>
      <c r="F94" s="303"/>
      <c r="G94" s="302">
        <v>2.9677712977267658</v>
      </c>
      <c r="H94" s="302">
        <v>0.22651414155207755</v>
      </c>
      <c r="I94" s="302">
        <v>0.31854475403289972</v>
      </c>
      <c r="J94" s="302">
        <f>SUM(G94:I94)</f>
        <v>3.5128301933117432</v>
      </c>
      <c r="K94" s="303"/>
      <c r="L94" s="302">
        <v>2.4638990217844188</v>
      </c>
      <c r="M94" s="302">
        <v>0.21331977451293568</v>
      </c>
      <c r="N94" s="302">
        <v>0.29750772238745377</v>
      </c>
      <c r="O94" s="302">
        <f>SUM(L94:N94)</f>
        <v>2.9747265186848084</v>
      </c>
    </row>
    <row r="95" spans="1:15" s="236" customFormat="1" x14ac:dyDescent="0.2">
      <c r="A95" s="237" t="str">
        <f>name!E$5</f>
        <v>Professional occupations</v>
      </c>
      <c r="B95" s="302">
        <v>2.7706731416644943</v>
      </c>
      <c r="C95" s="302">
        <v>8.319687555889331E-2</v>
      </c>
      <c r="D95" s="302">
        <v>0.25662479415111888</v>
      </c>
      <c r="E95" s="302">
        <f t="shared" ref="E95:E102" si="49">SUM(B95:D95)</f>
        <v>3.1104948113745068</v>
      </c>
      <c r="F95" s="303"/>
      <c r="G95" s="302">
        <v>3.729388531669414</v>
      </c>
      <c r="H95" s="302">
        <v>0.19409122970328843</v>
      </c>
      <c r="I95" s="302">
        <v>0.16881799524613217</v>
      </c>
      <c r="J95" s="302">
        <f t="shared" ref="J95:J97" si="50">SUM(G95:I95)</f>
        <v>4.0922977566188345</v>
      </c>
      <c r="K95" s="303"/>
      <c r="L95" s="302">
        <v>4.3964080359797846</v>
      </c>
      <c r="M95" s="302">
        <v>0.18018096544233841</v>
      </c>
      <c r="N95" s="302">
        <v>0.13139442943699128</v>
      </c>
      <c r="O95" s="302">
        <f t="shared" ref="O95:O102" si="51">SUM(L95:N95)</f>
        <v>4.7079834308591142</v>
      </c>
    </row>
    <row r="96" spans="1:15" s="236" customFormat="1" x14ac:dyDescent="0.2">
      <c r="A96" s="237" t="str">
        <f>name!E$6</f>
        <v>Associate professional occupations</v>
      </c>
      <c r="B96" s="302">
        <v>2.0735460881533174</v>
      </c>
      <c r="C96" s="302">
        <v>0.1371874427753404</v>
      </c>
      <c r="D96" s="302">
        <v>0.23881527813849629</v>
      </c>
      <c r="E96" s="302">
        <f t="shared" si="49"/>
        <v>2.4495488090671542</v>
      </c>
      <c r="F96" s="303"/>
      <c r="G96" s="302">
        <v>2.5599999318754389</v>
      </c>
      <c r="H96" s="302">
        <v>0.27524900202364005</v>
      </c>
      <c r="I96" s="302">
        <v>0.1607180450855718</v>
      </c>
      <c r="J96" s="302">
        <f t="shared" si="50"/>
        <v>2.9959669789846508</v>
      </c>
      <c r="K96" s="303"/>
      <c r="L96" s="302">
        <v>2.3397358221018676</v>
      </c>
      <c r="M96" s="302">
        <v>0.18956106253880184</v>
      </c>
      <c r="N96" s="302">
        <v>0.13222703987133863</v>
      </c>
      <c r="O96" s="302">
        <f t="shared" si="51"/>
        <v>2.6615239245120081</v>
      </c>
    </row>
    <row r="97" spans="1:15" s="236" customFormat="1" x14ac:dyDescent="0.2">
      <c r="A97" s="237" t="str">
        <f>name!E$7</f>
        <v>Administrative and secretarial occupations</v>
      </c>
      <c r="B97" s="302">
        <v>1.3667219824127876</v>
      </c>
      <c r="C97" s="302">
        <v>0.49203456278657265</v>
      </c>
      <c r="D97" s="302">
        <v>9.1973782613661473E-2</v>
      </c>
      <c r="E97" s="302">
        <f t="shared" si="49"/>
        <v>1.9507303278130219</v>
      </c>
      <c r="F97" s="303"/>
      <c r="G97" s="302">
        <v>1.4485786821868631</v>
      </c>
      <c r="H97" s="302">
        <v>0.58917687752766534</v>
      </c>
      <c r="I97" s="302">
        <v>5.4634602754488955E-2</v>
      </c>
      <c r="J97" s="302">
        <f t="shared" si="50"/>
        <v>2.0923901624690178</v>
      </c>
      <c r="K97" s="303"/>
      <c r="L97" s="302">
        <v>1.2738689387762727</v>
      </c>
      <c r="M97" s="302">
        <v>0.37960114298889436</v>
      </c>
      <c r="N97" s="302">
        <v>4.8652271931279245E-2</v>
      </c>
      <c r="O97" s="302">
        <f t="shared" si="51"/>
        <v>1.7021223536964463</v>
      </c>
    </row>
    <row r="98" spans="1:15" s="236" customFormat="1" x14ac:dyDescent="0.2">
      <c r="A98" s="237" t="str">
        <f>name!E$8</f>
        <v>Skilled trades occupations</v>
      </c>
      <c r="B98" s="302">
        <v>7.5192040249014553</v>
      </c>
      <c r="C98" s="302">
        <v>0.1819826928150039</v>
      </c>
      <c r="D98" s="302">
        <v>1.4406896977809747</v>
      </c>
      <c r="E98" s="302">
        <f t="shared" si="49"/>
        <v>9.1418764154974337</v>
      </c>
      <c r="F98" s="303"/>
      <c r="G98" s="302">
        <v>6.3407164960989082</v>
      </c>
      <c r="H98" s="302">
        <v>0.27821315894905774</v>
      </c>
      <c r="I98" s="302">
        <v>0.59056309624317083</v>
      </c>
      <c r="J98" s="302">
        <f>SUM(G98:I98)</f>
        <v>7.2094927512911369</v>
      </c>
      <c r="K98" s="303"/>
      <c r="L98" s="302">
        <v>4.97363567219905</v>
      </c>
      <c r="M98" s="302">
        <v>0.24684578277160887</v>
      </c>
      <c r="N98" s="302">
        <v>0.48982252794561831</v>
      </c>
      <c r="O98" s="302">
        <f t="shared" si="51"/>
        <v>5.7103039829162769</v>
      </c>
    </row>
    <row r="99" spans="1:15" s="236" customFormat="1" x14ac:dyDescent="0.2">
      <c r="A99" s="237" t="str">
        <f>name!E$9</f>
        <v>Caring, leisure and other service occupations</v>
      </c>
      <c r="B99" s="302">
        <v>0.25803227520377287</v>
      </c>
      <c r="C99" s="302">
        <v>4.9303705545971847E-2</v>
      </c>
      <c r="D99" s="302">
        <v>5.594796727790384E-2</v>
      </c>
      <c r="E99" s="302">
        <f t="shared" si="49"/>
        <v>0.36328394802764857</v>
      </c>
      <c r="F99" s="303"/>
      <c r="G99" s="302">
        <v>0.27744165345495642</v>
      </c>
      <c r="H99" s="302">
        <v>7.000622902285511E-2</v>
      </c>
      <c r="I99" s="302">
        <v>6.1086818639409173E-2</v>
      </c>
      <c r="J99" s="302">
        <f t="shared" ref="J99:J102" si="52">SUM(G99:I99)</f>
        <v>0.40853470111722073</v>
      </c>
      <c r="K99" s="303"/>
      <c r="L99" s="302">
        <v>0.25647856715289802</v>
      </c>
      <c r="M99" s="302">
        <v>4.1863251076433586E-2</v>
      </c>
      <c r="N99" s="302">
        <v>6.6484412383923261E-2</v>
      </c>
      <c r="O99" s="302">
        <f t="shared" si="51"/>
        <v>0.36482623061325486</v>
      </c>
    </row>
    <row r="100" spans="1:15" s="236" customFormat="1" x14ac:dyDescent="0.2">
      <c r="A100" s="237" t="str">
        <f>name!E$10</f>
        <v>Sales and customer service occupations</v>
      </c>
      <c r="B100" s="302">
        <v>0.55405486924904812</v>
      </c>
      <c r="C100" s="302">
        <v>0.15300333890720741</v>
      </c>
      <c r="D100" s="302">
        <v>9.2213291922598237E-2</v>
      </c>
      <c r="E100" s="302">
        <f t="shared" si="49"/>
        <v>0.79927150007885372</v>
      </c>
      <c r="F100" s="303"/>
      <c r="G100" s="302">
        <v>0.54970819567661966</v>
      </c>
      <c r="H100" s="302">
        <v>0.23432093992814632</v>
      </c>
      <c r="I100" s="302">
        <v>4.2103463507107051E-2</v>
      </c>
      <c r="J100" s="302">
        <f t="shared" si="52"/>
        <v>0.82613259911187298</v>
      </c>
      <c r="K100" s="303"/>
      <c r="L100" s="302">
        <v>0.51232935184558015</v>
      </c>
      <c r="M100" s="302">
        <v>0.20513289446722957</v>
      </c>
      <c r="N100" s="302">
        <v>2.8130078267305236E-2</v>
      </c>
      <c r="O100" s="302">
        <f t="shared" si="51"/>
        <v>0.74559232458011504</v>
      </c>
    </row>
    <row r="101" spans="1:15" s="236" customFormat="1" x14ac:dyDescent="0.2">
      <c r="A101" s="237" t="str">
        <f>name!E$11</f>
        <v>Process, plant and machine operatives</v>
      </c>
      <c r="B101" s="302">
        <v>5.2444400750249693</v>
      </c>
      <c r="C101" s="302">
        <v>0.24666311589263179</v>
      </c>
      <c r="D101" s="302">
        <v>0.28478114719530107</v>
      </c>
      <c r="E101" s="302">
        <f t="shared" si="49"/>
        <v>5.7758843381129017</v>
      </c>
      <c r="F101" s="303"/>
      <c r="G101" s="302">
        <v>4.4619250982741523</v>
      </c>
      <c r="H101" s="302">
        <v>0.440745249804669</v>
      </c>
      <c r="I101" s="302">
        <v>0.19085302980492502</v>
      </c>
      <c r="J101" s="302">
        <f t="shared" si="52"/>
        <v>5.0935233778837468</v>
      </c>
      <c r="K101" s="303"/>
      <c r="L101" s="302">
        <v>3.5699206198401932</v>
      </c>
      <c r="M101" s="302">
        <v>0.411687978158707</v>
      </c>
      <c r="N101" s="302">
        <v>0.17132123241577649</v>
      </c>
      <c r="O101" s="302">
        <f t="shared" si="51"/>
        <v>4.1529298304146769</v>
      </c>
    </row>
    <row r="102" spans="1:15" s="236" customFormat="1" x14ac:dyDescent="0.2">
      <c r="A102" s="237" t="str">
        <f>name!E$12</f>
        <v>Elementary occupations</v>
      </c>
      <c r="B102" s="302">
        <v>1.6054772298899416</v>
      </c>
      <c r="C102" s="302">
        <v>0.27782506195113582</v>
      </c>
      <c r="D102" s="302">
        <v>0.28331965577375101</v>
      </c>
      <c r="E102" s="302">
        <f t="shared" si="49"/>
        <v>2.1666219476148285</v>
      </c>
      <c r="F102" s="303"/>
      <c r="G102" s="302">
        <v>1.369014175876772</v>
      </c>
      <c r="H102" s="302">
        <v>0.42526511317508936</v>
      </c>
      <c r="I102" s="302">
        <v>0.15255219015993982</v>
      </c>
      <c r="J102" s="302">
        <f t="shared" si="52"/>
        <v>1.9468314792118011</v>
      </c>
      <c r="K102" s="303"/>
      <c r="L102" s="302">
        <v>1.1410556285400892</v>
      </c>
      <c r="M102" s="302">
        <v>0.54725887181398936</v>
      </c>
      <c r="N102" s="302">
        <v>0.15167690336923431</v>
      </c>
      <c r="O102" s="302">
        <f t="shared" si="51"/>
        <v>1.8399914037233129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23.856702903163452</v>
      </c>
      <c r="C104" s="311">
        <f t="shared" ref="C104:E104" si="53">SUM(C94:C102)</f>
        <v>1.7089891349082176</v>
      </c>
      <c r="D104" s="311">
        <f t="shared" si="53"/>
        <v>3.2463079619282476</v>
      </c>
      <c r="E104" s="311">
        <f t="shared" si="53"/>
        <v>28.811999999999919</v>
      </c>
      <c r="F104" s="311"/>
      <c r="G104" s="311">
        <f t="shared" ref="G104:J104" si="54">SUM(G94:G102)</f>
        <v>23.704544062839886</v>
      </c>
      <c r="H104" s="311">
        <f t="shared" si="54"/>
        <v>2.7335819416864888</v>
      </c>
      <c r="I104" s="311">
        <f t="shared" si="54"/>
        <v>1.7398739954736446</v>
      </c>
      <c r="J104" s="311">
        <f t="shared" si="54"/>
        <v>28.178000000000026</v>
      </c>
      <c r="K104" s="311"/>
      <c r="L104" s="311">
        <f t="shared" ref="L104:O104" si="55">SUM(L94:L102)</f>
        <v>20.927331658220158</v>
      </c>
      <c r="M104" s="311">
        <f t="shared" si="55"/>
        <v>2.4154517237709388</v>
      </c>
      <c r="N104" s="311">
        <f t="shared" si="55"/>
        <v>1.5172166180089204</v>
      </c>
      <c r="O104" s="311">
        <f t="shared" si="55"/>
        <v>24.860000000000014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0.10910670152006548</v>
      </c>
      <c r="C111" s="302">
        <v>5.8984889574131829E-3</v>
      </c>
      <c r="D111" s="302">
        <v>1.8212128136049589E-2</v>
      </c>
      <c r="E111" s="302">
        <f>SUM(B111:D111)</f>
        <v>0.13321731861352826</v>
      </c>
      <c r="F111" s="303"/>
      <c r="G111" s="302">
        <v>4.0115223563475251E-2</v>
      </c>
      <c r="H111" s="302">
        <v>1.5965255885595417E-3</v>
      </c>
      <c r="I111" s="302">
        <v>0</v>
      </c>
      <c r="J111" s="302">
        <f>SUM(G111:I111)</f>
        <v>4.1711749152034794E-2</v>
      </c>
      <c r="K111" s="303"/>
      <c r="L111" s="302">
        <v>3.4622378791994764E-2</v>
      </c>
      <c r="M111" s="302">
        <v>1.7415254578045328E-3</v>
      </c>
      <c r="N111" s="302">
        <v>0</v>
      </c>
      <c r="O111" s="302">
        <f>SUM(L111:N111)</f>
        <v>3.6363904249799295E-2</v>
      </c>
    </row>
    <row r="112" spans="1:15" s="236" customFormat="1" x14ac:dyDescent="0.2">
      <c r="A112" s="237" t="str">
        <f>name!E$5</f>
        <v>Professional occupations</v>
      </c>
      <c r="B112" s="302">
        <v>0.19142563471585536</v>
      </c>
      <c r="C112" s="302">
        <v>7.783208325382384E-3</v>
      </c>
      <c r="D112" s="302">
        <v>2.2645653368328508E-2</v>
      </c>
      <c r="E112" s="302">
        <f t="shared" ref="E112:E119" si="56">SUM(B112:D112)</f>
        <v>0.22185449640956623</v>
      </c>
      <c r="F112" s="303"/>
      <c r="G112" s="302">
        <v>7.9835134346941658E-2</v>
      </c>
      <c r="H112" s="302">
        <v>1.9779865093293896E-3</v>
      </c>
      <c r="I112" s="302">
        <v>0</v>
      </c>
      <c r="J112" s="302">
        <f t="shared" ref="J112:J114" si="57">SUM(G112:I112)</f>
        <v>8.1813120856271043E-2</v>
      </c>
      <c r="K112" s="303"/>
      <c r="L112" s="302">
        <v>9.2377306279353658E-2</v>
      </c>
      <c r="M112" s="302">
        <v>2.2310984592022491E-3</v>
      </c>
      <c r="N112" s="302">
        <v>0</v>
      </c>
      <c r="O112" s="302">
        <f t="shared" ref="O112:O119" si="58">SUM(L112:N112)</f>
        <v>9.4608404738555904E-2</v>
      </c>
    </row>
    <row r="113" spans="1:15" s="236" customFormat="1" x14ac:dyDescent="0.2">
      <c r="A113" s="237" t="str">
        <f>name!E$6</f>
        <v>Associate professional occupations</v>
      </c>
      <c r="B113" s="302">
        <v>0.12836111628097649</v>
      </c>
      <c r="C113" s="302">
        <v>1.2345051500736701E-2</v>
      </c>
      <c r="D113" s="302">
        <v>7.586570866605539E-3</v>
      </c>
      <c r="E113" s="302">
        <f t="shared" si="56"/>
        <v>0.14829273864831874</v>
      </c>
      <c r="F113" s="303"/>
      <c r="G113" s="302">
        <v>5.0151484696767112E-2</v>
      </c>
      <c r="H113" s="302">
        <v>2.5126930115658389E-3</v>
      </c>
      <c r="I113" s="302">
        <v>0</v>
      </c>
      <c r="J113" s="302">
        <f t="shared" si="57"/>
        <v>5.2664177708332954E-2</v>
      </c>
      <c r="K113" s="303"/>
      <c r="L113" s="302">
        <v>4.3795680520202933E-2</v>
      </c>
      <c r="M113" s="302">
        <v>2.406476237019842E-3</v>
      </c>
      <c r="N113" s="302">
        <v>0</v>
      </c>
      <c r="O113" s="302">
        <f t="shared" si="58"/>
        <v>4.6202156757222772E-2</v>
      </c>
    </row>
    <row r="114" spans="1:15" s="236" customFormat="1" x14ac:dyDescent="0.2">
      <c r="A114" s="237" t="str">
        <f>name!E$7</f>
        <v>Administrative and secretarial occupations</v>
      </c>
      <c r="B114" s="302">
        <v>0.15231807889212998</v>
      </c>
      <c r="C114" s="302">
        <v>4.0205405262939441E-2</v>
      </c>
      <c r="D114" s="302">
        <v>6.4695431721886049E-3</v>
      </c>
      <c r="E114" s="302">
        <f t="shared" si="56"/>
        <v>0.19899302732725804</v>
      </c>
      <c r="F114" s="303"/>
      <c r="G114" s="302">
        <v>5.1982880983224615E-2</v>
      </c>
      <c r="H114" s="302">
        <v>7.1725583422399515E-3</v>
      </c>
      <c r="I114" s="302">
        <v>0</v>
      </c>
      <c r="J114" s="302">
        <f t="shared" si="57"/>
        <v>5.9155439325464569E-2</v>
      </c>
      <c r="K114" s="303"/>
      <c r="L114" s="302">
        <v>5.0506439637335282E-2</v>
      </c>
      <c r="M114" s="302">
        <v>5.8565559041404347E-3</v>
      </c>
      <c r="N114" s="302">
        <v>0</v>
      </c>
      <c r="O114" s="302">
        <f t="shared" si="58"/>
        <v>5.6362995541475717E-2</v>
      </c>
    </row>
    <row r="115" spans="1:15" s="236" customFormat="1" x14ac:dyDescent="0.2">
      <c r="A115" s="237" t="str">
        <f>name!E$8</f>
        <v>Skilled trades occupations</v>
      </c>
      <c r="B115" s="302">
        <v>0.11658082283463829</v>
      </c>
      <c r="C115" s="302">
        <v>3.5812004549122208E-3</v>
      </c>
      <c r="D115" s="302">
        <v>1.8338362620883588E-2</v>
      </c>
      <c r="E115" s="302">
        <f t="shared" si="56"/>
        <v>0.13850038591043409</v>
      </c>
      <c r="F115" s="303"/>
      <c r="G115" s="302">
        <v>3.1475136605131564E-2</v>
      </c>
      <c r="H115" s="302">
        <v>4.8968984367786105E-4</v>
      </c>
      <c r="I115" s="302">
        <v>0</v>
      </c>
      <c r="J115" s="302">
        <f>SUM(G115:I115)</f>
        <v>3.1964826448809422E-2</v>
      </c>
      <c r="K115" s="303"/>
      <c r="L115" s="302">
        <v>1.831817814840446E-2</v>
      </c>
      <c r="M115" s="302">
        <v>3.9875004375158419E-4</v>
      </c>
      <c r="N115" s="302">
        <v>0</v>
      </c>
      <c r="O115" s="302">
        <f t="shared" si="58"/>
        <v>1.8716928192156045E-2</v>
      </c>
    </row>
    <row r="116" spans="1:15" s="236" customFormat="1" x14ac:dyDescent="0.2">
      <c r="A116" s="237" t="str">
        <f>name!E$9</f>
        <v>Caring, leisure and other service occupations</v>
      </c>
      <c r="B116" s="302">
        <v>1.4593133083859344E-2</v>
      </c>
      <c r="C116" s="302">
        <v>1.572311373997225E-3</v>
      </c>
      <c r="D116" s="302">
        <v>9.6399832857458809E-4</v>
      </c>
      <c r="E116" s="302">
        <f t="shared" si="56"/>
        <v>1.7129442786431158E-2</v>
      </c>
      <c r="F116" s="303"/>
      <c r="G116" s="302">
        <v>4.934457849564363E-3</v>
      </c>
      <c r="H116" s="302">
        <v>3.1383675001737309E-4</v>
      </c>
      <c r="I116" s="302">
        <v>0</v>
      </c>
      <c r="J116" s="302">
        <f t="shared" ref="J116:J119" si="59">SUM(G116:I116)</f>
        <v>5.2482945995817364E-3</v>
      </c>
      <c r="K116" s="303"/>
      <c r="L116" s="302">
        <v>4.2785015653306144E-3</v>
      </c>
      <c r="M116" s="302">
        <v>2.558850933118916E-4</v>
      </c>
      <c r="N116" s="302">
        <v>0</v>
      </c>
      <c r="O116" s="302">
        <f t="shared" si="58"/>
        <v>4.5343866586425065E-3</v>
      </c>
    </row>
    <row r="117" spans="1:15" s="236" customFormat="1" x14ac:dyDescent="0.2">
      <c r="A117" s="237" t="str">
        <f>name!E$10</f>
        <v>Sales and customer service occupations</v>
      </c>
      <c r="B117" s="302">
        <v>0.10265410727683207</v>
      </c>
      <c r="C117" s="302">
        <v>4.2484063454919903E-2</v>
      </c>
      <c r="D117" s="302">
        <v>1.0346551450337877E-2</v>
      </c>
      <c r="E117" s="302">
        <f t="shared" si="56"/>
        <v>0.15548472218208986</v>
      </c>
      <c r="F117" s="303"/>
      <c r="G117" s="302">
        <v>3.4374357444331323E-2</v>
      </c>
      <c r="H117" s="302">
        <v>8.8471725149026764E-3</v>
      </c>
      <c r="I117" s="302">
        <v>0</v>
      </c>
      <c r="J117" s="302">
        <f t="shared" si="59"/>
        <v>4.3221529959233999E-2</v>
      </c>
      <c r="K117" s="303"/>
      <c r="L117" s="302">
        <v>3.7118558417231766E-2</v>
      </c>
      <c r="M117" s="302">
        <v>9.4115663514082511E-3</v>
      </c>
      <c r="N117" s="302">
        <v>0</v>
      </c>
      <c r="O117" s="302">
        <f t="shared" si="58"/>
        <v>4.6530124768640019E-2</v>
      </c>
    </row>
    <row r="118" spans="1:15" s="236" customFormat="1" x14ac:dyDescent="0.2">
      <c r="A118" s="237" t="str">
        <f>name!E$11</f>
        <v>Process, plant and machine operatives</v>
      </c>
      <c r="B118" s="302">
        <v>5.1984204252139371E-2</v>
      </c>
      <c r="C118" s="302">
        <v>1.5684769231001287E-3</v>
      </c>
      <c r="D118" s="302">
        <v>1.1371089226037998E-2</v>
      </c>
      <c r="E118" s="302">
        <f t="shared" si="56"/>
        <v>6.4923770401277503E-2</v>
      </c>
      <c r="F118" s="303"/>
      <c r="G118" s="302">
        <v>1.4553952899639394E-2</v>
      </c>
      <c r="H118" s="302">
        <v>3.5893051531141667E-4</v>
      </c>
      <c r="I118" s="302">
        <v>0</v>
      </c>
      <c r="J118" s="302">
        <f t="shared" si="59"/>
        <v>1.4912883414950812E-2</v>
      </c>
      <c r="K118" s="303"/>
      <c r="L118" s="302">
        <v>1.281417195321685E-2</v>
      </c>
      <c r="M118" s="302">
        <v>3.4412387928616834E-4</v>
      </c>
      <c r="N118" s="302">
        <v>0</v>
      </c>
      <c r="O118" s="302">
        <f t="shared" si="58"/>
        <v>1.3158295832503018E-2</v>
      </c>
    </row>
    <row r="119" spans="1:15" s="236" customFormat="1" x14ac:dyDescent="0.2">
      <c r="A119" s="237" t="str">
        <f>name!E$12</f>
        <v>Elementary occupations</v>
      </c>
      <c r="B119" s="302">
        <v>1.6400991164601093E-2</v>
      </c>
      <c r="C119" s="302">
        <v>3.2321933408407341E-3</v>
      </c>
      <c r="D119" s="302">
        <v>5.9709132156550203E-3</v>
      </c>
      <c r="E119" s="302">
        <f t="shared" si="56"/>
        <v>2.5604097721096848E-2</v>
      </c>
      <c r="F119" s="303"/>
      <c r="G119" s="302">
        <v>4.845494748419929E-3</v>
      </c>
      <c r="H119" s="302">
        <v>4.6248378690028817E-4</v>
      </c>
      <c r="I119" s="302">
        <v>0</v>
      </c>
      <c r="J119" s="302">
        <f t="shared" si="59"/>
        <v>5.3079785353202175E-3</v>
      </c>
      <c r="K119" s="303"/>
      <c r="L119" s="302">
        <v>4.1241267616920103E-3</v>
      </c>
      <c r="M119" s="302">
        <v>3.9867649931283884E-4</v>
      </c>
      <c r="N119" s="302">
        <v>0</v>
      </c>
      <c r="O119" s="302">
        <f t="shared" si="58"/>
        <v>4.5228032610048494E-3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0.88342479002109764</v>
      </c>
      <c r="C121" s="311">
        <f t="shared" ref="C121:E121" si="60">SUM(C111:C119)</f>
        <v>0.11867039959424193</v>
      </c>
      <c r="D121" s="311">
        <f t="shared" si="60"/>
        <v>0.1019048103846613</v>
      </c>
      <c r="E121" s="311">
        <f t="shared" si="60"/>
        <v>1.1040000000000008</v>
      </c>
      <c r="F121" s="311"/>
      <c r="G121" s="311">
        <f t="shared" ref="G121:J121" si="61">SUM(G111:G119)</f>
        <v>0.31226812313749525</v>
      </c>
      <c r="H121" s="311">
        <f t="shared" si="61"/>
        <v>2.3731876862504334E-2</v>
      </c>
      <c r="I121" s="311">
        <f t="shared" si="61"/>
        <v>0</v>
      </c>
      <c r="J121" s="311">
        <f t="shared" si="61"/>
        <v>0.33599999999999958</v>
      </c>
      <c r="K121" s="311"/>
      <c r="L121" s="311">
        <f t="shared" ref="L121:O121" si="62">SUM(L111:L119)</f>
        <v>0.29795534207476232</v>
      </c>
      <c r="M121" s="311">
        <f t="shared" si="62"/>
        <v>2.3044657925237792E-2</v>
      </c>
      <c r="N121" s="311">
        <f t="shared" si="62"/>
        <v>0</v>
      </c>
      <c r="O121" s="311">
        <f t="shared" si="62"/>
        <v>0.32100000000000012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0.10020301134753501</v>
      </c>
      <c r="C128" s="302">
        <v>1.1115676883918941E-2</v>
      </c>
      <c r="D128" s="302">
        <v>2.1864115229382242E-2</v>
      </c>
      <c r="E128" s="302">
        <f>SUM(B128:D128)</f>
        <v>0.13318280346083619</v>
      </c>
      <c r="F128" s="303"/>
      <c r="G128" s="302">
        <v>0.2393189681411555</v>
      </c>
      <c r="H128" s="302">
        <v>4.4263893916068324E-2</v>
      </c>
      <c r="I128" s="302">
        <v>2.6224906215036932E-2</v>
      </c>
      <c r="J128" s="302">
        <f>SUM(G128:I128)</f>
        <v>0.30980776827226075</v>
      </c>
      <c r="K128" s="303"/>
      <c r="L128" s="302">
        <v>0.24581889456657796</v>
      </c>
      <c r="M128" s="302">
        <v>4.7400916406614223E-2</v>
      </c>
      <c r="N128" s="302">
        <v>2.7453143772645204E-2</v>
      </c>
      <c r="O128" s="302">
        <f>SUM(L128:N128)</f>
        <v>0.32067295474583735</v>
      </c>
    </row>
    <row r="129" spans="1:15" s="236" customFormat="1" x14ac:dyDescent="0.2">
      <c r="A129" s="237" t="str">
        <f>name!E$5</f>
        <v>Professional occupations</v>
      </c>
      <c r="B129" s="302">
        <v>0.10320231097254901</v>
      </c>
      <c r="C129" s="302">
        <v>1.9276734401413507E-2</v>
      </c>
      <c r="D129" s="302">
        <v>1.0591740896169436E-2</v>
      </c>
      <c r="E129" s="302">
        <f t="shared" ref="E129:E136" si="63">SUM(B129:D129)</f>
        <v>0.13307078627013194</v>
      </c>
      <c r="F129" s="303"/>
      <c r="G129" s="302">
        <v>0.29622863925466209</v>
      </c>
      <c r="H129" s="302">
        <v>6.3310245150264136E-2</v>
      </c>
      <c r="I129" s="302">
        <v>1.4024376226586224E-2</v>
      </c>
      <c r="J129" s="302">
        <f t="shared" ref="J129:J131" si="64">SUM(G129:I129)</f>
        <v>0.37356326063151241</v>
      </c>
      <c r="K129" s="303"/>
      <c r="L129" s="302">
        <v>0.41730521446336061</v>
      </c>
      <c r="M129" s="302">
        <v>5.5414287800754088E-2</v>
      </c>
      <c r="N129" s="302">
        <v>1.5394287146524681E-2</v>
      </c>
      <c r="O129" s="302">
        <f t="shared" ref="O129:O136" si="65">SUM(L129:N129)</f>
        <v>0.48811378941063938</v>
      </c>
    </row>
    <row r="130" spans="1:15" s="236" customFormat="1" x14ac:dyDescent="0.2">
      <c r="A130" s="237" t="str">
        <f>name!E$6</f>
        <v>Associate professional occupations</v>
      </c>
      <c r="B130" s="302">
        <v>9.9083115042054304E-2</v>
      </c>
      <c r="C130" s="302">
        <v>2.7553041068415645E-2</v>
      </c>
      <c r="D130" s="302">
        <v>9.2789193563381292E-3</v>
      </c>
      <c r="E130" s="302">
        <f t="shared" si="63"/>
        <v>0.13591507546680806</v>
      </c>
      <c r="F130" s="303"/>
      <c r="G130" s="302">
        <v>0.25727463081659313</v>
      </c>
      <c r="H130" s="302">
        <v>5.0864275414547674E-2</v>
      </c>
      <c r="I130" s="302">
        <v>5.5099116150170227E-3</v>
      </c>
      <c r="J130" s="302">
        <f t="shared" si="64"/>
        <v>0.31364881784615783</v>
      </c>
      <c r="K130" s="303"/>
      <c r="L130" s="302">
        <v>0.3050742690906752</v>
      </c>
      <c r="M130" s="302">
        <v>4.0959795899456357E-2</v>
      </c>
      <c r="N130" s="302">
        <v>6.743316994892638E-3</v>
      </c>
      <c r="O130" s="302">
        <f t="shared" si="65"/>
        <v>0.35277738198502417</v>
      </c>
    </row>
    <row r="131" spans="1:15" s="236" customFormat="1" x14ac:dyDescent="0.2">
      <c r="A131" s="237" t="str">
        <f>name!E$7</f>
        <v>Administrative and secretarial occupations</v>
      </c>
      <c r="B131" s="302">
        <v>6.2470914021938474E-2</v>
      </c>
      <c r="C131" s="302">
        <v>4.2463007488292827E-2</v>
      </c>
      <c r="D131" s="302">
        <v>3.2467586417117334E-3</v>
      </c>
      <c r="E131" s="302">
        <f t="shared" si="63"/>
        <v>0.10818068015194303</v>
      </c>
      <c r="F131" s="303"/>
      <c r="G131" s="302">
        <v>0.13897969406998892</v>
      </c>
      <c r="H131" s="302">
        <v>0.11770332381346571</v>
      </c>
      <c r="I131" s="302">
        <v>1.8989338103951618E-3</v>
      </c>
      <c r="J131" s="302">
        <f t="shared" si="64"/>
        <v>0.25858195169384979</v>
      </c>
      <c r="K131" s="303"/>
      <c r="L131" s="302">
        <v>0.16368652972638201</v>
      </c>
      <c r="M131" s="302">
        <v>0.11078985381254068</v>
      </c>
      <c r="N131" s="302">
        <v>3.1834830659764951E-3</v>
      </c>
      <c r="O131" s="302">
        <f t="shared" si="65"/>
        <v>0.27765986660489916</v>
      </c>
    </row>
    <row r="132" spans="1:15" s="236" customFormat="1" x14ac:dyDescent="0.2">
      <c r="A132" s="237" t="str">
        <f>name!E$8</f>
        <v>Skilled trades occupations</v>
      </c>
      <c r="B132" s="302">
        <v>8.6661278454263649E-2</v>
      </c>
      <c r="C132" s="302">
        <v>1.2572105674137749E-2</v>
      </c>
      <c r="D132" s="302">
        <v>6.0029745962296432E-2</v>
      </c>
      <c r="E132" s="302">
        <f t="shared" si="63"/>
        <v>0.15926313009069781</v>
      </c>
      <c r="F132" s="303"/>
      <c r="G132" s="302">
        <v>0.14498806819540683</v>
      </c>
      <c r="H132" s="302">
        <v>5.8092341477723089E-2</v>
      </c>
      <c r="I132" s="302">
        <v>5.2670248868959858E-2</v>
      </c>
      <c r="J132" s="302">
        <f>SUM(G132:I132)</f>
        <v>0.25575065854208978</v>
      </c>
      <c r="K132" s="303"/>
      <c r="L132" s="302">
        <v>0.11342789137207844</v>
      </c>
      <c r="M132" s="302">
        <v>7.5720141514991721E-2</v>
      </c>
      <c r="N132" s="302">
        <v>4.7211105793744719E-2</v>
      </c>
      <c r="O132" s="302">
        <f t="shared" si="65"/>
        <v>0.23635913868081487</v>
      </c>
    </row>
    <row r="133" spans="1:15" s="236" customFormat="1" x14ac:dyDescent="0.2">
      <c r="A133" s="237" t="str">
        <f>name!E$9</f>
        <v>Caring, leisure and other service occupations</v>
      </c>
      <c r="B133" s="302">
        <v>1.4376369282282272E-2</v>
      </c>
      <c r="C133" s="302">
        <v>6.7203649727858288E-3</v>
      </c>
      <c r="D133" s="302">
        <v>4.8875228881017268E-3</v>
      </c>
      <c r="E133" s="302">
        <f t="shared" si="63"/>
        <v>2.5984257143169827E-2</v>
      </c>
      <c r="F133" s="303"/>
      <c r="G133" s="302">
        <v>3.0514084907982651E-2</v>
      </c>
      <c r="H133" s="302">
        <v>2.3718108623119689E-2</v>
      </c>
      <c r="I133" s="302">
        <v>1.6165625760764764E-3</v>
      </c>
      <c r="J133" s="302">
        <f t="shared" ref="J133:J136" si="66">SUM(G133:I133)</f>
        <v>5.5848756107178814E-2</v>
      </c>
      <c r="K133" s="303"/>
      <c r="L133" s="302">
        <v>3.8783864561542619E-2</v>
      </c>
      <c r="M133" s="302">
        <v>1.8085807204998798E-2</v>
      </c>
      <c r="N133" s="302">
        <v>1.9563856975896828E-3</v>
      </c>
      <c r="O133" s="302">
        <f t="shared" si="65"/>
        <v>5.8826057464131103E-2</v>
      </c>
    </row>
    <row r="134" spans="1:15" s="236" customFormat="1" x14ac:dyDescent="0.2">
      <c r="A134" s="237" t="str">
        <f>name!E$10</f>
        <v>Sales and customer service occupations</v>
      </c>
      <c r="B134" s="302">
        <v>2.712898161274507E-2</v>
      </c>
      <c r="C134" s="302">
        <v>2.6966540633095518E-2</v>
      </c>
      <c r="D134" s="302">
        <v>5.2907982429784683E-3</v>
      </c>
      <c r="E134" s="302">
        <f t="shared" si="63"/>
        <v>5.9386320488819061E-2</v>
      </c>
      <c r="F134" s="303"/>
      <c r="G134" s="302">
        <v>6.0068060514737905E-2</v>
      </c>
      <c r="H134" s="302">
        <v>5.6681355683542788E-2</v>
      </c>
      <c r="I134" s="302">
        <v>4.4766372593480677E-3</v>
      </c>
      <c r="J134" s="302">
        <f t="shared" si="66"/>
        <v>0.12122605345762875</v>
      </c>
      <c r="K134" s="303"/>
      <c r="L134" s="302">
        <v>7.1426020950496688E-2</v>
      </c>
      <c r="M134" s="302">
        <v>5.3962108239582807E-2</v>
      </c>
      <c r="N134" s="302">
        <v>3.6865616469323832E-3</v>
      </c>
      <c r="O134" s="302">
        <f t="shared" si="65"/>
        <v>0.12907469083701187</v>
      </c>
    </row>
    <row r="135" spans="1:15" s="236" customFormat="1" x14ac:dyDescent="0.2">
      <c r="A135" s="237" t="str">
        <f>name!E$11</f>
        <v>Process, plant and machine operatives</v>
      </c>
      <c r="B135" s="302">
        <v>0.31737849771120491</v>
      </c>
      <c r="C135" s="302">
        <v>1.9843657575424396E-2</v>
      </c>
      <c r="D135" s="302">
        <v>9.7457220620097533E-3</v>
      </c>
      <c r="E135" s="302">
        <f t="shared" si="63"/>
        <v>0.34696787734863904</v>
      </c>
      <c r="F135" s="303"/>
      <c r="G135" s="302">
        <v>0.52644369887351816</v>
      </c>
      <c r="H135" s="302">
        <v>8.7123964821520614E-2</v>
      </c>
      <c r="I135" s="302">
        <v>1.7062548209432163E-2</v>
      </c>
      <c r="J135" s="302">
        <f t="shared" si="66"/>
        <v>0.63063021190447099</v>
      </c>
      <c r="K135" s="303"/>
      <c r="L135" s="302">
        <v>0.53761340079966025</v>
      </c>
      <c r="M135" s="302">
        <v>0.1132700417883216</v>
      </c>
      <c r="N135" s="302">
        <v>1.5231132120136229E-2</v>
      </c>
      <c r="O135" s="302">
        <f t="shared" si="65"/>
        <v>0.66611457470811808</v>
      </c>
    </row>
    <row r="136" spans="1:15" s="236" customFormat="1" x14ac:dyDescent="0.2">
      <c r="A136" s="237" t="str">
        <f>name!E$12</f>
        <v>Elementary occupations</v>
      </c>
      <c r="B136" s="302">
        <v>0.14440861613048941</v>
      </c>
      <c r="C136" s="302">
        <v>2.0813668730758871E-2</v>
      </c>
      <c r="D136" s="302">
        <v>1.2826784717705333E-2</v>
      </c>
      <c r="E136" s="302">
        <f t="shared" si="63"/>
        <v>0.17804906957895361</v>
      </c>
      <c r="F136" s="303"/>
      <c r="G136" s="302">
        <v>0.25358627695683977</v>
      </c>
      <c r="H136" s="302">
        <v>3.8495558133935473E-2</v>
      </c>
      <c r="I136" s="302">
        <v>1.586068645407613E-2</v>
      </c>
      <c r="J136" s="302">
        <f t="shared" si="66"/>
        <v>0.30794252154485136</v>
      </c>
      <c r="K136" s="303"/>
      <c r="L136" s="302">
        <v>0.27482485832613668</v>
      </c>
      <c r="M136" s="302">
        <v>9.227939070556726E-2</v>
      </c>
      <c r="N136" s="302">
        <v>1.629729653182526E-2</v>
      </c>
      <c r="O136" s="302">
        <f t="shared" si="65"/>
        <v>0.38340154556352918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0.95491309457506213</v>
      </c>
      <c r="C138" s="311">
        <f t="shared" ref="C138:E138" si="67">SUM(C128:C136)</f>
        <v>0.18732479742824329</v>
      </c>
      <c r="D138" s="311">
        <f t="shared" si="67"/>
        <v>0.13776210799669325</v>
      </c>
      <c r="E138" s="311">
        <f t="shared" si="67"/>
        <v>1.2799999999999987</v>
      </c>
      <c r="F138" s="311"/>
      <c r="G138" s="311">
        <f t="shared" ref="G138:J138" si="68">SUM(G128:G136)</f>
        <v>1.947402121730885</v>
      </c>
      <c r="H138" s="311">
        <f t="shared" si="68"/>
        <v>0.54025306703418741</v>
      </c>
      <c r="I138" s="311">
        <f t="shared" si="68"/>
        <v>0.13934481123492803</v>
      </c>
      <c r="J138" s="311">
        <f t="shared" si="68"/>
        <v>2.6270000000000007</v>
      </c>
      <c r="K138" s="311"/>
      <c r="L138" s="311">
        <f t="shared" ref="L138:O138" si="69">SUM(L128:L136)</f>
        <v>2.1679609438569107</v>
      </c>
      <c r="M138" s="311">
        <f t="shared" si="69"/>
        <v>0.60788234337282754</v>
      </c>
      <c r="N138" s="311">
        <f t="shared" si="69"/>
        <v>0.13715671277026731</v>
      </c>
      <c r="O138" s="311">
        <f t="shared" si="69"/>
        <v>2.9130000000000051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1.1167952619666976</v>
      </c>
      <c r="C145" s="302">
        <v>0.1025386629423574</v>
      </c>
      <c r="D145" s="302">
        <v>0.31475961330818869</v>
      </c>
      <c r="E145" s="302">
        <f>SUM(B145:D145)</f>
        <v>1.5340935382172438</v>
      </c>
      <c r="F145" s="303"/>
      <c r="G145" s="302">
        <v>1.7726111069924211</v>
      </c>
      <c r="H145" s="302">
        <v>0.25936965145614232</v>
      </c>
      <c r="I145" s="302">
        <v>0.60654270881349381</v>
      </c>
      <c r="J145" s="302">
        <f>SUM(G145:I145)</f>
        <v>2.6385234672620572</v>
      </c>
      <c r="K145" s="303"/>
      <c r="L145" s="302">
        <v>1.7095140015694401</v>
      </c>
      <c r="M145" s="302">
        <v>0.26222689938706961</v>
      </c>
      <c r="N145" s="302">
        <v>0.64553407781030958</v>
      </c>
      <c r="O145" s="302">
        <f>SUM(L145:N145)</f>
        <v>2.6172749787668192</v>
      </c>
    </row>
    <row r="146" spans="1:15" s="236" customFormat="1" x14ac:dyDescent="0.2">
      <c r="A146" s="237" t="str">
        <f>name!E$5</f>
        <v>Professional occupations</v>
      </c>
      <c r="B146" s="302">
        <v>1.1593689763991326</v>
      </c>
      <c r="C146" s="302">
        <v>5.5275602283078686E-2</v>
      </c>
      <c r="D146" s="302">
        <v>0.15413453383378861</v>
      </c>
      <c r="E146" s="302">
        <f t="shared" ref="E146:E153" si="70">SUM(B146:D146)</f>
        <v>1.368779112516</v>
      </c>
      <c r="F146" s="303"/>
      <c r="G146" s="302">
        <v>2.0663829483113343</v>
      </c>
      <c r="H146" s="302">
        <v>0.13629701641127862</v>
      </c>
      <c r="I146" s="302">
        <v>0.23282165281324763</v>
      </c>
      <c r="J146" s="302">
        <f t="shared" ref="J146:J148" si="71">SUM(G146:I146)</f>
        <v>2.4355016175358601</v>
      </c>
      <c r="K146" s="303"/>
      <c r="L146" s="302">
        <v>2.7339671200271067</v>
      </c>
      <c r="M146" s="302">
        <v>0.15268103433739286</v>
      </c>
      <c r="N146" s="302">
        <v>0.18386743215741344</v>
      </c>
      <c r="O146" s="302">
        <f t="shared" ref="O146:O153" si="72">SUM(L146:N146)</f>
        <v>3.0705155865219131</v>
      </c>
    </row>
    <row r="147" spans="1:15" s="236" customFormat="1" x14ac:dyDescent="0.2">
      <c r="A147" s="237" t="str">
        <f>name!E$6</f>
        <v>Associate professional occupations</v>
      </c>
      <c r="B147" s="302">
        <v>0.84292640151976572</v>
      </c>
      <c r="C147" s="302">
        <v>8.8492054747936241E-2</v>
      </c>
      <c r="D147" s="302">
        <v>6.6751082191249311E-2</v>
      </c>
      <c r="E147" s="302">
        <f t="shared" si="70"/>
        <v>0.99816953845895129</v>
      </c>
      <c r="F147" s="303"/>
      <c r="G147" s="302">
        <v>1.4079786024564027</v>
      </c>
      <c r="H147" s="302">
        <v>0.17811532011375955</v>
      </c>
      <c r="I147" s="302">
        <v>0.10182185392413635</v>
      </c>
      <c r="J147" s="302">
        <f t="shared" si="71"/>
        <v>1.6879157764942987</v>
      </c>
      <c r="K147" s="303"/>
      <c r="L147" s="302">
        <v>1.5387205790994332</v>
      </c>
      <c r="M147" s="302">
        <v>0.15621037238605634</v>
      </c>
      <c r="N147" s="302">
        <v>0.112042817726637</v>
      </c>
      <c r="O147" s="302">
        <f t="shared" si="72"/>
        <v>1.8069737692121266</v>
      </c>
    </row>
    <row r="148" spans="1:15" s="236" customFormat="1" x14ac:dyDescent="0.2">
      <c r="A148" s="237" t="str">
        <f>name!E$7</f>
        <v>Administrative and secretarial occupations</v>
      </c>
      <c r="B148" s="302">
        <v>0.8088371746519919</v>
      </c>
      <c r="C148" s="302">
        <v>0.53974160308765839</v>
      </c>
      <c r="D148" s="302">
        <v>3.886549132482868E-2</v>
      </c>
      <c r="E148" s="302">
        <f t="shared" si="70"/>
        <v>1.387444269064479</v>
      </c>
      <c r="F148" s="303"/>
      <c r="G148" s="302">
        <v>1.1418834220938887</v>
      </c>
      <c r="H148" s="302">
        <v>0.71103880635016636</v>
      </c>
      <c r="I148" s="302">
        <v>0.1088738615766304</v>
      </c>
      <c r="J148" s="302">
        <f t="shared" si="71"/>
        <v>1.9617960900206857</v>
      </c>
      <c r="K148" s="303"/>
      <c r="L148" s="302">
        <v>1.1206856596680297</v>
      </c>
      <c r="M148" s="302">
        <v>0.70617386631670542</v>
      </c>
      <c r="N148" s="302">
        <v>7.1525033048282172E-2</v>
      </c>
      <c r="O148" s="302">
        <f t="shared" si="72"/>
        <v>1.8983845590330173</v>
      </c>
    </row>
    <row r="149" spans="1:15" s="236" customFormat="1" x14ac:dyDescent="0.2">
      <c r="A149" s="237" t="str">
        <f>name!E$8</f>
        <v>Skilled trades occupations</v>
      </c>
      <c r="B149" s="302">
        <v>3.6923996785505655</v>
      </c>
      <c r="C149" s="302">
        <v>9.9752779002455452E-2</v>
      </c>
      <c r="D149" s="302">
        <v>5.3450394678265702</v>
      </c>
      <c r="E149" s="302">
        <f t="shared" si="70"/>
        <v>9.1371919253795912</v>
      </c>
      <c r="F149" s="303"/>
      <c r="G149" s="302">
        <v>4.0365145725708</v>
      </c>
      <c r="H149" s="302">
        <v>0.19154128080132438</v>
      </c>
      <c r="I149" s="302">
        <v>4.9778265120322835</v>
      </c>
      <c r="J149" s="302">
        <f>SUM(G149:I149)</f>
        <v>9.205882365404408</v>
      </c>
      <c r="K149" s="303"/>
      <c r="L149" s="302">
        <v>2.864234557532582</v>
      </c>
      <c r="M149" s="302">
        <v>0.27378296133745433</v>
      </c>
      <c r="N149" s="302">
        <v>4.868956954288711</v>
      </c>
      <c r="O149" s="302">
        <f t="shared" si="72"/>
        <v>8.0069744731587473</v>
      </c>
    </row>
    <row r="150" spans="1:15" s="236" customFormat="1" x14ac:dyDescent="0.2">
      <c r="A150" s="237" t="str">
        <f>name!E$9</f>
        <v>Caring, leisure and other service occupations</v>
      </c>
      <c r="B150" s="302">
        <v>3.2028285326405427E-2</v>
      </c>
      <c r="C150" s="302">
        <v>7.4066296692284379E-3</v>
      </c>
      <c r="D150" s="302">
        <v>2.2859737284468096E-3</v>
      </c>
      <c r="E150" s="302">
        <f t="shared" si="70"/>
        <v>4.1720888724080675E-2</v>
      </c>
      <c r="F150" s="303"/>
      <c r="G150" s="302">
        <v>4.7534936603948995E-2</v>
      </c>
      <c r="H150" s="302">
        <v>1.5226084829303276E-2</v>
      </c>
      <c r="I150" s="302">
        <v>6.1384161322901943E-3</v>
      </c>
      <c r="J150" s="302">
        <f t="shared" ref="J150:J153" si="73">SUM(G150:I150)</f>
        <v>6.8899437565542468E-2</v>
      </c>
      <c r="K150" s="303"/>
      <c r="L150" s="302">
        <v>4.1957182708119288E-2</v>
      </c>
      <c r="M150" s="302">
        <v>1.2123331159974254E-2</v>
      </c>
      <c r="N150" s="302">
        <v>9.1479078347612621E-3</v>
      </c>
      <c r="O150" s="302">
        <f t="shared" si="72"/>
        <v>6.3228421702854795E-2</v>
      </c>
    </row>
    <row r="151" spans="1:15" s="236" customFormat="1" x14ac:dyDescent="0.2">
      <c r="A151" s="237" t="str">
        <f>name!E$10</f>
        <v>Sales and customer service occupations</v>
      </c>
      <c r="B151" s="302">
        <v>0.21558265530227583</v>
      </c>
      <c r="C151" s="302">
        <v>0.10067568599369286</v>
      </c>
      <c r="D151" s="302">
        <v>2.2892109820735043E-2</v>
      </c>
      <c r="E151" s="302">
        <f t="shared" si="70"/>
        <v>0.33915045111670372</v>
      </c>
      <c r="F151" s="303"/>
      <c r="G151" s="302">
        <v>0.29515815309066418</v>
      </c>
      <c r="H151" s="302">
        <v>0.14391080244942106</v>
      </c>
      <c r="I151" s="302">
        <v>3.3865065303914858E-2</v>
      </c>
      <c r="J151" s="302">
        <f t="shared" si="73"/>
        <v>0.4729340208440001</v>
      </c>
      <c r="K151" s="303"/>
      <c r="L151" s="302">
        <v>0.31987211283660899</v>
      </c>
      <c r="M151" s="302">
        <v>0.14125507244950905</v>
      </c>
      <c r="N151" s="302">
        <v>3.6898304131448241E-2</v>
      </c>
      <c r="O151" s="302">
        <f t="shared" si="72"/>
        <v>0.4980254894175663</v>
      </c>
    </row>
    <row r="152" spans="1:15" s="236" customFormat="1" x14ac:dyDescent="0.2">
      <c r="A152" s="237" t="str">
        <f>name!E$11</f>
        <v>Process, plant and machine operatives</v>
      </c>
      <c r="B152" s="302">
        <v>1.1281887218915416</v>
      </c>
      <c r="C152" s="302">
        <v>2.7728009204832118E-2</v>
      </c>
      <c r="D152" s="302">
        <v>0.35614553225743817</v>
      </c>
      <c r="E152" s="302">
        <f t="shared" si="70"/>
        <v>1.5120622633538119</v>
      </c>
      <c r="F152" s="303"/>
      <c r="G152" s="302">
        <v>1.2500658354539231</v>
      </c>
      <c r="H152" s="302">
        <v>8.4085164722784947E-2</v>
      </c>
      <c r="I152" s="302">
        <v>0.4611988969603435</v>
      </c>
      <c r="J152" s="302">
        <f t="shared" si="73"/>
        <v>1.7953498971370516</v>
      </c>
      <c r="K152" s="303"/>
      <c r="L152" s="302">
        <v>1.0834508757877477</v>
      </c>
      <c r="M152" s="302">
        <v>7.520267494679396E-2</v>
      </c>
      <c r="N152" s="302">
        <v>0.65263417380612665</v>
      </c>
      <c r="O152" s="302">
        <f t="shared" si="72"/>
        <v>1.8112877245406684</v>
      </c>
    </row>
    <row r="153" spans="1:15" s="236" customFormat="1" x14ac:dyDescent="0.2">
      <c r="A153" s="237" t="str">
        <f>name!E$12</f>
        <v>Elementary occupations</v>
      </c>
      <c r="B153" s="302">
        <v>0.69911122042258578</v>
      </c>
      <c r="C153" s="302">
        <v>0.15234182182159617</v>
      </c>
      <c r="D153" s="302">
        <v>0.41393497092495091</v>
      </c>
      <c r="E153" s="302">
        <f t="shared" si="70"/>
        <v>1.2653880131691329</v>
      </c>
      <c r="F153" s="303"/>
      <c r="G153" s="302">
        <v>0.74795593745556854</v>
      </c>
      <c r="H153" s="302">
        <v>0.24569626600006098</v>
      </c>
      <c r="I153" s="302">
        <v>0.4645451242804286</v>
      </c>
      <c r="J153" s="302">
        <f t="shared" si="73"/>
        <v>1.458197327736058</v>
      </c>
      <c r="K153" s="303"/>
      <c r="L153" s="302">
        <v>0.86192574491558549</v>
      </c>
      <c r="M153" s="302">
        <v>0.26606509338600071</v>
      </c>
      <c r="N153" s="302">
        <v>0.61934415934469056</v>
      </c>
      <c r="O153" s="302">
        <f t="shared" si="72"/>
        <v>1.7473349976462766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9.6952383760309608</v>
      </c>
      <c r="C155" s="311">
        <f t="shared" ref="C155:E155" si="74">SUM(C145:C153)</f>
        <v>1.1739528487528359</v>
      </c>
      <c r="D155" s="311">
        <f t="shared" si="74"/>
        <v>6.7148087752161967</v>
      </c>
      <c r="E155" s="311">
        <f t="shared" si="74"/>
        <v>17.583999999999993</v>
      </c>
      <c r="F155" s="311"/>
      <c r="G155" s="311">
        <f t="shared" ref="G155:J155" si="75">SUM(G145:G153)</f>
        <v>12.766085515028951</v>
      </c>
      <c r="H155" s="311">
        <f t="shared" si="75"/>
        <v>1.9652803931342415</v>
      </c>
      <c r="I155" s="311">
        <f t="shared" si="75"/>
        <v>6.9936340918367694</v>
      </c>
      <c r="J155" s="311">
        <f t="shared" si="75"/>
        <v>21.724999999999959</v>
      </c>
      <c r="K155" s="311"/>
      <c r="L155" s="311">
        <f t="shared" ref="L155:O155" si="76">SUM(L145:L153)</f>
        <v>12.274327834144653</v>
      </c>
      <c r="M155" s="311">
        <f t="shared" si="76"/>
        <v>2.0457213057069561</v>
      </c>
      <c r="N155" s="311">
        <f t="shared" si="76"/>
        <v>7.1999508601483795</v>
      </c>
      <c r="O155" s="311">
        <f t="shared" si="76"/>
        <v>21.519999999999996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3.474563685489771</v>
      </c>
      <c r="C162" s="302">
        <v>0.24751681642252732</v>
      </c>
      <c r="D162" s="302">
        <v>1.4680908221565097</v>
      </c>
      <c r="E162" s="302">
        <f>SUM(B162:D162)</f>
        <v>5.1901713240688085</v>
      </c>
      <c r="F162" s="303"/>
      <c r="G162" s="302">
        <v>4.3232504329973027</v>
      </c>
      <c r="H162" s="302">
        <v>0.39024716081955491</v>
      </c>
      <c r="I162" s="302">
        <v>1.2609364685922226</v>
      </c>
      <c r="J162" s="302">
        <f>SUM(G162:I162)</f>
        <v>5.9744340624090801</v>
      </c>
      <c r="K162" s="303"/>
      <c r="L162" s="302">
        <v>4.4743374455760669</v>
      </c>
      <c r="M162" s="302">
        <v>0.39127521122692532</v>
      </c>
      <c r="N162" s="302">
        <v>1.3773070392529465</v>
      </c>
      <c r="O162" s="302">
        <f>SUM(L162:N162)</f>
        <v>6.2429196960559388</v>
      </c>
    </row>
    <row r="163" spans="1:15" s="236" customFormat="1" x14ac:dyDescent="0.2">
      <c r="A163" s="237" t="str">
        <f>name!E$5</f>
        <v>Professional occupations</v>
      </c>
      <c r="B163" s="302">
        <v>2.2758985237178786</v>
      </c>
      <c r="C163" s="302">
        <v>0.31400826284821254</v>
      </c>
      <c r="D163" s="302">
        <v>0.29812867255517322</v>
      </c>
      <c r="E163" s="302">
        <f t="shared" ref="E163:E170" si="77">SUM(B163:D163)</f>
        <v>2.888035459121264</v>
      </c>
      <c r="F163" s="303"/>
      <c r="G163" s="302">
        <v>3.1784279973517586</v>
      </c>
      <c r="H163" s="302">
        <v>0.45395898836617321</v>
      </c>
      <c r="I163" s="302">
        <v>0.25506535450850065</v>
      </c>
      <c r="J163" s="302">
        <f t="shared" ref="J163:J165" si="78">SUM(G163:I163)</f>
        <v>3.8874523402264325</v>
      </c>
      <c r="K163" s="303"/>
      <c r="L163" s="302">
        <v>4.1680817701255766</v>
      </c>
      <c r="M163" s="302">
        <v>0.4124083972037631</v>
      </c>
      <c r="N163" s="302">
        <v>0.19342746321619342</v>
      </c>
      <c r="O163" s="302">
        <f t="shared" ref="O163:O170" si="79">SUM(L163:N163)</f>
        <v>4.7739176305455331</v>
      </c>
    </row>
    <row r="164" spans="1:15" s="236" customFormat="1" x14ac:dyDescent="0.2">
      <c r="A164" s="237" t="str">
        <f>name!E$6</f>
        <v>Associate professional occupations</v>
      </c>
      <c r="B164" s="302">
        <v>2.2790551092189038</v>
      </c>
      <c r="C164" s="302">
        <v>0.55971788708776593</v>
      </c>
      <c r="D164" s="302">
        <v>0.23635293284074088</v>
      </c>
      <c r="E164" s="302">
        <f t="shared" si="77"/>
        <v>3.0751259291474105</v>
      </c>
      <c r="F164" s="303"/>
      <c r="G164" s="302">
        <v>2.8098593926750914</v>
      </c>
      <c r="H164" s="302">
        <v>0.66056600026996559</v>
      </c>
      <c r="I164" s="302">
        <v>0.1650587872395248</v>
      </c>
      <c r="J164" s="302">
        <f t="shared" si="78"/>
        <v>3.6354841801845819</v>
      </c>
      <c r="K164" s="303"/>
      <c r="L164" s="302">
        <v>3.1538747099326696</v>
      </c>
      <c r="M164" s="302">
        <v>0.56128506027295044</v>
      </c>
      <c r="N164" s="302">
        <v>0.15342068630784952</v>
      </c>
      <c r="O164" s="302">
        <f t="shared" si="79"/>
        <v>3.8685804565134694</v>
      </c>
    </row>
    <row r="165" spans="1:15" s="236" customFormat="1" x14ac:dyDescent="0.2">
      <c r="A165" s="237" t="str">
        <f>name!E$7</f>
        <v>Administrative and secretarial occupations</v>
      </c>
      <c r="B165" s="302">
        <v>2.5712846429282794</v>
      </c>
      <c r="C165" s="302">
        <v>1.0634500840345404</v>
      </c>
      <c r="D165" s="302">
        <v>0.10131439467447334</v>
      </c>
      <c r="E165" s="302">
        <f t="shared" si="77"/>
        <v>3.7360491216372931</v>
      </c>
      <c r="F165" s="303"/>
      <c r="G165" s="302">
        <v>2.6913803086717141</v>
      </c>
      <c r="H165" s="302">
        <v>1.037154143810626</v>
      </c>
      <c r="I165" s="302">
        <v>6.1214967049194088E-2</v>
      </c>
      <c r="J165" s="302">
        <f t="shared" si="78"/>
        <v>3.7897494195315344</v>
      </c>
      <c r="K165" s="303"/>
      <c r="L165" s="302">
        <v>3.349310943514956</v>
      </c>
      <c r="M165" s="302">
        <v>0.913938605638417</v>
      </c>
      <c r="N165" s="302">
        <v>5.808153354930546E-2</v>
      </c>
      <c r="O165" s="302">
        <f t="shared" si="79"/>
        <v>4.3213310827026783</v>
      </c>
    </row>
    <row r="166" spans="1:15" s="236" customFormat="1" x14ac:dyDescent="0.2">
      <c r="A166" s="237" t="str">
        <f>name!E$8</f>
        <v>Skilled trades occupations</v>
      </c>
      <c r="B166" s="302">
        <v>2.6484165065800549</v>
      </c>
      <c r="C166" s="302">
        <v>0.30216805800602015</v>
      </c>
      <c r="D166" s="302">
        <v>0.87868234530775213</v>
      </c>
      <c r="E166" s="302">
        <f t="shared" si="77"/>
        <v>3.829266909893827</v>
      </c>
      <c r="F166" s="303"/>
      <c r="G166" s="302">
        <v>2.465394771357527</v>
      </c>
      <c r="H166" s="302">
        <v>0.24654024630288451</v>
      </c>
      <c r="I166" s="302">
        <v>0.70931323392229939</v>
      </c>
      <c r="J166" s="302">
        <f>SUM(G166:I166)</f>
        <v>3.4212482515827105</v>
      </c>
      <c r="K166" s="303"/>
      <c r="L166" s="302">
        <v>2.3463469523368001</v>
      </c>
      <c r="M166" s="302">
        <v>0.25154143569904408</v>
      </c>
      <c r="N166" s="302">
        <v>0.85406376610243684</v>
      </c>
      <c r="O166" s="302">
        <f t="shared" si="79"/>
        <v>3.4519521541382812</v>
      </c>
    </row>
    <row r="167" spans="1:15" s="236" customFormat="1" x14ac:dyDescent="0.2">
      <c r="A167" s="237" t="str">
        <f>name!E$9</f>
        <v>Caring, leisure and other service occupations</v>
      </c>
      <c r="B167" s="302">
        <v>0.20490167853358565</v>
      </c>
      <c r="C167" s="302">
        <v>7.066357837097352E-2</v>
      </c>
      <c r="D167" s="302">
        <v>5.9752194733921432E-2</v>
      </c>
      <c r="E167" s="302">
        <f t="shared" si="77"/>
        <v>0.33531745163848059</v>
      </c>
      <c r="F167" s="303"/>
      <c r="G167" s="302">
        <v>0.19352920995778941</v>
      </c>
      <c r="H167" s="302">
        <v>6.737719119483411E-2</v>
      </c>
      <c r="I167" s="302">
        <v>4.4383212255961653E-2</v>
      </c>
      <c r="J167" s="302">
        <f t="shared" ref="J167:J170" si="80">SUM(G167:I167)</f>
        <v>0.30528961340858518</v>
      </c>
      <c r="K167" s="303"/>
      <c r="L167" s="302">
        <v>0.24280777210570148</v>
      </c>
      <c r="M167" s="302">
        <v>5.1518029199035212E-2</v>
      </c>
      <c r="N167" s="302">
        <v>7.8594789064205389E-2</v>
      </c>
      <c r="O167" s="302">
        <f t="shared" si="79"/>
        <v>0.3729205903689421</v>
      </c>
    </row>
    <row r="168" spans="1:15" s="236" customFormat="1" x14ac:dyDescent="0.2">
      <c r="A168" s="237" t="str">
        <f>name!E$10</f>
        <v>Sales and customer service occupations</v>
      </c>
      <c r="B168" s="302">
        <v>4.2476204890187566</v>
      </c>
      <c r="C168" s="302">
        <v>9.2394496511035058</v>
      </c>
      <c r="D168" s="302">
        <v>0.67343250791885789</v>
      </c>
      <c r="E168" s="302">
        <f t="shared" si="77"/>
        <v>14.16050264804112</v>
      </c>
      <c r="F168" s="303"/>
      <c r="G168" s="302">
        <v>4.0598613709407037</v>
      </c>
      <c r="H168" s="302">
        <v>9.5937529953385514</v>
      </c>
      <c r="I168" s="302">
        <v>0.40567518758660959</v>
      </c>
      <c r="J168" s="302">
        <f t="shared" si="80"/>
        <v>14.059289553865865</v>
      </c>
      <c r="K168" s="303"/>
      <c r="L168" s="302">
        <v>3.3841016909038153</v>
      </c>
      <c r="M168" s="302">
        <v>8.5637437426280503</v>
      </c>
      <c r="N168" s="302">
        <v>0.28128947676244215</v>
      </c>
      <c r="O168" s="302">
        <f t="shared" si="79"/>
        <v>12.229134910294308</v>
      </c>
    </row>
    <row r="169" spans="1:15" s="236" customFormat="1" x14ac:dyDescent="0.2">
      <c r="A169" s="237" t="str">
        <f>name!E$11</f>
        <v>Process, plant and machine operatives</v>
      </c>
      <c r="B169" s="302">
        <v>2.6792251468366111</v>
      </c>
      <c r="C169" s="302">
        <v>0.44590256813113421</v>
      </c>
      <c r="D169" s="302">
        <v>9.8024227860274468E-2</v>
      </c>
      <c r="E169" s="302">
        <f t="shared" si="77"/>
        <v>3.2231519428280198</v>
      </c>
      <c r="F169" s="303"/>
      <c r="G169" s="302">
        <v>2.2455760096946542</v>
      </c>
      <c r="H169" s="302">
        <v>0.49808173793900623</v>
      </c>
      <c r="I169" s="302">
        <v>8.685243764567957E-2</v>
      </c>
      <c r="J169" s="302">
        <f t="shared" si="80"/>
        <v>2.8305101852793402</v>
      </c>
      <c r="K169" s="303"/>
      <c r="L169" s="302">
        <v>2.0940020705075342</v>
      </c>
      <c r="M169" s="302">
        <v>0.65979041364227076</v>
      </c>
      <c r="N169" s="302">
        <v>0.1214821710409632</v>
      </c>
      <c r="O169" s="302">
        <f t="shared" si="79"/>
        <v>2.875274655190768</v>
      </c>
    </row>
    <row r="170" spans="1:15" s="236" customFormat="1" x14ac:dyDescent="0.2">
      <c r="A170" s="237" t="str">
        <f>name!E$12</f>
        <v>Elementary occupations</v>
      </c>
      <c r="B170" s="302">
        <v>2.4113838325680161</v>
      </c>
      <c r="C170" s="302">
        <v>1.8414459090544897</v>
      </c>
      <c r="D170" s="302">
        <v>6.3549472001293031E-2</v>
      </c>
      <c r="E170" s="302">
        <f t="shared" si="77"/>
        <v>4.3163792136237991</v>
      </c>
      <c r="F170" s="303"/>
      <c r="G170" s="302">
        <v>2.0261804829343246</v>
      </c>
      <c r="H170" s="302">
        <v>1.5969407175299062</v>
      </c>
      <c r="I170" s="302">
        <v>4.7421193047599411E-2</v>
      </c>
      <c r="J170" s="302">
        <f t="shared" si="80"/>
        <v>3.6705423935118304</v>
      </c>
      <c r="K170" s="303"/>
      <c r="L170" s="302">
        <v>2.0164243607245678</v>
      </c>
      <c r="M170" s="302">
        <v>1.4387065737273452</v>
      </c>
      <c r="N170" s="302">
        <v>5.3837889738105875E-2</v>
      </c>
      <c r="O170" s="302">
        <f t="shared" si="79"/>
        <v>3.5089688241900188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22.792349614891858</v>
      </c>
      <c r="C172" s="311">
        <f t="shared" ref="C172:E172" si="81">SUM(C162:C170)</f>
        <v>14.084322815059171</v>
      </c>
      <c r="D172" s="311">
        <f t="shared" si="81"/>
        <v>3.8773275700489966</v>
      </c>
      <c r="E172" s="311">
        <f t="shared" si="81"/>
        <v>40.754000000000019</v>
      </c>
      <c r="F172" s="311"/>
      <c r="G172" s="311">
        <f t="shared" ref="G172:J172" si="82">SUM(G162:G170)</f>
        <v>23.993459976580869</v>
      </c>
      <c r="H172" s="311">
        <f t="shared" si="82"/>
        <v>14.544619181571502</v>
      </c>
      <c r="I172" s="311">
        <f t="shared" si="82"/>
        <v>3.0359208418475916</v>
      </c>
      <c r="J172" s="311">
        <f t="shared" si="82"/>
        <v>41.573999999999955</v>
      </c>
      <c r="K172" s="311"/>
      <c r="L172" s="311">
        <f t="shared" ref="L172:O172" si="83">SUM(L162:L170)</f>
        <v>25.22928771572769</v>
      </c>
      <c r="M172" s="311">
        <f t="shared" si="83"/>
        <v>13.2442074692378</v>
      </c>
      <c r="N172" s="311">
        <f t="shared" si="83"/>
        <v>3.171504815034448</v>
      </c>
      <c r="O172" s="311">
        <f t="shared" si="83"/>
        <v>41.644999999999932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0.73323738402018968</v>
      </c>
      <c r="C179" s="302">
        <v>4.9398929051705093E-2</v>
      </c>
      <c r="D179" s="302">
        <v>0.20113332832082159</v>
      </c>
      <c r="E179" s="302">
        <f>SUM(B179:D179)</f>
        <v>0.98376964139271639</v>
      </c>
      <c r="F179" s="303"/>
      <c r="G179" s="302">
        <v>0.87087420337358068</v>
      </c>
      <c r="H179" s="302">
        <v>0.10598748099917196</v>
      </c>
      <c r="I179" s="302">
        <v>0.1492061023117818</v>
      </c>
      <c r="J179" s="302">
        <f>SUM(G179:I179)</f>
        <v>1.1260677866845346</v>
      </c>
      <c r="K179" s="303"/>
      <c r="L179" s="302">
        <v>0.93912928740152479</v>
      </c>
      <c r="M179" s="302">
        <v>0.12471469505739168</v>
      </c>
      <c r="N179" s="302">
        <v>0.16821339932655238</v>
      </c>
      <c r="O179" s="302">
        <f>SUM(L179:N179)</f>
        <v>1.232057381785469</v>
      </c>
    </row>
    <row r="180" spans="1:15" s="236" customFormat="1" x14ac:dyDescent="0.2">
      <c r="A180" s="237" t="str">
        <f>name!E$5</f>
        <v>Professional occupations</v>
      </c>
      <c r="B180" s="302">
        <v>0.60991717310038462</v>
      </c>
      <c r="C180" s="302">
        <v>3.8511238247115644E-2</v>
      </c>
      <c r="D180" s="302">
        <v>5.8122889732176018E-2</v>
      </c>
      <c r="E180" s="302">
        <f t="shared" ref="E180:E187" si="84">SUM(B180:D180)</f>
        <v>0.70655130107967634</v>
      </c>
      <c r="F180" s="303"/>
      <c r="G180" s="302">
        <v>0.8596701635584566</v>
      </c>
      <c r="H180" s="302">
        <v>8.1168976843914914E-2</v>
      </c>
      <c r="I180" s="302">
        <v>4.102012703177102E-2</v>
      </c>
      <c r="J180" s="302">
        <f t="shared" ref="J180:J182" si="85">SUM(G180:I180)</f>
        <v>0.98185926743414254</v>
      </c>
      <c r="K180" s="303"/>
      <c r="L180" s="302">
        <v>1.338948572288823</v>
      </c>
      <c r="M180" s="302">
        <v>0.12881714561177554</v>
      </c>
      <c r="N180" s="302">
        <v>4.0433614765677091E-2</v>
      </c>
      <c r="O180" s="302">
        <f t="shared" ref="O180:O187" si="86">SUM(L180:N180)</f>
        <v>1.5081993326662757</v>
      </c>
    </row>
    <row r="181" spans="1:15" s="236" customFormat="1" x14ac:dyDescent="0.2">
      <c r="A181" s="237" t="str">
        <f>name!E$6</f>
        <v>Associate professional occupations</v>
      </c>
      <c r="B181" s="302">
        <v>0.71874117809189186</v>
      </c>
      <c r="C181" s="302">
        <v>5.7169196360280949E-2</v>
      </c>
      <c r="D181" s="302">
        <v>3.860082504633465E-2</v>
      </c>
      <c r="E181" s="302">
        <f t="shared" si="84"/>
        <v>0.81451119949850748</v>
      </c>
      <c r="F181" s="303"/>
      <c r="G181" s="302">
        <v>0.91534549869363624</v>
      </c>
      <c r="H181" s="302">
        <v>0.10109900002428085</v>
      </c>
      <c r="I181" s="302">
        <v>2.7780202879032281E-2</v>
      </c>
      <c r="J181" s="302">
        <f t="shared" si="85"/>
        <v>1.0442247015969495</v>
      </c>
      <c r="K181" s="303"/>
      <c r="L181" s="302">
        <v>1.1995894117743819</v>
      </c>
      <c r="M181" s="302">
        <v>0.12801566911432372</v>
      </c>
      <c r="N181" s="302">
        <v>3.2418806003262843E-2</v>
      </c>
      <c r="O181" s="302">
        <f t="shared" si="86"/>
        <v>1.3600238868919685</v>
      </c>
    </row>
    <row r="182" spans="1:15" s="236" customFormat="1" x14ac:dyDescent="0.2">
      <c r="A182" s="237" t="str">
        <f>name!E$7</f>
        <v>Administrative and secretarial occupations</v>
      </c>
      <c r="B182" s="302">
        <v>1.0213429241755108</v>
      </c>
      <c r="C182" s="302">
        <v>0.33931143121778107</v>
      </c>
      <c r="D182" s="302">
        <v>4.3088138711998521E-2</v>
      </c>
      <c r="E182" s="302">
        <f t="shared" si="84"/>
        <v>1.4037424941052905</v>
      </c>
      <c r="F182" s="303"/>
      <c r="G182" s="302">
        <v>1.0892216176105287</v>
      </c>
      <c r="H182" s="302">
        <v>0.50421112087488351</v>
      </c>
      <c r="I182" s="302">
        <v>2.8147636418658115E-2</v>
      </c>
      <c r="J182" s="302">
        <f t="shared" si="85"/>
        <v>1.6215803749040705</v>
      </c>
      <c r="K182" s="303"/>
      <c r="L182" s="302">
        <v>1.3879676867827522</v>
      </c>
      <c r="M182" s="302">
        <v>0.53355149892978759</v>
      </c>
      <c r="N182" s="302">
        <v>2.5056280982199777E-2</v>
      </c>
      <c r="O182" s="302">
        <f t="shared" si="86"/>
        <v>1.9465754666947395</v>
      </c>
    </row>
    <row r="183" spans="1:15" s="236" customFormat="1" x14ac:dyDescent="0.2">
      <c r="A183" s="237" t="str">
        <f>name!E$8</f>
        <v>Skilled trades occupations</v>
      </c>
      <c r="B183" s="302">
        <v>0.4608445376406638</v>
      </c>
      <c r="C183" s="302">
        <v>7.7945824946559633E-2</v>
      </c>
      <c r="D183" s="302">
        <v>0.18483028871278806</v>
      </c>
      <c r="E183" s="302">
        <f t="shared" si="84"/>
        <v>0.72362065130001152</v>
      </c>
      <c r="F183" s="303"/>
      <c r="G183" s="302">
        <v>0.37664912558428054</v>
      </c>
      <c r="H183" s="302">
        <v>8.2653600121723916E-2</v>
      </c>
      <c r="I183" s="302">
        <v>7.7892432342954454E-2</v>
      </c>
      <c r="J183" s="302">
        <f>SUM(G183:I183)</f>
        <v>0.5371951580489589</v>
      </c>
      <c r="K183" s="303"/>
      <c r="L183" s="302">
        <v>0.36716621753419848</v>
      </c>
      <c r="M183" s="302">
        <v>0.11764261041762444</v>
      </c>
      <c r="N183" s="302">
        <v>8.8024768799256178E-2</v>
      </c>
      <c r="O183" s="302">
        <f t="shared" si="86"/>
        <v>0.57283359675107903</v>
      </c>
    </row>
    <row r="184" spans="1:15" s="236" customFormat="1" x14ac:dyDescent="0.2">
      <c r="A184" s="237" t="str">
        <f>name!E$9</f>
        <v>Caring, leisure and other service occupations</v>
      </c>
      <c r="B184" s="302">
        <v>0.40358037732536811</v>
      </c>
      <c r="C184" s="302">
        <v>0.25362896677095464</v>
      </c>
      <c r="D184" s="302">
        <v>7.3921606366669293E-2</v>
      </c>
      <c r="E184" s="302">
        <f t="shared" si="84"/>
        <v>0.73113095046299204</v>
      </c>
      <c r="F184" s="303"/>
      <c r="G184" s="302">
        <v>0.45909797667824953</v>
      </c>
      <c r="H184" s="302">
        <v>0.30935005780741259</v>
      </c>
      <c r="I184" s="302">
        <v>4.0232373155748388E-2</v>
      </c>
      <c r="J184" s="302">
        <f t="shared" ref="J184:J187" si="87">SUM(G184:I184)</f>
        <v>0.80868040764141047</v>
      </c>
      <c r="K184" s="303"/>
      <c r="L184" s="302">
        <v>0.44183601851505794</v>
      </c>
      <c r="M184" s="302">
        <v>0.31867776245538992</v>
      </c>
      <c r="N184" s="302">
        <v>4.838024159681531E-2</v>
      </c>
      <c r="O184" s="302">
        <f t="shared" si="86"/>
        <v>0.80889402256726317</v>
      </c>
    </row>
    <row r="185" spans="1:15" s="236" customFormat="1" x14ac:dyDescent="0.2">
      <c r="A185" s="237" t="str">
        <f>name!E$10</f>
        <v>Sales and customer service occupations</v>
      </c>
      <c r="B185" s="302">
        <v>0.3742662107538125</v>
      </c>
      <c r="C185" s="302">
        <v>0.10421054753816063</v>
      </c>
      <c r="D185" s="302">
        <v>3.8042502052879977E-2</v>
      </c>
      <c r="E185" s="302">
        <f t="shared" si="84"/>
        <v>0.51651926034485307</v>
      </c>
      <c r="F185" s="303"/>
      <c r="G185" s="302">
        <v>0.40625049630726029</v>
      </c>
      <c r="H185" s="302">
        <v>0.14286953500418151</v>
      </c>
      <c r="I185" s="302">
        <v>1.9413136805329367E-2</v>
      </c>
      <c r="J185" s="302">
        <f t="shared" si="87"/>
        <v>0.56853316811677124</v>
      </c>
      <c r="K185" s="303"/>
      <c r="L185" s="302">
        <v>0.50917100429727558</v>
      </c>
      <c r="M185" s="302">
        <v>0.21269781094733528</v>
      </c>
      <c r="N185" s="302">
        <v>1.8850771855579318E-2</v>
      </c>
      <c r="O185" s="302">
        <f t="shared" si="86"/>
        <v>0.74071958710019015</v>
      </c>
    </row>
    <row r="186" spans="1:15" s="236" customFormat="1" x14ac:dyDescent="0.2">
      <c r="A186" s="237" t="str">
        <f>name!E$11</f>
        <v>Process, plant and machine operatives</v>
      </c>
      <c r="B186" s="302">
        <v>2.8618161064465393</v>
      </c>
      <c r="C186" s="302">
        <v>0.33775998409355917</v>
      </c>
      <c r="D186" s="302">
        <v>1.6506967802681438</v>
      </c>
      <c r="E186" s="302">
        <f t="shared" si="84"/>
        <v>4.8502728708082419</v>
      </c>
      <c r="F186" s="303"/>
      <c r="G186" s="302">
        <v>2.2256449004317966</v>
      </c>
      <c r="H186" s="302">
        <v>0.51230250374173114</v>
      </c>
      <c r="I186" s="302">
        <v>1.0169481192262062</v>
      </c>
      <c r="J186" s="302">
        <f t="shared" si="87"/>
        <v>3.7548955233997336</v>
      </c>
      <c r="K186" s="303"/>
      <c r="L186" s="302">
        <v>1.8388747259774836</v>
      </c>
      <c r="M186" s="302">
        <v>0.61089103071495288</v>
      </c>
      <c r="N186" s="302">
        <v>1.2114727276827642</v>
      </c>
      <c r="O186" s="302">
        <f t="shared" si="86"/>
        <v>3.6612384843752004</v>
      </c>
    </row>
    <row r="187" spans="1:15" s="236" customFormat="1" x14ac:dyDescent="0.2">
      <c r="A187" s="237" t="str">
        <f>name!E$12</f>
        <v>Elementary occupations</v>
      </c>
      <c r="B187" s="302">
        <v>1.529802625323526</v>
      </c>
      <c r="C187" s="302">
        <v>0.42668948725176375</v>
      </c>
      <c r="D187" s="302">
        <v>7.6389518432409417E-2</v>
      </c>
      <c r="E187" s="302">
        <f t="shared" si="84"/>
        <v>2.0328816310076991</v>
      </c>
      <c r="F187" s="303"/>
      <c r="G187" s="302">
        <v>1.2707165259028856</v>
      </c>
      <c r="H187" s="302">
        <v>0.47572911042371652</v>
      </c>
      <c r="I187" s="302">
        <v>4.0517975846822658E-2</v>
      </c>
      <c r="J187" s="302">
        <f t="shared" si="87"/>
        <v>1.7869636121734247</v>
      </c>
      <c r="K187" s="303"/>
      <c r="L187" s="302">
        <v>1.3101341216033593</v>
      </c>
      <c r="M187" s="302">
        <v>0.60066709414275943</v>
      </c>
      <c r="N187" s="302">
        <v>4.5657025421677662E-2</v>
      </c>
      <c r="O187" s="302">
        <f t="shared" si="86"/>
        <v>1.9564582411677964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8.7135485168778875</v>
      </c>
      <c r="C189" s="311">
        <f t="shared" ref="C189:E189" si="88">SUM(C179:C187)</f>
        <v>1.6846256054778805</v>
      </c>
      <c r="D189" s="311">
        <f t="shared" si="88"/>
        <v>2.3648258776442215</v>
      </c>
      <c r="E189" s="311">
        <f t="shared" si="88"/>
        <v>12.762999999999989</v>
      </c>
      <c r="F189" s="311"/>
      <c r="G189" s="311">
        <f t="shared" ref="G189:J189" si="89">SUM(G179:G187)</f>
        <v>8.4734705081406752</v>
      </c>
      <c r="H189" s="311">
        <f t="shared" si="89"/>
        <v>2.3153713858410172</v>
      </c>
      <c r="I189" s="311">
        <f t="shared" si="89"/>
        <v>1.4411581060183043</v>
      </c>
      <c r="J189" s="311">
        <f t="shared" si="89"/>
        <v>12.229999999999997</v>
      </c>
      <c r="K189" s="311"/>
      <c r="L189" s="311">
        <f t="shared" ref="L189:O189" si="90">SUM(L179:L187)</f>
        <v>9.3328170461748581</v>
      </c>
      <c r="M189" s="311">
        <f t="shared" si="90"/>
        <v>2.77567531739134</v>
      </c>
      <c r="N189" s="311">
        <f t="shared" si="90"/>
        <v>1.6785076364337848</v>
      </c>
      <c r="O189" s="311">
        <f t="shared" si="90"/>
        <v>13.786999999999983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1.2553896411354031</v>
      </c>
      <c r="C196" s="302">
        <v>0.25298791666813464</v>
      </c>
      <c r="D196" s="302">
        <v>0.74311471692003772</v>
      </c>
      <c r="E196" s="302">
        <f>SUM(B196:D196)</f>
        <v>2.2514922747235753</v>
      </c>
      <c r="F196" s="303"/>
      <c r="G196" s="302">
        <v>1.5197590150642326</v>
      </c>
      <c r="H196" s="302">
        <v>0.40475157588990973</v>
      </c>
      <c r="I196" s="302">
        <v>0.5602520319420411</v>
      </c>
      <c r="J196" s="302">
        <f>SUM(G196:I196)</f>
        <v>2.4847626228961834</v>
      </c>
      <c r="K196" s="303"/>
      <c r="L196" s="302">
        <v>1.5888569136956918</v>
      </c>
      <c r="M196" s="302">
        <v>0.54858757699358063</v>
      </c>
      <c r="N196" s="302">
        <v>0.62129620134353869</v>
      </c>
      <c r="O196" s="302">
        <f>SUM(L196:N196)</f>
        <v>2.7587406920328115</v>
      </c>
    </row>
    <row r="197" spans="1:15" s="236" customFormat="1" x14ac:dyDescent="0.2">
      <c r="A197" s="237" t="str">
        <f>name!E$5</f>
        <v>Professional occupations</v>
      </c>
      <c r="B197" s="302">
        <v>0.36274277349416978</v>
      </c>
      <c r="C197" s="302">
        <v>7.4940494717288891E-2</v>
      </c>
      <c r="D197" s="302">
        <v>5.220441242972397E-2</v>
      </c>
      <c r="E197" s="302">
        <f t="shared" ref="E197:E204" si="91">SUM(B197:D197)</f>
        <v>0.4898876806411826</v>
      </c>
      <c r="F197" s="303"/>
      <c r="G197" s="302">
        <v>0.52758072733843375</v>
      </c>
      <c r="H197" s="302">
        <v>0.12884357959810461</v>
      </c>
      <c r="I197" s="302">
        <v>3.865757854094036E-2</v>
      </c>
      <c r="J197" s="302">
        <f t="shared" ref="J197:J199" si="92">SUM(G197:I197)</f>
        <v>0.69508188547747862</v>
      </c>
      <c r="K197" s="303"/>
      <c r="L197" s="302">
        <v>0.62496513387253505</v>
      </c>
      <c r="M197" s="302">
        <v>0.20204926727016517</v>
      </c>
      <c r="N197" s="302">
        <v>2.6399039605647486E-2</v>
      </c>
      <c r="O197" s="302">
        <f t="shared" ref="O197:O204" si="93">SUM(L197:N197)</f>
        <v>0.85341344074834768</v>
      </c>
    </row>
    <row r="198" spans="1:15" s="236" customFormat="1" x14ac:dyDescent="0.2">
      <c r="A198" s="237" t="str">
        <f>name!E$6</f>
        <v>Associate professional occupations</v>
      </c>
      <c r="B198" s="302">
        <v>0.26454877414436007</v>
      </c>
      <c r="C198" s="302">
        <v>0.2348174943976481</v>
      </c>
      <c r="D198" s="302">
        <v>3.3145857863400179E-2</v>
      </c>
      <c r="E198" s="302">
        <f t="shared" si="91"/>
        <v>0.53251212640540835</v>
      </c>
      <c r="F198" s="303"/>
      <c r="G198" s="302">
        <v>0.3501500041400763</v>
      </c>
      <c r="H198" s="302">
        <v>0.27573592603182928</v>
      </c>
      <c r="I198" s="302">
        <v>2.1273290033837419E-2</v>
      </c>
      <c r="J198" s="302">
        <f t="shared" si="92"/>
        <v>0.6471592202057429</v>
      </c>
      <c r="K198" s="303"/>
      <c r="L198" s="302">
        <v>0.4213884374731367</v>
      </c>
      <c r="M198" s="302">
        <v>0.49092481164797513</v>
      </c>
      <c r="N198" s="302">
        <v>2.281433340285214E-2</v>
      </c>
      <c r="O198" s="302">
        <f t="shared" si="93"/>
        <v>0.935127582523964</v>
      </c>
    </row>
    <row r="199" spans="1:15" s="236" customFormat="1" x14ac:dyDescent="0.2">
      <c r="A199" s="237" t="str">
        <f>name!E$7</f>
        <v>Administrative and secretarial occupations</v>
      </c>
      <c r="B199" s="302">
        <v>0.37552911068062195</v>
      </c>
      <c r="C199" s="302">
        <v>0.35241507280314965</v>
      </c>
      <c r="D199" s="302">
        <v>1.0997110842463203E-2</v>
      </c>
      <c r="E199" s="302">
        <f t="shared" si="91"/>
        <v>0.7389412943262349</v>
      </c>
      <c r="F199" s="303"/>
      <c r="G199" s="302">
        <v>0.40909352858136722</v>
      </c>
      <c r="H199" s="302">
        <v>0.41094302626867385</v>
      </c>
      <c r="I199" s="302">
        <v>8.4069789752470037E-3</v>
      </c>
      <c r="J199" s="302">
        <f t="shared" si="92"/>
        <v>0.82844353382528801</v>
      </c>
      <c r="K199" s="303"/>
      <c r="L199" s="302">
        <v>0.52711777082511246</v>
      </c>
      <c r="M199" s="302">
        <v>0.64368820675009719</v>
      </c>
      <c r="N199" s="302">
        <v>7.2403238200652951E-3</v>
      </c>
      <c r="O199" s="302">
        <f t="shared" si="93"/>
        <v>1.1780463013952751</v>
      </c>
    </row>
    <row r="200" spans="1:15" s="236" customFormat="1" x14ac:dyDescent="0.2">
      <c r="A200" s="237" t="str">
        <f>name!E$8</f>
        <v>Skilled trades occupations</v>
      </c>
      <c r="B200" s="302">
        <v>0.63830251584117093</v>
      </c>
      <c r="C200" s="302">
        <v>0.94472766392678731</v>
      </c>
      <c r="D200" s="302">
        <v>0.22459745546839541</v>
      </c>
      <c r="E200" s="302">
        <f t="shared" si="91"/>
        <v>1.8076276352363536</v>
      </c>
      <c r="F200" s="303"/>
      <c r="G200" s="302">
        <v>0.57046514509936053</v>
      </c>
      <c r="H200" s="302">
        <v>0.78353368092768061</v>
      </c>
      <c r="I200" s="302">
        <v>0.17166078555537631</v>
      </c>
      <c r="J200" s="302">
        <f>SUM(G200:I200)</f>
        <v>1.5256596115824175</v>
      </c>
      <c r="K200" s="303"/>
      <c r="L200" s="302">
        <v>0.41003142956046051</v>
      </c>
      <c r="M200" s="302">
        <v>0.9018697249003732</v>
      </c>
      <c r="N200" s="302">
        <v>0.22054105947359731</v>
      </c>
      <c r="O200" s="302">
        <f t="shared" si="93"/>
        <v>1.5324422139344309</v>
      </c>
    </row>
    <row r="201" spans="1:15" s="236" customFormat="1" x14ac:dyDescent="0.2">
      <c r="A201" s="237" t="str">
        <f>name!E$9</f>
        <v>Caring, leisure and other service occupations</v>
      </c>
      <c r="B201" s="302">
        <v>0.34760763247313037</v>
      </c>
      <c r="C201" s="302">
        <v>0.36159398877314919</v>
      </c>
      <c r="D201" s="302">
        <v>4.9724802902324616E-2</v>
      </c>
      <c r="E201" s="302">
        <f t="shared" si="91"/>
        <v>0.75892642414860412</v>
      </c>
      <c r="F201" s="303"/>
      <c r="G201" s="302">
        <v>0.34983997391357868</v>
      </c>
      <c r="H201" s="302">
        <v>0.34142701343872445</v>
      </c>
      <c r="I201" s="302">
        <v>5.0815416138331758E-2</v>
      </c>
      <c r="J201" s="302">
        <f t="shared" ref="J201:J204" si="94">SUM(G201:I201)</f>
        <v>0.74208240349063492</v>
      </c>
      <c r="K201" s="303"/>
      <c r="L201" s="302">
        <v>0.33833598073535204</v>
      </c>
      <c r="M201" s="302">
        <v>0.356166320050125</v>
      </c>
      <c r="N201" s="302">
        <v>9.0191496257565507E-2</v>
      </c>
      <c r="O201" s="302">
        <f t="shared" si="93"/>
        <v>0.78469379704304254</v>
      </c>
    </row>
    <row r="202" spans="1:15" s="236" customFormat="1" x14ac:dyDescent="0.2">
      <c r="A202" s="237" t="str">
        <f>name!E$10</f>
        <v>Sales and customer service occupations</v>
      </c>
      <c r="B202" s="302">
        <v>0.32950215153203627</v>
      </c>
      <c r="C202" s="302">
        <v>0.9243674868972892</v>
      </c>
      <c r="D202" s="302">
        <v>0.27619421922486304</v>
      </c>
      <c r="E202" s="302">
        <f t="shared" si="91"/>
        <v>1.5300638576541885</v>
      </c>
      <c r="F202" s="303"/>
      <c r="G202" s="302">
        <v>0.34599469222816265</v>
      </c>
      <c r="H202" s="302">
        <v>0.97968478779451285</v>
      </c>
      <c r="I202" s="302">
        <v>0.1468056861989149</v>
      </c>
      <c r="J202" s="302">
        <f t="shared" si="94"/>
        <v>1.4724851662215903</v>
      </c>
      <c r="K202" s="303"/>
      <c r="L202" s="302">
        <v>0.43139713242386118</v>
      </c>
      <c r="M202" s="302">
        <v>1.6313150044267504</v>
      </c>
      <c r="N202" s="302">
        <v>0.10918760901563621</v>
      </c>
      <c r="O202" s="302">
        <f t="shared" si="93"/>
        <v>2.1718997458662477</v>
      </c>
    </row>
    <row r="203" spans="1:15" s="236" customFormat="1" x14ac:dyDescent="0.2">
      <c r="A203" s="237" t="str">
        <f>name!E$11</f>
        <v>Process, plant and machine operatives</v>
      </c>
      <c r="B203" s="302">
        <v>0.16807972726845682</v>
      </c>
      <c r="C203" s="302">
        <v>0.4146061828116725</v>
      </c>
      <c r="D203" s="302">
        <v>2.6119562677146227E-2</v>
      </c>
      <c r="E203" s="302">
        <f t="shared" si="91"/>
        <v>0.60880547275727559</v>
      </c>
      <c r="F203" s="303"/>
      <c r="G203" s="302">
        <v>0.13947912365359599</v>
      </c>
      <c r="H203" s="302">
        <v>0.46105949008778974</v>
      </c>
      <c r="I203" s="302">
        <v>1.556573273049227E-2</v>
      </c>
      <c r="J203" s="302">
        <f t="shared" si="94"/>
        <v>0.61610434647187795</v>
      </c>
      <c r="K203" s="303"/>
      <c r="L203" s="302">
        <v>0.15616180412963987</v>
      </c>
      <c r="M203" s="302">
        <v>0.67937440000063076</v>
      </c>
      <c r="N203" s="302">
        <v>2.6868721855170547E-2</v>
      </c>
      <c r="O203" s="302">
        <f t="shared" si="93"/>
        <v>0.86240492598544116</v>
      </c>
    </row>
    <row r="204" spans="1:15" s="236" customFormat="1" x14ac:dyDescent="0.2">
      <c r="A204" s="237" t="str">
        <f>name!E$12</f>
        <v>Elementary occupations</v>
      </c>
      <c r="B204" s="302">
        <v>2.0588016947893708</v>
      </c>
      <c r="C204" s="302">
        <v>5.3331182141453768</v>
      </c>
      <c r="D204" s="302">
        <v>0.14382332517242161</v>
      </c>
      <c r="E204" s="302">
        <f t="shared" si="91"/>
        <v>7.5357432341071693</v>
      </c>
      <c r="F204" s="303"/>
      <c r="G204" s="302">
        <v>1.9198974255821846</v>
      </c>
      <c r="H204" s="302">
        <v>4.7215371718425967</v>
      </c>
      <c r="I204" s="302">
        <v>7.078661240402169E-2</v>
      </c>
      <c r="J204" s="302">
        <f t="shared" si="94"/>
        <v>6.7122212098288028</v>
      </c>
      <c r="K204" s="303"/>
      <c r="L204" s="302">
        <v>2.3346540037480445</v>
      </c>
      <c r="M204" s="302">
        <v>3.7481939137181168</v>
      </c>
      <c r="N204" s="302">
        <v>0.13238338300428076</v>
      </c>
      <c r="O204" s="302">
        <f t="shared" si="93"/>
        <v>6.2152313004704416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5.8005040213587193</v>
      </c>
      <c r="C206" s="311">
        <f t="shared" ref="C206:E206" si="95">SUM(C196:C204)</f>
        <v>8.8935745151404966</v>
      </c>
      <c r="D206" s="311">
        <f t="shared" si="95"/>
        <v>1.5599214635007761</v>
      </c>
      <c r="E206" s="311">
        <f t="shared" si="95"/>
        <v>16.253999999999991</v>
      </c>
      <c r="F206" s="311"/>
      <c r="G206" s="311">
        <f t="shared" ref="G206:J206" si="96">SUM(G196:G204)</f>
        <v>6.1322596356009926</v>
      </c>
      <c r="H206" s="311">
        <f t="shared" si="96"/>
        <v>8.5075162518798209</v>
      </c>
      <c r="I206" s="311">
        <f t="shared" si="96"/>
        <v>1.0842241125192027</v>
      </c>
      <c r="J206" s="311">
        <f t="shared" si="96"/>
        <v>15.724000000000016</v>
      </c>
      <c r="K206" s="311"/>
      <c r="L206" s="311">
        <f t="shared" ref="L206:O206" si="97">SUM(L196:L204)</f>
        <v>6.8329086064638336</v>
      </c>
      <c r="M206" s="311">
        <f t="shared" si="97"/>
        <v>9.2021692257578138</v>
      </c>
      <c r="N206" s="311">
        <f t="shared" si="97"/>
        <v>1.2569221677783542</v>
      </c>
      <c r="O206" s="311">
        <f t="shared" si="97"/>
        <v>17.292000000000002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4.7914915692647997E-2</v>
      </c>
      <c r="C213" s="302">
        <v>9.9600115836738744E-3</v>
      </c>
      <c r="D213" s="302">
        <v>2.7253121189268016E-2</v>
      </c>
      <c r="E213" s="302">
        <f>SUM(B213:D213)</f>
        <v>8.5128048465589884E-2</v>
      </c>
      <c r="F213" s="303"/>
      <c r="G213" s="302">
        <v>0.13663683523318518</v>
      </c>
      <c r="H213" s="302">
        <v>1.0604352731890854E-2</v>
      </c>
      <c r="I213" s="302">
        <v>5.2378877005674708E-2</v>
      </c>
      <c r="J213" s="302">
        <f>SUM(G213:I213)</f>
        <v>0.19962006497075074</v>
      </c>
      <c r="K213" s="303"/>
      <c r="L213" s="302">
        <v>0.12551777773894496</v>
      </c>
      <c r="M213" s="302">
        <v>1.2441904230017582E-2</v>
      </c>
      <c r="N213" s="302">
        <v>5.4384110191512999E-2</v>
      </c>
      <c r="O213" s="302">
        <f>SUM(L213:N213)</f>
        <v>0.19234379216047554</v>
      </c>
    </row>
    <row r="214" spans="1:15" s="236" customFormat="1" x14ac:dyDescent="0.2">
      <c r="A214" s="237" t="str">
        <f>name!E$5</f>
        <v>Professional occupations</v>
      </c>
      <c r="B214" s="302">
        <v>5.3638522649353024E-2</v>
      </c>
      <c r="C214" s="302">
        <v>1.2587818841381392E-2</v>
      </c>
      <c r="D214" s="302">
        <v>7.9156806349695408E-2</v>
      </c>
      <c r="E214" s="302">
        <f t="shared" ref="E214:E221" si="98">SUM(B214:D214)</f>
        <v>0.14538314784042983</v>
      </c>
      <c r="F214" s="303"/>
      <c r="G214" s="302">
        <v>0.18522318546066033</v>
      </c>
      <c r="H214" s="302">
        <v>1.9406269665157391E-2</v>
      </c>
      <c r="I214" s="302">
        <v>0.10717474699588829</v>
      </c>
      <c r="J214" s="302">
        <f t="shared" ref="J214:J216" si="99">SUM(G214:I214)</f>
        <v>0.31180420212170601</v>
      </c>
      <c r="K214" s="303"/>
      <c r="L214" s="302">
        <v>0.223352809272198</v>
      </c>
      <c r="M214" s="302">
        <v>2.6470088511476034E-2</v>
      </c>
      <c r="N214" s="302">
        <v>9.7540322181709091E-2</v>
      </c>
      <c r="O214" s="302">
        <f t="shared" ref="O214:O221" si="100">SUM(L214:N214)</f>
        <v>0.34736321996538311</v>
      </c>
    </row>
    <row r="215" spans="1:15" s="236" customFormat="1" x14ac:dyDescent="0.2">
      <c r="A215" s="237" t="str">
        <f>name!E$6</f>
        <v>Associate professional occupations</v>
      </c>
      <c r="B215" s="302">
        <v>5.3784036078568527E-2</v>
      </c>
      <c r="C215" s="302">
        <v>2.4831240930403384E-2</v>
      </c>
      <c r="D215" s="302">
        <v>7.121577787737074E-2</v>
      </c>
      <c r="E215" s="302">
        <f t="shared" si="98"/>
        <v>0.14983105488634266</v>
      </c>
      <c r="F215" s="303"/>
      <c r="G215" s="302">
        <v>0.18543024387728685</v>
      </c>
      <c r="H215" s="302">
        <v>2.7611065626509473E-2</v>
      </c>
      <c r="I215" s="302">
        <v>0.21499672493141997</v>
      </c>
      <c r="J215" s="302">
        <f t="shared" si="99"/>
        <v>0.42803803443521626</v>
      </c>
      <c r="K215" s="303"/>
      <c r="L215" s="302">
        <v>0.17894276781542645</v>
      </c>
      <c r="M215" s="302">
        <v>2.6900829968885633E-2</v>
      </c>
      <c r="N215" s="302">
        <v>0.20485043602161454</v>
      </c>
      <c r="O215" s="302">
        <f t="shared" si="100"/>
        <v>0.41069403380592662</v>
      </c>
    </row>
    <row r="216" spans="1:15" s="236" customFormat="1" x14ac:dyDescent="0.2">
      <c r="A216" s="237" t="str">
        <f>name!E$7</f>
        <v>Administrative and secretarial occupations</v>
      </c>
      <c r="B216" s="302">
        <v>3.9280731687612841E-2</v>
      </c>
      <c r="C216" s="302">
        <v>4.8067893659771987E-2</v>
      </c>
      <c r="D216" s="302">
        <v>4.319742182311701E-3</v>
      </c>
      <c r="E216" s="302">
        <f t="shared" si="98"/>
        <v>9.1668367529696523E-2</v>
      </c>
      <c r="F216" s="303"/>
      <c r="G216" s="302">
        <v>0.13762765073770428</v>
      </c>
      <c r="H216" s="302">
        <v>5.7787493282137378E-2</v>
      </c>
      <c r="I216" s="302">
        <v>1.0181823804153837E-2</v>
      </c>
      <c r="J216" s="302">
        <f t="shared" si="99"/>
        <v>0.2055969678239955</v>
      </c>
      <c r="K216" s="303"/>
      <c r="L216" s="302">
        <v>0.13636558986548108</v>
      </c>
      <c r="M216" s="302">
        <v>5.790274587437029E-2</v>
      </c>
      <c r="N216" s="302">
        <v>7.7997102255665651E-3</v>
      </c>
      <c r="O216" s="302">
        <f t="shared" si="100"/>
        <v>0.20206804596541791</v>
      </c>
    </row>
    <row r="217" spans="1:15" s="236" customFormat="1" x14ac:dyDescent="0.2">
      <c r="A217" s="237" t="str">
        <f>name!E$8</f>
        <v>Skilled trades occupations</v>
      </c>
      <c r="B217" s="302">
        <v>5.1818523922677738E-2</v>
      </c>
      <c r="C217" s="302">
        <v>1.3168431237887569E-2</v>
      </c>
      <c r="D217" s="302">
        <v>4.1703234223524857E-2</v>
      </c>
      <c r="E217" s="302">
        <f t="shared" si="98"/>
        <v>0.10669018938409017</v>
      </c>
      <c r="F217" s="303"/>
      <c r="G217" s="302">
        <v>9.665469015490287E-2</v>
      </c>
      <c r="H217" s="302">
        <v>7.4219818922904059E-3</v>
      </c>
      <c r="I217" s="302">
        <v>6.3857165595527371E-2</v>
      </c>
      <c r="J217" s="302">
        <f>SUM(G217:I217)</f>
        <v>0.16793383764272063</v>
      </c>
      <c r="K217" s="303"/>
      <c r="L217" s="302">
        <v>7.7082660544654236E-2</v>
      </c>
      <c r="M217" s="302">
        <v>9.607078446767307E-3</v>
      </c>
      <c r="N217" s="302">
        <v>7.1635164119413536E-2</v>
      </c>
      <c r="O217" s="302">
        <f t="shared" si="100"/>
        <v>0.15832490311083508</v>
      </c>
    </row>
    <row r="218" spans="1:15" s="236" customFormat="1" x14ac:dyDescent="0.2">
      <c r="A218" s="237" t="str">
        <f>name!E$9</f>
        <v>Caring, leisure and other service occupations</v>
      </c>
      <c r="B218" s="302">
        <v>1.3577907362035303E-2</v>
      </c>
      <c r="C218" s="302">
        <v>1.2835943253391682E-2</v>
      </c>
      <c r="D218" s="302">
        <v>4.6587754436161824E-3</v>
      </c>
      <c r="E218" s="302">
        <f t="shared" si="98"/>
        <v>3.1072626059043165E-2</v>
      </c>
      <c r="F218" s="303"/>
      <c r="G218" s="302">
        <v>6.0874393487337572E-2</v>
      </c>
      <c r="H218" s="302">
        <v>2.510764990623001E-2</v>
      </c>
      <c r="I218" s="302">
        <v>1.6532128573926091E-2</v>
      </c>
      <c r="J218" s="302">
        <f t="shared" ref="J218:J221" si="101">SUM(G218:I218)</f>
        <v>0.10251417196749367</v>
      </c>
      <c r="K218" s="303"/>
      <c r="L218" s="302">
        <v>5.5687497751471617E-2</v>
      </c>
      <c r="M218" s="302">
        <v>2.1407773594586808E-2</v>
      </c>
      <c r="N218" s="302">
        <v>1.6813752327084999E-2</v>
      </c>
      <c r="O218" s="302">
        <f t="shared" si="100"/>
        <v>9.3909023673143424E-2</v>
      </c>
    </row>
    <row r="219" spans="1:15" s="236" customFormat="1" x14ac:dyDescent="0.2">
      <c r="A219" s="237" t="str">
        <f>name!E$10</f>
        <v>Sales and customer service occupations</v>
      </c>
      <c r="B219" s="302">
        <v>2.4329911322513796E-2</v>
      </c>
      <c r="C219" s="302">
        <v>2.0187203766373372E-2</v>
      </c>
      <c r="D219" s="302">
        <v>4.6998610364606492E-3</v>
      </c>
      <c r="E219" s="302">
        <f t="shared" si="98"/>
        <v>4.9216976125347818E-2</v>
      </c>
      <c r="F219" s="303"/>
      <c r="G219" s="302">
        <v>6.9525949887465993E-2</v>
      </c>
      <c r="H219" s="302">
        <v>2.0933417887660011E-2</v>
      </c>
      <c r="I219" s="302">
        <v>8.8673071011311656E-3</v>
      </c>
      <c r="J219" s="302">
        <f t="shared" si="101"/>
        <v>9.9326674876257168E-2</v>
      </c>
      <c r="K219" s="303"/>
      <c r="L219" s="302">
        <v>7.5474319081701699E-2</v>
      </c>
      <c r="M219" s="302">
        <v>2.145119999464452E-2</v>
      </c>
      <c r="N219" s="302">
        <v>7.09496025599308E-3</v>
      </c>
      <c r="O219" s="302">
        <f t="shared" si="100"/>
        <v>0.10402047933233931</v>
      </c>
    </row>
    <row r="220" spans="1:15" s="236" customFormat="1" x14ac:dyDescent="0.2">
      <c r="A220" s="237" t="str">
        <f>name!E$11</f>
        <v>Process, plant and machine operatives</v>
      </c>
      <c r="B220" s="302">
        <v>1.4693403288239313E-2</v>
      </c>
      <c r="C220" s="302">
        <v>1.1307668755541163E-2</v>
      </c>
      <c r="D220" s="302">
        <v>1.5409364271179832E-2</v>
      </c>
      <c r="E220" s="302">
        <f t="shared" si="98"/>
        <v>4.141043631496031E-2</v>
      </c>
      <c r="F220" s="303"/>
      <c r="G220" s="302">
        <v>3.6575290442377735E-2</v>
      </c>
      <c r="H220" s="302">
        <v>5.7160627865369658E-3</v>
      </c>
      <c r="I220" s="302">
        <v>2.3260686092587923E-2</v>
      </c>
      <c r="J220" s="302">
        <f t="shared" si="101"/>
        <v>6.5552039321502623E-2</v>
      </c>
      <c r="K220" s="303"/>
      <c r="L220" s="302">
        <v>3.1106384204345722E-2</v>
      </c>
      <c r="M220" s="302">
        <v>7.1713009445226704E-3</v>
      </c>
      <c r="N220" s="302">
        <v>2.9673600144815206E-2</v>
      </c>
      <c r="O220" s="302">
        <f t="shared" si="100"/>
        <v>6.7951285293683605E-2</v>
      </c>
    </row>
    <row r="221" spans="1:15" s="236" customFormat="1" x14ac:dyDescent="0.2">
      <c r="A221" s="237" t="str">
        <f>name!E$12</f>
        <v>Elementary occupations</v>
      </c>
      <c r="B221" s="302">
        <v>3.3845345250374262E-2</v>
      </c>
      <c r="C221" s="302">
        <v>6.308733775617284E-2</v>
      </c>
      <c r="D221" s="302">
        <v>3.2666470387952035E-2</v>
      </c>
      <c r="E221" s="302">
        <f t="shared" si="98"/>
        <v>0.12959915339449912</v>
      </c>
      <c r="F221" s="303"/>
      <c r="G221" s="302">
        <v>0.11755870912083734</v>
      </c>
      <c r="H221" s="302">
        <v>5.9627936456908309E-2</v>
      </c>
      <c r="I221" s="302">
        <v>5.642736126261122E-2</v>
      </c>
      <c r="J221" s="302">
        <f t="shared" si="101"/>
        <v>0.23361400684035688</v>
      </c>
      <c r="K221" s="303"/>
      <c r="L221" s="302">
        <v>0.11541886007982512</v>
      </c>
      <c r="M221" s="302">
        <v>6.0536234119274238E-2</v>
      </c>
      <c r="N221" s="302">
        <v>5.9370122493697795E-2</v>
      </c>
      <c r="O221" s="302">
        <f t="shared" si="100"/>
        <v>0.23532521669279716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0.33288329725402277</v>
      </c>
      <c r="C223" s="311">
        <f t="shared" ref="C223:E223" si="102">SUM(C213:C221)</f>
        <v>0.21603354978459727</v>
      </c>
      <c r="D223" s="311">
        <f t="shared" si="102"/>
        <v>0.28108315296137942</v>
      </c>
      <c r="E223" s="311">
        <f t="shared" si="102"/>
        <v>0.82999999999999952</v>
      </c>
      <c r="F223" s="311"/>
      <c r="G223" s="311">
        <f t="shared" ref="G223:J223" si="103">SUM(G213:G221)</f>
        <v>1.0261069484017582</v>
      </c>
      <c r="H223" s="311">
        <f t="shared" si="103"/>
        <v>0.23421623023532079</v>
      </c>
      <c r="I223" s="311">
        <f t="shared" si="103"/>
        <v>0.55367682136292062</v>
      </c>
      <c r="J223" s="311">
        <f t="shared" si="103"/>
        <v>1.8139999999999992</v>
      </c>
      <c r="K223" s="311"/>
      <c r="L223" s="311">
        <f t="shared" ref="L223:O223" si="104">SUM(L213:L221)</f>
        <v>1.0189486663540488</v>
      </c>
      <c r="M223" s="311">
        <f t="shared" si="104"/>
        <v>0.24388915568454506</v>
      </c>
      <c r="N223" s="311">
        <f t="shared" si="104"/>
        <v>0.54916217796140776</v>
      </c>
      <c r="O223" s="311">
        <f t="shared" si="104"/>
        <v>1.8120000000000021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0.48217557614963591</v>
      </c>
      <c r="C230" s="302">
        <v>8.7608286119916112E-2</v>
      </c>
      <c r="D230" s="302">
        <v>4.6242147260717563E-2</v>
      </c>
      <c r="E230" s="302">
        <f>SUM(B230:D230)</f>
        <v>0.61602600953026954</v>
      </c>
      <c r="F230" s="303"/>
      <c r="G230" s="302">
        <v>0.6156312369289394</v>
      </c>
      <c r="H230" s="302">
        <v>9.5178171781923893E-2</v>
      </c>
      <c r="I230" s="302">
        <v>4.9477041823822496E-2</v>
      </c>
      <c r="J230" s="302">
        <f>SUM(G230:I230)</f>
        <v>0.7602864505346858</v>
      </c>
      <c r="K230" s="303"/>
      <c r="L230" s="302">
        <v>0.55540153244617407</v>
      </c>
      <c r="M230" s="302">
        <v>0.11529396669940087</v>
      </c>
      <c r="N230" s="302">
        <v>5.3557469933545952E-2</v>
      </c>
      <c r="O230" s="302">
        <f>SUM(L230:N230)</f>
        <v>0.72425296907912085</v>
      </c>
    </row>
    <row r="231" spans="1:15" s="236" customFormat="1" x14ac:dyDescent="0.2">
      <c r="A231" s="237" t="str">
        <f>name!E$5</f>
        <v>Professional occupations</v>
      </c>
      <c r="B231" s="302">
        <v>1.3788285386845955</v>
      </c>
      <c r="C231" s="302">
        <v>8.074721653368909E-2</v>
      </c>
      <c r="D231" s="302">
        <v>0.1725139530714288</v>
      </c>
      <c r="E231" s="302">
        <f t="shared" ref="E231:E238" si="105">SUM(B231:D231)</f>
        <v>1.6320897082897134</v>
      </c>
      <c r="F231" s="303"/>
      <c r="G231" s="302">
        <v>1.9554888590779926</v>
      </c>
      <c r="H231" s="302">
        <v>7.8442122986243007E-2</v>
      </c>
      <c r="I231" s="302">
        <v>0.16081227248833888</v>
      </c>
      <c r="J231" s="302">
        <f t="shared" ref="J231:J233" si="106">SUM(G231:I231)</f>
        <v>2.1947432545525745</v>
      </c>
      <c r="K231" s="303"/>
      <c r="L231" s="302">
        <v>2.4283083305426358</v>
      </c>
      <c r="M231" s="302">
        <v>0.10325518258685884</v>
      </c>
      <c r="N231" s="302">
        <v>0.15476564677834373</v>
      </c>
      <c r="O231" s="302">
        <f t="shared" ref="O231:O238" si="107">SUM(L231:N231)</f>
        <v>2.6863291599078383</v>
      </c>
    </row>
    <row r="232" spans="1:15" s="236" customFormat="1" x14ac:dyDescent="0.2">
      <c r="A232" s="237" t="str">
        <f>name!E$6</f>
        <v>Associate professional occupations</v>
      </c>
      <c r="B232" s="302">
        <v>0.55832863631526719</v>
      </c>
      <c r="C232" s="302">
        <v>7.1292824626546236E-2</v>
      </c>
      <c r="D232" s="302">
        <v>5.6053038873886005E-2</v>
      </c>
      <c r="E232" s="302">
        <f t="shared" si="105"/>
        <v>0.68567449981569939</v>
      </c>
      <c r="F232" s="303"/>
      <c r="G232" s="302">
        <v>0.73223772497749173</v>
      </c>
      <c r="H232" s="302">
        <v>6.4296390339228751E-2</v>
      </c>
      <c r="I232" s="302">
        <v>5.6080455100230887E-2</v>
      </c>
      <c r="J232" s="302">
        <f t="shared" si="106"/>
        <v>0.85261457041695132</v>
      </c>
      <c r="K232" s="303"/>
      <c r="L232" s="302">
        <v>0.71957570148671657</v>
      </c>
      <c r="M232" s="302">
        <v>5.9536644203241042E-2</v>
      </c>
      <c r="N232" s="302">
        <v>5.726639955017996E-2</v>
      </c>
      <c r="O232" s="302">
        <f t="shared" si="107"/>
        <v>0.83637874524013756</v>
      </c>
    </row>
    <row r="233" spans="1:15" s="236" customFormat="1" x14ac:dyDescent="0.2">
      <c r="A233" s="237" t="str">
        <f>name!E$7</f>
        <v>Administrative and secretarial occupations</v>
      </c>
      <c r="B233" s="302">
        <v>0.25102166214222277</v>
      </c>
      <c r="C233" s="302">
        <v>0.14935974728486873</v>
      </c>
      <c r="D233" s="302">
        <v>9.3461263146899492E-3</v>
      </c>
      <c r="E233" s="302">
        <f t="shared" si="105"/>
        <v>0.40972753574178145</v>
      </c>
      <c r="F233" s="303"/>
      <c r="G233" s="302">
        <v>0.27531255349300598</v>
      </c>
      <c r="H233" s="302">
        <v>0.10601116612745443</v>
      </c>
      <c r="I233" s="302">
        <v>6.9904113868473894E-3</v>
      </c>
      <c r="J233" s="302">
        <f t="shared" si="106"/>
        <v>0.38831413100730783</v>
      </c>
      <c r="K233" s="303"/>
      <c r="L233" s="302">
        <v>0.28093569215806141</v>
      </c>
      <c r="M233" s="302">
        <v>9.2820370644720693E-2</v>
      </c>
      <c r="N233" s="302">
        <v>5.3484741124156833E-3</v>
      </c>
      <c r="O233" s="302">
        <f t="shared" si="107"/>
        <v>0.3791045369151978</v>
      </c>
    </row>
    <row r="234" spans="1:15" s="236" customFormat="1" x14ac:dyDescent="0.2">
      <c r="A234" s="237" t="str">
        <f>name!E$8</f>
        <v>Skilled trades occupations</v>
      </c>
      <c r="B234" s="302">
        <v>0.20687498054213799</v>
      </c>
      <c r="C234" s="302">
        <v>2.2187231320676605E-2</v>
      </c>
      <c r="D234" s="302">
        <v>7.3438973584452519E-2</v>
      </c>
      <c r="E234" s="302">
        <f t="shared" si="105"/>
        <v>0.30250118544726712</v>
      </c>
      <c r="F234" s="303"/>
      <c r="G234" s="302">
        <v>0.20258433866749193</v>
      </c>
      <c r="H234" s="302">
        <v>1.1356262939536109E-2</v>
      </c>
      <c r="I234" s="302">
        <v>5.5959224030471148E-2</v>
      </c>
      <c r="J234" s="302">
        <f>SUM(G234:I234)</f>
        <v>0.2698998256374992</v>
      </c>
      <c r="K234" s="303"/>
      <c r="L234" s="302">
        <v>0.11997255279872596</v>
      </c>
      <c r="M234" s="302">
        <v>1.3475370966189769E-2</v>
      </c>
      <c r="N234" s="302">
        <v>9.3269104269954828E-2</v>
      </c>
      <c r="O234" s="302">
        <f t="shared" si="107"/>
        <v>0.22671702803487057</v>
      </c>
    </row>
    <row r="235" spans="1:15" s="236" customFormat="1" x14ac:dyDescent="0.2">
      <c r="A235" s="237" t="str">
        <f>name!E$9</f>
        <v>Caring, leisure and other service occupations</v>
      </c>
      <c r="B235" s="302">
        <v>6.7878820044054669E-2</v>
      </c>
      <c r="C235" s="302">
        <v>1.8374008105624593E-2</v>
      </c>
      <c r="D235" s="302">
        <v>6.3166848663294712E-3</v>
      </c>
      <c r="E235" s="302">
        <f t="shared" si="105"/>
        <v>9.2569513016008728E-2</v>
      </c>
      <c r="F235" s="303"/>
      <c r="G235" s="302">
        <v>7.2022018734257787E-2</v>
      </c>
      <c r="H235" s="302">
        <v>1.387960825141522E-2</v>
      </c>
      <c r="I235" s="302">
        <v>6.7564559517028439E-3</v>
      </c>
      <c r="J235" s="302">
        <f t="shared" ref="J235:J238" si="108">SUM(G235:I235)</f>
        <v>9.265808293737586E-2</v>
      </c>
      <c r="K235" s="303"/>
      <c r="L235" s="302">
        <v>8.3134165234765856E-2</v>
      </c>
      <c r="M235" s="302">
        <v>1.2600890772185024E-2</v>
      </c>
      <c r="N235" s="302">
        <v>1.0315572149758777E-2</v>
      </c>
      <c r="O235" s="302">
        <f t="shared" si="107"/>
        <v>0.10605062815670965</v>
      </c>
    </row>
    <row r="236" spans="1:15" s="236" customFormat="1" x14ac:dyDescent="0.2">
      <c r="A236" s="237" t="str">
        <f>name!E$10</f>
        <v>Sales and customer service occupations</v>
      </c>
      <c r="B236" s="302">
        <v>0.17192018311420174</v>
      </c>
      <c r="C236" s="302">
        <v>0.10423209049100374</v>
      </c>
      <c r="D236" s="302">
        <v>7.7306465649800548E-3</v>
      </c>
      <c r="E236" s="302">
        <f t="shared" si="105"/>
        <v>0.28388292017018552</v>
      </c>
      <c r="F236" s="303"/>
      <c r="G236" s="302">
        <v>0.1773981798394251</v>
      </c>
      <c r="H236" s="302">
        <v>6.58415135441308E-2</v>
      </c>
      <c r="I236" s="302">
        <v>4.9780082486988817E-3</v>
      </c>
      <c r="J236" s="302">
        <f t="shared" si="108"/>
        <v>0.24821770163225476</v>
      </c>
      <c r="K236" s="303"/>
      <c r="L236" s="302">
        <v>0.20085299773861218</v>
      </c>
      <c r="M236" s="302">
        <v>7.9639138919509342E-2</v>
      </c>
      <c r="N236" s="302">
        <v>5.0871570795348884E-3</v>
      </c>
      <c r="O236" s="302">
        <f t="shared" si="107"/>
        <v>0.28557929373765639</v>
      </c>
    </row>
    <row r="237" spans="1:15" s="236" customFormat="1" x14ac:dyDescent="0.2">
      <c r="A237" s="237" t="str">
        <f>name!E$11</f>
        <v>Process, plant and machine operatives</v>
      </c>
      <c r="B237" s="302">
        <v>3.2435448609387407E-2</v>
      </c>
      <c r="C237" s="302">
        <v>2.0199081718094383E-2</v>
      </c>
      <c r="D237" s="302">
        <v>1.6946080971011624E-2</v>
      </c>
      <c r="E237" s="302">
        <f t="shared" si="105"/>
        <v>6.9580611298493411E-2</v>
      </c>
      <c r="F237" s="303"/>
      <c r="G237" s="302">
        <v>2.5526764092007725E-2</v>
      </c>
      <c r="H237" s="302">
        <v>1.671904625003675E-2</v>
      </c>
      <c r="I237" s="302">
        <v>1.6217501200235754E-2</v>
      </c>
      <c r="J237" s="302">
        <f t="shared" si="108"/>
        <v>5.8463311542280225E-2</v>
      </c>
      <c r="K237" s="303"/>
      <c r="L237" s="302">
        <v>2.0833711472224094E-2</v>
      </c>
      <c r="M237" s="302">
        <v>1.5576461435104202E-2</v>
      </c>
      <c r="N237" s="302">
        <v>2.2155901779121391E-2</v>
      </c>
      <c r="O237" s="302">
        <f t="shared" si="107"/>
        <v>5.8566074686449691E-2</v>
      </c>
    </row>
    <row r="238" spans="1:15" s="236" customFormat="1" x14ac:dyDescent="0.2">
      <c r="A238" s="237" t="str">
        <f>name!E$12</f>
        <v>Elementary occupations</v>
      </c>
      <c r="B238" s="302">
        <v>6.3694465626442348E-2</v>
      </c>
      <c r="C238" s="302">
        <v>3.8751666892781242E-2</v>
      </c>
      <c r="D238" s="302">
        <v>1.8501884171362087E-2</v>
      </c>
      <c r="E238" s="302">
        <f t="shared" si="105"/>
        <v>0.12094801669058568</v>
      </c>
      <c r="F238" s="303"/>
      <c r="G238" s="302">
        <v>4.8320999239612972E-2</v>
      </c>
      <c r="H238" s="302">
        <v>3.5574569082670648E-2</v>
      </c>
      <c r="I238" s="302">
        <v>1.2907103416784664E-2</v>
      </c>
      <c r="J238" s="302">
        <f t="shared" si="108"/>
        <v>9.6802671739068286E-2</v>
      </c>
      <c r="K238" s="303"/>
      <c r="L238" s="302">
        <v>5.0289933365120734E-2</v>
      </c>
      <c r="M238" s="302">
        <v>2.6435109449021454E-2</v>
      </c>
      <c r="N238" s="302">
        <v>1.7296521427869777E-2</v>
      </c>
      <c r="O238" s="302">
        <f t="shared" si="107"/>
        <v>9.4021564242011968E-2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3.2131583112279456</v>
      </c>
      <c r="C240" s="311">
        <f t="shared" ref="C240:E240" si="109">SUM(C230:C238)</f>
        <v>0.59275215309320073</v>
      </c>
      <c r="D240" s="311">
        <f t="shared" si="109"/>
        <v>0.40708953567885808</v>
      </c>
      <c r="E240" s="311">
        <f t="shared" si="109"/>
        <v>4.2130000000000045</v>
      </c>
      <c r="F240" s="311"/>
      <c r="G240" s="311">
        <f t="shared" ref="G240:J240" si="110">SUM(G230:G238)</f>
        <v>4.1045226750502248</v>
      </c>
      <c r="H240" s="311">
        <f t="shared" si="110"/>
        <v>0.48729885130263961</v>
      </c>
      <c r="I240" s="311">
        <f t="shared" si="110"/>
        <v>0.37017847364713286</v>
      </c>
      <c r="J240" s="311">
        <f t="shared" si="110"/>
        <v>4.9619999999999989</v>
      </c>
      <c r="K240" s="311"/>
      <c r="L240" s="311">
        <f t="shared" ref="L240:O240" si="111">SUM(L230:L238)</f>
        <v>4.4593046172430357</v>
      </c>
      <c r="M240" s="311">
        <f t="shared" si="111"/>
        <v>0.51863313567623126</v>
      </c>
      <c r="N240" s="311">
        <f t="shared" si="111"/>
        <v>0.41906224708072504</v>
      </c>
      <c r="O240" s="311">
        <f t="shared" si="111"/>
        <v>5.3969999999999922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0.33379354023141422</v>
      </c>
      <c r="C247" s="302">
        <v>3.0945562766231716E-2</v>
      </c>
      <c r="D247" s="302">
        <v>1.1329000169126739E-2</v>
      </c>
      <c r="E247" s="302">
        <f>SUM(B247:D247)</f>
        <v>0.37606810316677269</v>
      </c>
      <c r="F247" s="303"/>
      <c r="G247" s="302">
        <v>0.2826252262062377</v>
      </c>
      <c r="H247" s="302">
        <v>3.9730797525935752E-2</v>
      </c>
      <c r="I247" s="302">
        <v>2.1750513454392648E-2</v>
      </c>
      <c r="J247" s="302">
        <f>SUM(G247:I247)</f>
        <v>0.34410653718656609</v>
      </c>
      <c r="K247" s="303"/>
      <c r="L247" s="302">
        <v>0.24351575581077067</v>
      </c>
      <c r="M247" s="302">
        <v>5.2161975844646269E-2</v>
      </c>
      <c r="N247" s="302">
        <v>2.3872945347515589E-2</v>
      </c>
      <c r="O247" s="302">
        <f>SUM(L247:N247)</f>
        <v>0.31955067700293255</v>
      </c>
    </row>
    <row r="248" spans="1:15" s="236" customFormat="1" x14ac:dyDescent="0.2">
      <c r="A248" s="237" t="str">
        <f>name!E$5</f>
        <v>Professional occupations</v>
      </c>
      <c r="B248" s="302">
        <v>0.45460501119049374</v>
      </c>
      <c r="C248" s="302">
        <v>2.3821615551358435E-2</v>
      </c>
      <c r="D248" s="302">
        <v>1.9785218732767711E-2</v>
      </c>
      <c r="E248" s="302">
        <f t="shared" ref="E248:E255" si="112">SUM(B248:D248)</f>
        <v>0.49821184547461989</v>
      </c>
      <c r="F248" s="303"/>
      <c r="G248" s="302">
        <v>0.46332263729746753</v>
      </c>
      <c r="H248" s="302">
        <v>2.9077443823389369E-2</v>
      </c>
      <c r="I248" s="302">
        <v>2.9833194372872129E-2</v>
      </c>
      <c r="J248" s="302">
        <f t="shared" ref="J248:J250" si="113">SUM(G248:I248)</f>
        <v>0.52223327549372911</v>
      </c>
      <c r="K248" s="303"/>
      <c r="L248" s="302">
        <v>0.56435880563179364</v>
      </c>
      <c r="M248" s="302">
        <v>3.2520826226772284E-2</v>
      </c>
      <c r="N248" s="302">
        <v>2.9830526756580204E-2</v>
      </c>
      <c r="O248" s="302">
        <f t="shared" ref="O248:O255" si="114">SUM(L248:N248)</f>
        <v>0.62671015861514612</v>
      </c>
    </row>
    <row r="249" spans="1:15" s="236" customFormat="1" x14ac:dyDescent="0.2">
      <c r="A249" s="237" t="str">
        <f>name!E$6</f>
        <v>Associate professional occupations</v>
      </c>
      <c r="B249" s="302">
        <v>0.47595907553496125</v>
      </c>
      <c r="C249" s="302">
        <v>5.7740617599115751E-2</v>
      </c>
      <c r="D249" s="302">
        <v>2.4537445915609885E-2</v>
      </c>
      <c r="E249" s="302">
        <f t="shared" si="112"/>
        <v>0.55823713904968686</v>
      </c>
      <c r="F249" s="303"/>
      <c r="G249" s="302">
        <v>0.41281855599997225</v>
      </c>
      <c r="H249" s="302">
        <v>5.5694716228128882E-2</v>
      </c>
      <c r="I249" s="302">
        <v>3.9993464639563277E-2</v>
      </c>
      <c r="J249" s="302">
        <f t="shared" si="113"/>
        <v>0.50850673686766446</v>
      </c>
      <c r="K249" s="303"/>
      <c r="L249" s="302">
        <v>0.37745467014976519</v>
      </c>
      <c r="M249" s="302">
        <v>5.7845750916922088E-2</v>
      </c>
      <c r="N249" s="302">
        <v>4.7265092536995901E-2</v>
      </c>
      <c r="O249" s="302">
        <f t="shared" si="114"/>
        <v>0.48256551360368316</v>
      </c>
    </row>
    <row r="250" spans="1:15" s="236" customFormat="1" x14ac:dyDescent="0.2">
      <c r="A250" s="237" t="str">
        <f>name!E$7</f>
        <v>Administrative and secretarial occupations</v>
      </c>
      <c r="B250" s="302">
        <v>0.68301283874163332</v>
      </c>
      <c r="C250" s="302">
        <v>0.26773869942895767</v>
      </c>
      <c r="D250" s="302">
        <v>9.9612519621029988E-3</v>
      </c>
      <c r="E250" s="302">
        <f t="shared" si="112"/>
        <v>0.96071279013269395</v>
      </c>
      <c r="F250" s="303"/>
      <c r="G250" s="302">
        <v>0.51344248565097761</v>
      </c>
      <c r="H250" s="302">
        <v>0.21650934404375738</v>
      </c>
      <c r="I250" s="302">
        <v>1.3863875854528095E-2</v>
      </c>
      <c r="J250" s="302">
        <f t="shared" si="113"/>
        <v>0.74381570554926302</v>
      </c>
      <c r="K250" s="303"/>
      <c r="L250" s="302">
        <v>0.46852664707792985</v>
      </c>
      <c r="M250" s="302">
        <v>0.18440797080844451</v>
      </c>
      <c r="N250" s="302">
        <v>1.0192433682340166E-2</v>
      </c>
      <c r="O250" s="302">
        <f t="shared" si="114"/>
        <v>0.66312705156871454</v>
      </c>
    </row>
    <row r="251" spans="1:15" s="236" customFormat="1" x14ac:dyDescent="0.2">
      <c r="A251" s="237" t="str">
        <f>name!E$8</f>
        <v>Skilled trades occupations</v>
      </c>
      <c r="B251" s="302">
        <v>2.6695366257173465E-2</v>
      </c>
      <c r="C251" s="302">
        <v>5.9158834586559104E-3</v>
      </c>
      <c r="D251" s="302">
        <v>4.4102734371646293E-3</v>
      </c>
      <c r="E251" s="302">
        <f t="shared" si="112"/>
        <v>3.7021523152994007E-2</v>
      </c>
      <c r="F251" s="303"/>
      <c r="G251" s="302">
        <v>1.744463405758109E-2</v>
      </c>
      <c r="H251" s="302">
        <v>4.0505802904759825E-3</v>
      </c>
      <c r="I251" s="302">
        <v>7.0552893802438999E-3</v>
      </c>
      <c r="J251" s="302">
        <f>SUM(G251:I251)</f>
        <v>2.8550503728300973E-2</v>
      </c>
      <c r="K251" s="303"/>
      <c r="L251" s="302">
        <v>1.4232192827919867E-2</v>
      </c>
      <c r="M251" s="302">
        <v>3.261767241287608E-3</v>
      </c>
      <c r="N251" s="302">
        <v>7.2202761334879675E-3</v>
      </c>
      <c r="O251" s="302">
        <f t="shared" si="114"/>
        <v>2.4714236202695444E-2</v>
      </c>
    </row>
    <row r="252" spans="1:15" s="236" customFormat="1" x14ac:dyDescent="0.2">
      <c r="A252" s="237" t="str">
        <f>name!E$9</f>
        <v>Caring, leisure and other service occupations</v>
      </c>
      <c r="B252" s="302">
        <v>1.1322886108588731E-2</v>
      </c>
      <c r="C252" s="302">
        <v>1.7889547982727384E-3</v>
      </c>
      <c r="D252" s="302">
        <v>3.4682719758099847E-3</v>
      </c>
      <c r="E252" s="302">
        <f t="shared" si="112"/>
        <v>1.6580112882671454E-2</v>
      </c>
      <c r="F252" s="303"/>
      <c r="G252" s="302">
        <v>1.4030053107322591E-2</v>
      </c>
      <c r="H252" s="302">
        <v>1.4723854583986124E-3</v>
      </c>
      <c r="I252" s="302">
        <v>5.733809660131795E-3</v>
      </c>
      <c r="J252" s="302">
        <f t="shared" ref="J252:J255" si="115">SUM(G252:I252)</f>
        <v>2.1236248225852999E-2</v>
      </c>
      <c r="K252" s="303"/>
      <c r="L252" s="302">
        <v>1.4749996694083794E-2</v>
      </c>
      <c r="M252" s="302">
        <v>1.1152807501148367E-3</v>
      </c>
      <c r="N252" s="302">
        <v>7.9098895027716002E-3</v>
      </c>
      <c r="O252" s="302">
        <f t="shared" si="114"/>
        <v>2.3775166946970232E-2</v>
      </c>
    </row>
    <row r="253" spans="1:15" s="236" customFormat="1" x14ac:dyDescent="0.2">
      <c r="A253" s="237" t="str">
        <f>name!E$10</f>
        <v>Sales and customer service occupations</v>
      </c>
      <c r="B253" s="302">
        <v>0.15061507247079922</v>
      </c>
      <c r="C253" s="302">
        <v>7.057279236026319E-2</v>
      </c>
      <c r="D253" s="302">
        <v>1.1622649339797069E-2</v>
      </c>
      <c r="E253" s="302">
        <f t="shared" si="112"/>
        <v>0.23281051417085946</v>
      </c>
      <c r="F253" s="303"/>
      <c r="G253" s="302">
        <v>0.12130444204183101</v>
      </c>
      <c r="H253" s="302">
        <v>6.6228164664467959E-2</v>
      </c>
      <c r="I253" s="302">
        <v>1.2086848657699868E-2</v>
      </c>
      <c r="J253" s="302">
        <f t="shared" si="115"/>
        <v>0.19961945536399883</v>
      </c>
      <c r="K253" s="303"/>
      <c r="L253" s="302">
        <v>0.11779444696186404</v>
      </c>
      <c r="M253" s="302">
        <v>7.0268668962811781E-2</v>
      </c>
      <c r="N253" s="302">
        <v>9.0860518759327182E-3</v>
      </c>
      <c r="O253" s="302">
        <f t="shared" si="114"/>
        <v>0.19714916780060857</v>
      </c>
    </row>
    <row r="254" spans="1:15" s="236" customFormat="1" x14ac:dyDescent="0.2">
      <c r="A254" s="237" t="str">
        <f>name!E$11</f>
        <v>Process, plant and machine operatives</v>
      </c>
      <c r="B254" s="302">
        <v>1.4580787681941597E-2</v>
      </c>
      <c r="C254" s="302">
        <v>2.1472953777632794E-3</v>
      </c>
      <c r="D254" s="302">
        <v>2.5829740650229684E-3</v>
      </c>
      <c r="E254" s="302">
        <f t="shared" si="112"/>
        <v>1.9311057124727846E-2</v>
      </c>
      <c r="F254" s="303"/>
      <c r="G254" s="302">
        <v>8.2007845635470849E-3</v>
      </c>
      <c r="H254" s="302">
        <v>1.7489473103997329E-3</v>
      </c>
      <c r="I254" s="302">
        <v>6.7334938226664906E-3</v>
      </c>
      <c r="J254" s="302">
        <f t="shared" si="115"/>
        <v>1.6683225696613308E-2</v>
      </c>
      <c r="K254" s="303"/>
      <c r="L254" s="302">
        <v>8.0738625869402371E-3</v>
      </c>
      <c r="M254" s="302">
        <v>2.7699937420284089E-3</v>
      </c>
      <c r="N254" s="302">
        <v>9.2374711237464911E-3</v>
      </c>
      <c r="O254" s="302">
        <f t="shared" si="114"/>
        <v>2.0081327452715139E-2</v>
      </c>
    </row>
    <row r="255" spans="1:15" s="236" customFormat="1" x14ac:dyDescent="0.2">
      <c r="A255" s="237" t="str">
        <f>name!E$12</f>
        <v>Elementary occupations</v>
      </c>
      <c r="B255" s="302">
        <v>3.9476310648075864E-2</v>
      </c>
      <c r="C255" s="302">
        <v>8.7160772536235484E-3</v>
      </c>
      <c r="D255" s="302">
        <v>3.8545269432747309E-3</v>
      </c>
      <c r="E255" s="302">
        <f t="shared" si="112"/>
        <v>5.2046914844974146E-2</v>
      </c>
      <c r="F255" s="303"/>
      <c r="G255" s="302">
        <v>2.1755747799766342E-2</v>
      </c>
      <c r="H255" s="302">
        <v>6.5215785724208842E-3</v>
      </c>
      <c r="I255" s="302">
        <v>4.9709855158241107E-3</v>
      </c>
      <c r="J255" s="302">
        <f t="shared" si="115"/>
        <v>3.3248311888011341E-2</v>
      </c>
      <c r="K255" s="303"/>
      <c r="L255" s="302">
        <v>2.1675829307037774E-2</v>
      </c>
      <c r="M255" s="302">
        <v>8.9996670477068136E-3</v>
      </c>
      <c r="N255" s="302">
        <v>6.651204451789015E-3</v>
      </c>
      <c r="O255" s="302">
        <f t="shared" si="114"/>
        <v>3.7326700806533601E-2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2.1900608888650814</v>
      </c>
      <c r="C257" s="311">
        <f t="shared" ref="C257:E257" si="116">SUM(C247:C255)</f>
        <v>0.46938749859424223</v>
      </c>
      <c r="D257" s="311">
        <f t="shared" si="116"/>
        <v>9.1551612540676716E-2</v>
      </c>
      <c r="E257" s="311">
        <f t="shared" si="116"/>
        <v>2.7510000000000003</v>
      </c>
      <c r="F257" s="311"/>
      <c r="G257" s="311">
        <f t="shared" ref="G257:J257" si="117">SUM(G247:G255)</f>
        <v>1.8549445667247031</v>
      </c>
      <c r="H257" s="311">
        <f t="shared" si="117"/>
        <v>0.42103395791737452</v>
      </c>
      <c r="I257" s="311">
        <f t="shared" si="117"/>
        <v>0.14202147535792234</v>
      </c>
      <c r="J257" s="311">
        <f t="shared" si="117"/>
        <v>2.4180000000000001</v>
      </c>
      <c r="K257" s="311"/>
      <c r="L257" s="311">
        <f t="shared" ref="L257:O257" si="118">SUM(L247:L255)</f>
        <v>1.8303822070481055</v>
      </c>
      <c r="M257" s="311">
        <f t="shared" si="118"/>
        <v>0.4133519015407347</v>
      </c>
      <c r="N257" s="311">
        <f t="shared" si="118"/>
        <v>0.15126589141115965</v>
      </c>
      <c r="O257" s="311">
        <f t="shared" si="118"/>
        <v>2.3949999999999987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0.25808268441466509</v>
      </c>
      <c r="C264" s="302">
        <v>4.8543582319367201E-2</v>
      </c>
      <c r="D264" s="302">
        <v>0.18125055176175892</v>
      </c>
      <c r="E264" s="302">
        <f>SUM(B264:D264)</f>
        <v>0.48787681849579118</v>
      </c>
      <c r="F264" s="303"/>
      <c r="G264" s="302">
        <v>0.43744709669273252</v>
      </c>
      <c r="H264" s="302">
        <v>8.7964068183504371E-2</v>
      </c>
      <c r="I264" s="302">
        <v>0.43246165330678288</v>
      </c>
      <c r="J264" s="302">
        <f>SUM(G264:I264)</f>
        <v>0.95787281818301973</v>
      </c>
      <c r="K264" s="303"/>
      <c r="L264" s="302">
        <v>0.39330512957735408</v>
      </c>
      <c r="M264" s="302">
        <v>7.2817702534046305E-2</v>
      </c>
      <c r="N264" s="302">
        <v>0.39425421664733307</v>
      </c>
      <c r="O264" s="302">
        <f>SUM(L264:N264)</f>
        <v>0.86037704875873344</v>
      </c>
    </row>
    <row r="265" spans="1:15" s="236" customFormat="1" x14ac:dyDescent="0.2">
      <c r="A265" s="237" t="str">
        <f>name!E$5</f>
        <v>Professional occupations</v>
      </c>
      <c r="B265" s="302">
        <v>0.27118008860268611</v>
      </c>
      <c r="C265" s="302">
        <v>5.1240336652605772E-2</v>
      </c>
      <c r="D265" s="302">
        <v>4.2295743454703591E-2</v>
      </c>
      <c r="E265" s="302">
        <f t="shared" ref="E265:E272" si="119">SUM(B265:D265)</f>
        <v>0.36471616870999551</v>
      </c>
      <c r="F265" s="303"/>
      <c r="G265" s="302">
        <v>0.53290954450415917</v>
      </c>
      <c r="H265" s="302">
        <v>8.2148482348232701E-2</v>
      </c>
      <c r="I265" s="302">
        <v>8.5927374153777061E-2</v>
      </c>
      <c r="J265" s="302">
        <f t="shared" ref="J265:J267" si="120">SUM(G265:I265)</f>
        <v>0.70098540100616891</v>
      </c>
      <c r="K265" s="303"/>
      <c r="L265" s="302">
        <v>0.55859275056218372</v>
      </c>
      <c r="M265" s="302">
        <v>8.3417310543825493E-2</v>
      </c>
      <c r="N265" s="302">
        <v>5.8269904771939399E-2</v>
      </c>
      <c r="O265" s="302">
        <f t="shared" ref="O265:O272" si="121">SUM(L265:N265)</f>
        <v>0.70027996587794861</v>
      </c>
    </row>
    <row r="266" spans="1:15" s="236" customFormat="1" x14ac:dyDescent="0.2">
      <c r="A266" s="237" t="str">
        <f>name!E$6</f>
        <v>Associate professional occupations</v>
      </c>
      <c r="B266" s="302">
        <v>0.23339517145104294</v>
      </c>
      <c r="C266" s="302">
        <v>6.5586111292132876E-2</v>
      </c>
      <c r="D266" s="302">
        <v>3.7268764793714167E-2</v>
      </c>
      <c r="E266" s="302">
        <f t="shared" si="119"/>
        <v>0.33625004753688997</v>
      </c>
      <c r="F266" s="303"/>
      <c r="G266" s="302">
        <v>0.40449872882485338</v>
      </c>
      <c r="H266" s="302">
        <v>9.4860433589398385E-2</v>
      </c>
      <c r="I266" s="302">
        <v>7.4116034408336265E-2</v>
      </c>
      <c r="J266" s="302">
        <f t="shared" si="120"/>
        <v>0.57347519682258807</v>
      </c>
      <c r="K266" s="303"/>
      <c r="L266" s="302">
        <v>0.41845331162365351</v>
      </c>
      <c r="M266" s="302">
        <v>8.9340493295613568E-2</v>
      </c>
      <c r="N266" s="302">
        <v>7.0388101097596217E-2</v>
      </c>
      <c r="O266" s="302">
        <f t="shared" si="121"/>
        <v>0.57818190601686326</v>
      </c>
    </row>
    <row r="267" spans="1:15" s="236" customFormat="1" x14ac:dyDescent="0.2">
      <c r="A267" s="237" t="str">
        <f>name!E$7</f>
        <v>Administrative and secretarial occupations</v>
      </c>
      <c r="B267" s="302">
        <v>0.29612091133025492</v>
      </c>
      <c r="C267" s="302">
        <v>0.24095536237847223</v>
      </c>
      <c r="D267" s="302">
        <v>2.0247613856188722E-2</v>
      </c>
      <c r="E267" s="302">
        <f t="shared" si="119"/>
        <v>0.5573238875649158</v>
      </c>
      <c r="F267" s="303"/>
      <c r="G267" s="302">
        <v>0.43387487036185529</v>
      </c>
      <c r="H267" s="302">
        <v>0.22342422711806537</v>
      </c>
      <c r="I267" s="302">
        <v>8.0473771338960234E-2</v>
      </c>
      <c r="J267" s="302">
        <f t="shared" si="120"/>
        <v>0.73777286881888093</v>
      </c>
      <c r="K267" s="303"/>
      <c r="L267" s="302">
        <v>0.37894063277291662</v>
      </c>
      <c r="M267" s="302">
        <v>0.15880418814167557</v>
      </c>
      <c r="N267" s="302">
        <v>6.6519814647147596E-2</v>
      </c>
      <c r="O267" s="302">
        <f t="shared" si="121"/>
        <v>0.60426463556173982</v>
      </c>
    </row>
    <row r="268" spans="1:15" s="236" customFormat="1" x14ac:dyDescent="0.2">
      <c r="A268" s="237" t="str">
        <f>name!E$8</f>
        <v>Skilled trades occupations</v>
      </c>
      <c r="B268" s="302">
        <v>9.6978973069490201E-2</v>
      </c>
      <c r="C268" s="302">
        <v>1.8466457821113436E-2</v>
      </c>
      <c r="D268" s="302">
        <v>0.12029138652016991</v>
      </c>
      <c r="E268" s="302">
        <f t="shared" si="119"/>
        <v>0.23573681741077354</v>
      </c>
      <c r="F268" s="303"/>
      <c r="G268" s="302">
        <v>0.12586526068876433</v>
      </c>
      <c r="H268" s="302">
        <v>2.0616471454713813E-2</v>
      </c>
      <c r="I268" s="302">
        <v>0.16978423835472922</v>
      </c>
      <c r="J268" s="302">
        <f>SUM(G268:I268)</f>
        <v>0.31626597049820737</v>
      </c>
      <c r="K268" s="303"/>
      <c r="L268" s="302">
        <v>0.11004306121775799</v>
      </c>
      <c r="M268" s="302">
        <v>2.5555396214967132E-2</v>
      </c>
      <c r="N268" s="302">
        <v>0.21100245003765666</v>
      </c>
      <c r="O268" s="302">
        <f t="shared" si="121"/>
        <v>0.34660090747038175</v>
      </c>
    </row>
    <row r="269" spans="1:15" s="236" customFormat="1" x14ac:dyDescent="0.2">
      <c r="A269" s="237" t="str">
        <f>name!E$9</f>
        <v>Caring, leisure and other service occupations</v>
      </c>
      <c r="B269" s="302">
        <v>4.7970247980590963E-2</v>
      </c>
      <c r="C269" s="302">
        <v>2.6942434112720178E-2</v>
      </c>
      <c r="D269" s="302">
        <v>1.6986853541370594E-2</v>
      </c>
      <c r="E269" s="302">
        <f t="shared" si="119"/>
        <v>9.1899535634681742E-2</v>
      </c>
      <c r="F269" s="303"/>
      <c r="G269" s="302">
        <v>6.8439673800473444E-2</v>
      </c>
      <c r="H269" s="302">
        <v>2.8181290769872292E-2</v>
      </c>
      <c r="I269" s="302">
        <v>3.4136897639053275E-2</v>
      </c>
      <c r="J269" s="302">
        <f t="shared" ref="J269:J272" si="122">SUM(G269:I269)</f>
        <v>0.130757862209399</v>
      </c>
      <c r="K269" s="303"/>
      <c r="L269" s="302">
        <v>7.0720432295264424E-2</v>
      </c>
      <c r="M269" s="302">
        <v>2.044899164056261E-2</v>
      </c>
      <c r="N269" s="302">
        <v>5.1455005761696274E-2</v>
      </c>
      <c r="O269" s="302">
        <f t="shared" si="121"/>
        <v>0.14262442969752331</v>
      </c>
    </row>
    <row r="270" spans="1:15" s="236" customFormat="1" x14ac:dyDescent="0.2">
      <c r="A270" s="237" t="str">
        <f>name!E$10</f>
        <v>Sales and customer service occupations</v>
      </c>
      <c r="B270" s="302">
        <v>0.19795175180457186</v>
      </c>
      <c r="C270" s="302">
        <v>0.10463588763706823</v>
      </c>
      <c r="D270" s="302">
        <v>4.5767916897534358E-2</v>
      </c>
      <c r="E270" s="302">
        <f t="shared" si="119"/>
        <v>0.34835555633917442</v>
      </c>
      <c r="F270" s="303"/>
      <c r="G270" s="302">
        <v>0.25696741325887684</v>
      </c>
      <c r="H270" s="302">
        <v>0.10764770829490666</v>
      </c>
      <c r="I270" s="302">
        <v>8.144154476307397E-2</v>
      </c>
      <c r="J270" s="302">
        <f t="shared" si="122"/>
        <v>0.44605666631685748</v>
      </c>
      <c r="K270" s="303"/>
      <c r="L270" s="302">
        <v>0.24781771089745058</v>
      </c>
      <c r="M270" s="302">
        <v>9.6296824928345987E-2</v>
      </c>
      <c r="N270" s="302">
        <v>5.2318352327962593E-2</v>
      </c>
      <c r="O270" s="302">
        <f t="shared" si="121"/>
        <v>0.39643288815375916</v>
      </c>
    </row>
    <row r="271" spans="1:15" s="236" customFormat="1" x14ac:dyDescent="0.2">
      <c r="A271" s="237" t="str">
        <f>name!E$11</f>
        <v>Process, plant and machine operatives</v>
      </c>
      <c r="B271" s="302">
        <v>5.8944949384414094E-2</v>
      </c>
      <c r="C271" s="302">
        <v>5.8065564177111426E-3</v>
      </c>
      <c r="D271" s="302">
        <v>4.0830656743498063E-3</v>
      </c>
      <c r="E271" s="302">
        <f t="shared" si="119"/>
        <v>6.8834571476475051E-2</v>
      </c>
      <c r="F271" s="303"/>
      <c r="G271" s="302">
        <v>7.327389205044868E-2</v>
      </c>
      <c r="H271" s="302">
        <v>8.1388552677251341E-3</v>
      </c>
      <c r="I271" s="302">
        <v>7.6607658115227222E-3</v>
      </c>
      <c r="J271" s="302">
        <f t="shared" si="122"/>
        <v>8.9073513129696538E-2</v>
      </c>
      <c r="K271" s="303"/>
      <c r="L271" s="302">
        <v>5.2621570524937933E-2</v>
      </c>
      <c r="M271" s="302">
        <v>7.6354529583804315E-3</v>
      </c>
      <c r="N271" s="302">
        <v>9.4770226251181082E-3</v>
      </c>
      <c r="O271" s="302">
        <f t="shared" si="121"/>
        <v>6.9734046108436476E-2</v>
      </c>
    </row>
    <row r="272" spans="1:15" s="236" customFormat="1" x14ac:dyDescent="0.2">
      <c r="A272" s="237" t="str">
        <f>name!E$12</f>
        <v>Elementary occupations</v>
      </c>
      <c r="B272" s="302">
        <v>6.8387931106086389E-2</v>
      </c>
      <c r="C272" s="302">
        <v>7.1128809152421646E-2</v>
      </c>
      <c r="D272" s="302">
        <v>1.0489856572796325E-2</v>
      </c>
      <c r="E272" s="302">
        <f t="shared" si="119"/>
        <v>0.15000659683130435</v>
      </c>
      <c r="F272" s="303"/>
      <c r="G272" s="302">
        <v>8.4459275685972862E-2</v>
      </c>
      <c r="H272" s="302">
        <v>5.8610633531433538E-2</v>
      </c>
      <c r="I272" s="302">
        <v>1.8669793797783E-2</v>
      </c>
      <c r="J272" s="302">
        <f t="shared" si="122"/>
        <v>0.16173970301518939</v>
      </c>
      <c r="K272" s="303"/>
      <c r="L272" s="302">
        <v>7.5783683520056447E-2</v>
      </c>
      <c r="M272" s="302">
        <v>4.0840296891206676E-2</v>
      </c>
      <c r="N272" s="302">
        <v>3.8880191943353022E-2</v>
      </c>
      <c r="O272" s="302">
        <f t="shared" si="121"/>
        <v>0.15550417235461614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1.5290127091438026</v>
      </c>
      <c r="C274" s="311">
        <f t="shared" ref="C274:E274" si="123">SUM(C264:C272)</f>
        <v>0.63330553778361276</v>
      </c>
      <c r="D274" s="311">
        <f t="shared" si="123"/>
        <v>0.47868175307258637</v>
      </c>
      <c r="E274" s="311">
        <f t="shared" si="123"/>
        <v>2.6410000000000013</v>
      </c>
      <c r="F274" s="311"/>
      <c r="G274" s="311">
        <f t="shared" ref="G274:J274" si="124">SUM(G264:G272)</f>
        <v>2.4177357558681365</v>
      </c>
      <c r="H274" s="311">
        <f t="shared" si="124"/>
        <v>0.7115921705578524</v>
      </c>
      <c r="I274" s="311">
        <f t="shared" si="124"/>
        <v>0.98467207357401865</v>
      </c>
      <c r="J274" s="311">
        <f t="shared" si="124"/>
        <v>4.114000000000007</v>
      </c>
      <c r="K274" s="311"/>
      <c r="L274" s="311">
        <f t="shared" ref="L274:O274" si="125">SUM(L264:L272)</f>
        <v>2.3062782829915753</v>
      </c>
      <c r="M274" s="311">
        <f t="shared" si="125"/>
        <v>0.59515665714862376</v>
      </c>
      <c r="N274" s="311">
        <f t="shared" si="125"/>
        <v>0.95256505985980278</v>
      </c>
      <c r="O274" s="311">
        <f t="shared" si="125"/>
        <v>3.8540000000000023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1.0287177086444783</v>
      </c>
      <c r="C281" s="302">
        <v>0.17161479747506242</v>
      </c>
      <c r="D281" s="302">
        <v>0.22787513173261981</v>
      </c>
      <c r="E281" s="302">
        <f>SUM(B281:D281)</f>
        <v>1.4282076378521604</v>
      </c>
      <c r="F281" s="303"/>
      <c r="G281" s="302">
        <v>1.1915616923883834</v>
      </c>
      <c r="H281" s="302">
        <v>0.29641322664105996</v>
      </c>
      <c r="I281" s="302">
        <v>0.37241929439125299</v>
      </c>
      <c r="J281" s="302">
        <f>SUM(G281:I281)</f>
        <v>1.8603942134206963</v>
      </c>
      <c r="K281" s="303"/>
      <c r="L281" s="302">
        <v>1.0918189322851832</v>
      </c>
      <c r="M281" s="302">
        <v>0.38301509941204487</v>
      </c>
      <c r="N281" s="302">
        <v>0.49272360920068342</v>
      </c>
      <c r="O281" s="302">
        <f>SUM(L281:N281)</f>
        <v>1.9675576408979116</v>
      </c>
    </row>
    <row r="282" spans="1:15" s="236" customFormat="1" x14ac:dyDescent="0.2">
      <c r="A282" s="237" t="str">
        <f>name!E$5</f>
        <v>Professional occupations</v>
      </c>
      <c r="B282" s="302">
        <v>3.3055000464439672</v>
      </c>
      <c r="C282" s="302">
        <v>0.33869566446880495</v>
      </c>
      <c r="D282" s="302">
        <v>0.79220763043798503</v>
      </c>
      <c r="E282" s="302">
        <f t="shared" ref="E282:E289" si="126">SUM(B282:D282)</f>
        <v>4.4364033413507569</v>
      </c>
      <c r="F282" s="303"/>
      <c r="G282" s="302">
        <v>4.4405991980673933</v>
      </c>
      <c r="H282" s="302">
        <v>0.56807272022134481</v>
      </c>
      <c r="I282" s="302">
        <v>1.1536227593734625</v>
      </c>
      <c r="J282" s="302">
        <f t="shared" ref="J282:J284" si="127">SUM(G282:I282)</f>
        <v>6.1622946776622003</v>
      </c>
      <c r="K282" s="303"/>
      <c r="L282" s="302">
        <v>5.3782560816677938</v>
      </c>
      <c r="M282" s="302">
        <v>0.70409420329126227</v>
      </c>
      <c r="N282" s="302">
        <v>1.1846400761988607</v>
      </c>
      <c r="O282" s="302">
        <f t="shared" ref="O282:O289" si="128">SUM(L282:N282)</f>
        <v>7.2669903611579167</v>
      </c>
    </row>
    <row r="283" spans="1:15" s="236" customFormat="1" x14ac:dyDescent="0.2">
      <c r="A283" s="237" t="str">
        <f>name!E$6</f>
        <v>Associate professional occupations</v>
      </c>
      <c r="B283" s="302">
        <v>1.5923670025157235</v>
      </c>
      <c r="C283" s="302">
        <v>0.30364798833965007</v>
      </c>
      <c r="D283" s="302">
        <v>0.30818704260109131</v>
      </c>
      <c r="E283" s="302">
        <f t="shared" si="126"/>
        <v>2.2042020334564647</v>
      </c>
      <c r="F283" s="303"/>
      <c r="G283" s="302">
        <v>1.9581692130809416</v>
      </c>
      <c r="H283" s="302">
        <v>0.42920881153702251</v>
      </c>
      <c r="I283" s="302">
        <v>0.40618064277035953</v>
      </c>
      <c r="J283" s="302">
        <f t="shared" si="127"/>
        <v>2.7935586673883237</v>
      </c>
      <c r="K283" s="303"/>
      <c r="L283" s="302">
        <v>2.1677421141883437</v>
      </c>
      <c r="M283" s="302">
        <v>0.50072990595574551</v>
      </c>
      <c r="N283" s="302">
        <v>0.50001742568655738</v>
      </c>
      <c r="O283" s="302">
        <f t="shared" si="128"/>
        <v>3.1684894458306467</v>
      </c>
    </row>
    <row r="284" spans="1:15" s="236" customFormat="1" x14ac:dyDescent="0.2">
      <c r="A284" s="237" t="str">
        <f>name!E$7</f>
        <v>Administrative and secretarial occupations</v>
      </c>
      <c r="B284" s="302">
        <v>1.8698727891954778</v>
      </c>
      <c r="C284" s="302">
        <v>1.2190974695185279</v>
      </c>
      <c r="D284" s="302">
        <v>0.19309773668892713</v>
      </c>
      <c r="E284" s="302">
        <f t="shared" si="126"/>
        <v>3.2820679954029326</v>
      </c>
      <c r="F284" s="303"/>
      <c r="G284" s="302">
        <v>1.9819060454944679</v>
      </c>
      <c r="H284" s="302">
        <v>1.3854493905632586</v>
      </c>
      <c r="I284" s="302">
        <v>0.18794899367631163</v>
      </c>
      <c r="J284" s="302">
        <f t="shared" si="127"/>
        <v>3.5553044297340382</v>
      </c>
      <c r="K284" s="303"/>
      <c r="L284" s="302">
        <v>1.70006265772303</v>
      </c>
      <c r="M284" s="302">
        <v>1.401522510869921</v>
      </c>
      <c r="N284" s="302">
        <v>0.19443953270288516</v>
      </c>
      <c r="O284" s="302">
        <f t="shared" si="128"/>
        <v>3.2960247012958366</v>
      </c>
    </row>
    <row r="285" spans="1:15" s="236" customFormat="1" x14ac:dyDescent="0.2">
      <c r="A285" s="237" t="str">
        <f>name!E$8</f>
        <v>Skilled trades occupations</v>
      </c>
      <c r="B285" s="302">
        <v>0.28090983273732317</v>
      </c>
      <c r="C285" s="302">
        <v>5.751283376296415E-2</v>
      </c>
      <c r="D285" s="302">
        <v>8.1714406914056417E-2</v>
      </c>
      <c r="E285" s="302">
        <f t="shared" si="126"/>
        <v>0.4201370734143437</v>
      </c>
      <c r="F285" s="303"/>
      <c r="G285" s="302">
        <v>0.22387613503820158</v>
      </c>
      <c r="H285" s="302">
        <v>4.0403338287292E-2</v>
      </c>
      <c r="I285" s="302">
        <v>9.6698596756360222E-2</v>
      </c>
      <c r="J285" s="302">
        <f>SUM(G285:I285)</f>
        <v>0.36097807008185379</v>
      </c>
      <c r="K285" s="303"/>
      <c r="L285" s="302">
        <v>0.18940341287172233</v>
      </c>
      <c r="M285" s="302">
        <v>4.9945616427043177E-2</v>
      </c>
      <c r="N285" s="302">
        <v>0.13254310488288082</v>
      </c>
      <c r="O285" s="302">
        <f t="shared" si="128"/>
        <v>0.37189213418164635</v>
      </c>
    </row>
    <row r="286" spans="1:15" s="236" customFormat="1" x14ac:dyDescent="0.2">
      <c r="A286" s="237" t="str">
        <f>name!E$9</f>
        <v>Caring, leisure and other service occupations</v>
      </c>
      <c r="B286" s="302">
        <v>0.11747440185867929</v>
      </c>
      <c r="C286" s="302">
        <v>7.2449016226857954E-2</v>
      </c>
      <c r="D286" s="302">
        <v>6.3509759292422668E-2</v>
      </c>
      <c r="E286" s="302">
        <f t="shared" si="126"/>
        <v>0.2534331773779599</v>
      </c>
      <c r="F286" s="303"/>
      <c r="G286" s="302">
        <v>0.15248970367708645</v>
      </c>
      <c r="H286" s="302">
        <v>0.13141725900210963</v>
      </c>
      <c r="I286" s="302">
        <v>9.351968950473237E-2</v>
      </c>
      <c r="J286" s="302">
        <f t="shared" ref="J286:J289" si="129">SUM(G286:I286)</f>
        <v>0.37742665218392846</v>
      </c>
      <c r="K286" s="303"/>
      <c r="L286" s="302">
        <v>0.19064449314369938</v>
      </c>
      <c r="M286" s="302">
        <v>0.15788305008276884</v>
      </c>
      <c r="N286" s="302">
        <v>0.146631339922975</v>
      </c>
      <c r="O286" s="302">
        <f t="shared" si="128"/>
        <v>0.49515888314944323</v>
      </c>
    </row>
    <row r="287" spans="1:15" s="236" customFormat="1" x14ac:dyDescent="0.2">
      <c r="A287" s="237" t="str">
        <f>name!E$10</f>
        <v>Sales and customer service occupations</v>
      </c>
      <c r="B287" s="302">
        <v>0.35310652700698347</v>
      </c>
      <c r="C287" s="302">
        <v>0.20964249287460676</v>
      </c>
      <c r="D287" s="302">
        <v>6.2255823697315707E-2</v>
      </c>
      <c r="E287" s="302">
        <f t="shared" si="126"/>
        <v>0.62500484357890596</v>
      </c>
      <c r="F287" s="303"/>
      <c r="G287" s="302">
        <v>0.35013949341589196</v>
      </c>
      <c r="H287" s="302">
        <v>0.2318325249506222</v>
      </c>
      <c r="I287" s="302">
        <v>5.4544955413379129E-2</v>
      </c>
      <c r="J287" s="302">
        <f t="shared" si="129"/>
        <v>0.63651697377989325</v>
      </c>
      <c r="K287" s="303"/>
      <c r="L287" s="302">
        <v>0.37066594555614163</v>
      </c>
      <c r="M287" s="302">
        <v>0.2690990158081083</v>
      </c>
      <c r="N287" s="302">
        <v>4.9016481569770759E-2</v>
      </c>
      <c r="O287" s="302">
        <f t="shared" si="128"/>
        <v>0.68878144293402077</v>
      </c>
    </row>
    <row r="288" spans="1:15" s="236" customFormat="1" x14ac:dyDescent="0.2">
      <c r="A288" s="237" t="str">
        <f>name!E$11</f>
        <v>Process, plant and machine operatives</v>
      </c>
      <c r="B288" s="302">
        <v>0.20023974929307672</v>
      </c>
      <c r="C288" s="302">
        <v>6.3247494989563446E-2</v>
      </c>
      <c r="D288" s="302">
        <v>2.2094469764932363E-2</v>
      </c>
      <c r="E288" s="302">
        <f t="shared" si="126"/>
        <v>0.28558171404757249</v>
      </c>
      <c r="F288" s="303"/>
      <c r="G288" s="302">
        <v>0.14285761646891154</v>
      </c>
      <c r="H288" s="302">
        <v>6.5156295039245804E-2</v>
      </c>
      <c r="I288" s="302">
        <v>3.1844323436572473E-2</v>
      </c>
      <c r="J288" s="302">
        <f t="shared" si="129"/>
        <v>0.23985823494472983</v>
      </c>
      <c r="K288" s="303"/>
      <c r="L288" s="302">
        <v>0.11657061735448893</v>
      </c>
      <c r="M288" s="302">
        <v>8.2030052792502556E-2</v>
      </c>
      <c r="N288" s="302">
        <v>4.4021440939867762E-2</v>
      </c>
      <c r="O288" s="302">
        <f t="shared" si="128"/>
        <v>0.24262211108685924</v>
      </c>
    </row>
    <row r="289" spans="1:15" s="236" customFormat="1" x14ac:dyDescent="0.2">
      <c r="A289" s="237" t="str">
        <f>name!E$12</f>
        <v>Elementary occupations</v>
      </c>
      <c r="B289" s="302">
        <v>0.27259054778998937</v>
      </c>
      <c r="C289" s="302">
        <v>0.16205032838453115</v>
      </c>
      <c r="D289" s="302">
        <v>4.5321307344381598E-2</v>
      </c>
      <c r="E289" s="302">
        <f t="shared" si="126"/>
        <v>0.47996218351890213</v>
      </c>
      <c r="F289" s="303"/>
      <c r="G289" s="302">
        <v>0.22102647784811197</v>
      </c>
      <c r="H289" s="302">
        <v>0.15572804363780099</v>
      </c>
      <c r="I289" s="302">
        <v>4.0913559318406179E-2</v>
      </c>
      <c r="J289" s="302">
        <f t="shared" si="129"/>
        <v>0.41766808080431911</v>
      </c>
      <c r="K289" s="303"/>
      <c r="L289" s="302">
        <v>0.20716183055588969</v>
      </c>
      <c r="M289" s="302">
        <v>0.20349985606021737</v>
      </c>
      <c r="N289" s="302">
        <v>6.5821592849607868E-2</v>
      </c>
      <c r="O289" s="302">
        <f t="shared" si="128"/>
        <v>0.47648327946571489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9.0207786054857007</v>
      </c>
      <c r="C291" s="311">
        <f t="shared" ref="C291:E291" si="130">SUM(C281:C289)</f>
        <v>2.5979580860405687</v>
      </c>
      <c r="D291" s="311">
        <f t="shared" si="130"/>
        <v>1.7962633084737321</v>
      </c>
      <c r="E291" s="311">
        <f t="shared" si="130"/>
        <v>13.414999999999999</v>
      </c>
      <c r="F291" s="311"/>
      <c r="G291" s="311">
        <f t="shared" ref="G291:J291" si="131">SUM(G281:G289)</f>
        <v>10.662625575479387</v>
      </c>
      <c r="H291" s="311">
        <f t="shared" si="131"/>
        <v>3.3036816098797561</v>
      </c>
      <c r="I291" s="311">
        <f t="shared" si="131"/>
        <v>2.4376928146408372</v>
      </c>
      <c r="J291" s="311">
        <f t="shared" si="131"/>
        <v>16.403999999999982</v>
      </c>
      <c r="K291" s="311"/>
      <c r="L291" s="311">
        <f t="shared" ref="L291:O291" si="132">SUM(L281:L289)</f>
        <v>11.412326085346296</v>
      </c>
      <c r="M291" s="311">
        <f t="shared" si="132"/>
        <v>3.7518193106996143</v>
      </c>
      <c r="N291" s="311">
        <f t="shared" si="132"/>
        <v>2.8098546039540886</v>
      </c>
      <c r="O291" s="311">
        <f t="shared" si="132"/>
        <v>17.973999999999997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0.99940894620470044</v>
      </c>
      <c r="C298" s="302">
        <v>0.16928826088935597</v>
      </c>
      <c r="D298" s="302">
        <v>0.40766268706428821</v>
      </c>
      <c r="E298" s="302">
        <f>SUM(B298:D298)</f>
        <v>1.5763598941583448</v>
      </c>
      <c r="F298" s="303"/>
      <c r="G298" s="302">
        <v>1.3672543298370659</v>
      </c>
      <c r="H298" s="302">
        <v>0.29213386130067165</v>
      </c>
      <c r="I298" s="302">
        <v>0.43062520788712733</v>
      </c>
      <c r="J298" s="302">
        <f>SUM(G298:I298)</f>
        <v>2.0900133990248646</v>
      </c>
      <c r="K298" s="303"/>
      <c r="L298" s="302">
        <v>1.4122439460492797</v>
      </c>
      <c r="M298" s="302">
        <v>0.30660385721765815</v>
      </c>
      <c r="N298" s="302">
        <v>0.5359190421199288</v>
      </c>
      <c r="O298" s="302">
        <f>SUM(L298:N298)</f>
        <v>2.2547668453868668</v>
      </c>
    </row>
    <row r="299" spans="1:15" s="236" customFormat="1" x14ac:dyDescent="0.2">
      <c r="A299" s="237" t="str">
        <f>name!E$5</f>
        <v>Professional occupations</v>
      </c>
      <c r="B299" s="302">
        <v>1.1968436048571265</v>
      </c>
      <c r="C299" s="302">
        <v>0.25067567196167156</v>
      </c>
      <c r="D299" s="302">
        <v>0.23779433743097017</v>
      </c>
      <c r="E299" s="302">
        <f t="shared" ref="E299:E306" si="133">SUM(B299:D299)</f>
        <v>1.6853136142497682</v>
      </c>
      <c r="F299" s="303"/>
      <c r="G299" s="302">
        <v>1.8751876661585833</v>
      </c>
      <c r="H299" s="302">
        <v>0.42214911456472415</v>
      </c>
      <c r="I299" s="302">
        <v>0.24769887791266096</v>
      </c>
      <c r="J299" s="302">
        <f t="shared" ref="J299:J301" si="134">SUM(G299:I299)</f>
        <v>2.5450356586359684</v>
      </c>
      <c r="K299" s="303"/>
      <c r="L299" s="302">
        <v>2.5884798747704716</v>
      </c>
      <c r="M299" s="302">
        <v>0.57286409071632827</v>
      </c>
      <c r="N299" s="302">
        <v>0.25732933906473032</v>
      </c>
      <c r="O299" s="302">
        <f t="shared" ref="O299:O306" si="135">SUM(L299:N299)</f>
        <v>3.4186733045515303</v>
      </c>
    </row>
    <row r="300" spans="1:15" s="236" customFormat="1" x14ac:dyDescent="0.2">
      <c r="A300" s="237" t="str">
        <f>name!E$6</f>
        <v>Associate professional occupations</v>
      </c>
      <c r="B300" s="302">
        <v>1.4731312580077491</v>
      </c>
      <c r="C300" s="302">
        <v>0.38917904722096319</v>
      </c>
      <c r="D300" s="302">
        <v>0.56634330920670228</v>
      </c>
      <c r="E300" s="302">
        <f t="shared" si="133"/>
        <v>2.4286536144354147</v>
      </c>
      <c r="F300" s="303"/>
      <c r="G300" s="302">
        <v>2.1159600630740631</v>
      </c>
      <c r="H300" s="302">
        <v>0.54113745612700803</v>
      </c>
      <c r="I300" s="302">
        <v>0.63743822973763853</v>
      </c>
      <c r="J300" s="302">
        <f t="shared" si="134"/>
        <v>3.2945357489387099</v>
      </c>
      <c r="K300" s="303"/>
      <c r="L300" s="302">
        <v>2.3168796595755365</v>
      </c>
      <c r="M300" s="302">
        <v>0.71792721056219133</v>
      </c>
      <c r="N300" s="302">
        <v>0.67787123969119656</v>
      </c>
      <c r="O300" s="302">
        <f t="shared" si="135"/>
        <v>3.7126781098289241</v>
      </c>
    </row>
    <row r="301" spans="1:15" s="236" customFormat="1" x14ac:dyDescent="0.2">
      <c r="A301" s="237" t="str">
        <f>name!E$7</f>
        <v>Administrative and secretarial occupations</v>
      </c>
      <c r="B301" s="302">
        <v>1.6963314903401303</v>
      </c>
      <c r="C301" s="302">
        <v>0.92344516510657648</v>
      </c>
      <c r="D301" s="302">
        <v>8.9633759897265061E-2</v>
      </c>
      <c r="E301" s="302">
        <f t="shared" si="133"/>
        <v>2.7094104153439718</v>
      </c>
      <c r="F301" s="303"/>
      <c r="G301" s="302">
        <v>2.2214729952785062</v>
      </c>
      <c r="H301" s="302">
        <v>1.1372614419084139</v>
      </c>
      <c r="I301" s="302">
        <v>0.13080720565780146</v>
      </c>
      <c r="J301" s="302">
        <f t="shared" si="134"/>
        <v>3.4895416428447215</v>
      </c>
      <c r="K301" s="303"/>
      <c r="L301" s="302">
        <v>2.6184912907500761</v>
      </c>
      <c r="M301" s="302">
        <v>1.5121620292458009</v>
      </c>
      <c r="N301" s="302">
        <v>0.13268940719109976</v>
      </c>
      <c r="O301" s="302">
        <f t="shared" si="135"/>
        <v>4.263342727186977</v>
      </c>
    </row>
    <row r="302" spans="1:15" s="236" customFormat="1" x14ac:dyDescent="0.2">
      <c r="A302" s="237" t="str">
        <f>name!E$8</f>
        <v>Skilled trades occupations</v>
      </c>
      <c r="B302" s="302">
        <v>0.42249088491440501</v>
      </c>
      <c r="C302" s="302">
        <v>0.1563431271863831</v>
      </c>
      <c r="D302" s="302">
        <v>0.29098393515837018</v>
      </c>
      <c r="E302" s="302">
        <f t="shared" si="133"/>
        <v>0.86981794725915829</v>
      </c>
      <c r="F302" s="303"/>
      <c r="G302" s="302">
        <v>0.3820718729339907</v>
      </c>
      <c r="H302" s="302">
        <v>0.13084663290502191</v>
      </c>
      <c r="I302" s="302">
        <v>0.23821549163888489</v>
      </c>
      <c r="J302" s="302">
        <f>SUM(G302:I302)</f>
        <v>0.75113399747789755</v>
      </c>
      <c r="K302" s="303"/>
      <c r="L302" s="302">
        <v>0.34084496783324314</v>
      </c>
      <c r="M302" s="302">
        <v>0.2050954530428683</v>
      </c>
      <c r="N302" s="302">
        <v>0.37707663127582181</v>
      </c>
      <c r="O302" s="302">
        <f t="shared" si="135"/>
        <v>0.92301705215193319</v>
      </c>
    </row>
    <row r="303" spans="1:15" s="236" customFormat="1" x14ac:dyDescent="0.2">
      <c r="A303" s="237" t="str">
        <f>name!E$9</f>
        <v>Caring, leisure and other service occupations</v>
      </c>
      <c r="B303" s="302">
        <v>0.60507282014733643</v>
      </c>
      <c r="C303" s="302">
        <v>0.67742221146006387</v>
      </c>
      <c r="D303" s="302">
        <v>0.17477100097831613</v>
      </c>
      <c r="E303" s="302">
        <f t="shared" si="133"/>
        <v>1.4572660325857163</v>
      </c>
      <c r="F303" s="303"/>
      <c r="G303" s="302">
        <v>0.83161941288361629</v>
      </c>
      <c r="H303" s="302">
        <v>0.73582582651500128</v>
      </c>
      <c r="I303" s="302">
        <v>0.25526364689737902</v>
      </c>
      <c r="J303" s="302">
        <f t="shared" ref="J303:J306" si="136">SUM(G303:I303)</f>
        <v>1.8227088862959966</v>
      </c>
      <c r="K303" s="303"/>
      <c r="L303" s="302">
        <v>0.98550577959796393</v>
      </c>
      <c r="M303" s="302">
        <v>0.75463249245733144</v>
      </c>
      <c r="N303" s="302">
        <v>0.24717490469310985</v>
      </c>
      <c r="O303" s="302">
        <f t="shared" si="135"/>
        <v>1.9873131767484051</v>
      </c>
    </row>
    <row r="304" spans="1:15" s="236" customFormat="1" x14ac:dyDescent="0.2">
      <c r="A304" s="237" t="str">
        <f>name!E$10</f>
        <v>Sales and customer service occupations</v>
      </c>
      <c r="B304" s="302">
        <v>0.99112172224869899</v>
      </c>
      <c r="C304" s="302">
        <v>0.50499389937268035</v>
      </c>
      <c r="D304" s="302">
        <v>0.11753725160857433</v>
      </c>
      <c r="E304" s="302">
        <f t="shared" si="133"/>
        <v>1.6136528732299538</v>
      </c>
      <c r="F304" s="303"/>
      <c r="G304" s="302">
        <v>1.2175837363713948</v>
      </c>
      <c r="H304" s="302">
        <v>0.5859362184322694</v>
      </c>
      <c r="I304" s="302">
        <v>8.8654680388928334E-2</v>
      </c>
      <c r="J304" s="302">
        <f t="shared" si="136"/>
        <v>1.8921746351925925</v>
      </c>
      <c r="K304" s="303"/>
      <c r="L304" s="302">
        <v>1.5069734684183149</v>
      </c>
      <c r="M304" s="302">
        <v>0.91105604055899136</v>
      </c>
      <c r="N304" s="302">
        <v>7.4880577252650529E-2</v>
      </c>
      <c r="O304" s="302">
        <f t="shared" si="135"/>
        <v>2.4929100862299567</v>
      </c>
    </row>
    <row r="305" spans="1:15" s="236" customFormat="1" x14ac:dyDescent="0.2">
      <c r="A305" s="237" t="str">
        <f>name!E$11</f>
        <v>Process, plant and machine operatives</v>
      </c>
      <c r="B305" s="302">
        <v>1.0567240564991176</v>
      </c>
      <c r="C305" s="302">
        <v>0.36494143387869749</v>
      </c>
      <c r="D305" s="302">
        <v>5.4498721336156138E-2</v>
      </c>
      <c r="E305" s="302">
        <f t="shared" si="133"/>
        <v>1.4761642117139713</v>
      </c>
      <c r="F305" s="303"/>
      <c r="G305" s="302">
        <v>0.96079218195381888</v>
      </c>
      <c r="H305" s="302">
        <v>0.37694855429448998</v>
      </c>
      <c r="I305" s="302">
        <v>4.1981820060717427E-2</v>
      </c>
      <c r="J305" s="302">
        <f t="shared" si="136"/>
        <v>1.3797225563090263</v>
      </c>
      <c r="K305" s="303"/>
      <c r="L305" s="302">
        <v>0.98912057376422668</v>
      </c>
      <c r="M305" s="302">
        <v>0.42617747579218362</v>
      </c>
      <c r="N305" s="302">
        <v>4.8815636350242921E-2</v>
      </c>
      <c r="O305" s="302">
        <f t="shared" si="135"/>
        <v>1.4641136859066533</v>
      </c>
    </row>
    <row r="306" spans="1:15" s="236" customFormat="1" x14ac:dyDescent="0.2">
      <c r="A306" s="237" t="str">
        <f>name!E$12</f>
        <v>Elementary occupations</v>
      </c>
      <c r="B306" s="302">
        <v>3.1482423794300631</v>
      </c>
      <c r="C306" s="302">
        <v>3.7852006022877904</v>
      </c>
      <c r="D306" s="302">
        <v>0.38691841530585658</v>
      </c>
      <c r="E306" s="302">
        <f t="shared" si="133"/>
        <v>7.32036139702371</v>
      </c>
      <c r="F306" s="303"/>
      <c r="G306" s="302">
        <v>3.2948860390249868</v>
      </c>
      <c r="H306" s="302">
        <v>3.4576154607625922</v>
      </c>
      <c r="I306" s="302">
        <v>0.31763197549264949</v>
      </c>
      <c r="J306" s="302">
        <f t="shared" si="136"/>
        <v>7.0701334752802287</v>
      </c>
      <c r="K306" s="303"/>
      <c r="L306" s="302">
        <v>3.8830747546443396</v>
      </c>
      <c r="M306" s="302">
        <v>3.1025359993725123</v>
      </c>
      <c r="N306" s="302">
        <v>0.36557425799187732</v>
      </c>
      <c r="O306" s="302">
        <f t="shared" si="135"/>
        <v>7.3511850120087292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11.589367162649328</v>
      </c>
      <c r="C308" s="311">
        <f t="shared" ref="C308:E308" si="137">SUM(C298:C306)</f>
        <v>7.2214894193641825</v>
      </c>
      <c r="D308" s="311">
        <f t="shared" si="137"/>
        <v>2.3261434179864988</v>
      </c>
      <c r="E308" s="311">
        <f t="shared" si="137"/>
        <v>21.137000000000008</v>
      </c>
      <c r="F308" s="311"/>
      <c r="G308" s="311">
        <f t="shared" ref="G308:J308" si="138">SUM(G298:G306)</f>
        <v>14.266828297516028</v>
      </c>
      <c r="H308" s="311">
        <f t="shared" si="138"/>
        <v>7.6798545668101932</v>
      </c>
      <c r="I308" s="311">
        <f t="shared" si="138"/>
        <v>2.3883171356737871</v>
      </c>
      <c r="J308" s="311">
        <f t="shared" si="138"/>
        <v>24.335000000000004</v>
      </c>
      <c r="K308" s="311"/>
      <c r="L308" s="311">
        <f t="shared" ref="L308:O308" si="139">SUM(L298:L306)</f>
        <v>16.641614315403451</v>
      </c>
      <c r="M308" s="311">
        <f t="shared" si="139"/>
        <v>8.5090546489658649</v>
      </c>
      <c r="N308" s="311">
        <f t="shared" si="139"/>
        <v>2.7173310356306577</v>
      </c>
      <c r="O308" s="311">
        <f t="shared" si="139"/>
        <v>27.867999999999974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0.71240023152491283</v>
      </c>
      <c r="C315" s="302">
        <v>0.24879839533851675</v>
      </c>
      <c r="D315" s="302">
        <v>4.1810296499759812E-3</v>
      </c>
      <c r="E315" s="302">
        <f>SUM(B315:D315)</f>
        <v>0.96537965651340563</v>
      </c>
      <c r="F315" s="303"/>
      <c r="G315" s="302">
        <v>0.73520113434722179</v>
      </c>
      <c r="H315" s="302">
        <v>0.3028692941453871</v>
      </c>
      <c r="I315" s="302">
        <v>7.7929146982203379E-2</v>
      </c>
      <c r="J315" s="302">
        <f>SUM(G315:I315)</f>
        <v>1.1159995754748122</v>
      </c>
      <c r="K315" s="303"/>
      <c r="L315" s="302">
        <v>0.66537422809118785</v>
      </c>
      <c r="M315" s="302">
        <v>0.3673324736032989</v>
      </c>
      <c r="N315" s="302">
        <v>8.5035617522958601E-2</v>
      </c>
      <c r="O315" s="302">
        <f>SUM(L315:N315)</f>
        <v>1.1177423192174452</v>
      </c>
    </row>
    <row r="316" spans="1:15" s="236" customFormat="1" x14ac:dyDescent="0.2">
      <c r="A316" s="237" t="str">
        <f>name!E$5</f>
        <v>Professional occupations</v>
      </c>
      <c r="B316" s="302">
        <v>1.6356023255918375</v>
      </c>
      <c r="C316" s="302">
        <v>0.8697279887320839</v>
      </c>
      <c r="D316" s="302">
        <v>1.8045096920327908E-2</v>
      </c>
      <c r="E316" s="302">
        <f t="shared" ref="E316:E323" si="140">SUM(B316:D316)</f>
        <v>2.5233754112442495</v>
      </c>
      <c r="F316" s="303"/>
      <c r="G316" s="302">
        <v>1.9712634952366106</v>
      </c>
      <c r="H316" s="302">
        <v>0.96609527725347011</v>
      </c>
      <c r="I316" s="302">
        <v>0.15157000958395037</v>
      </c>
      <c r="J316" s="302">
        <f t="shared" ref="J316:J318" si="141">SUM(G316:I316)</f>
        <v>3.088928782074031</v>
      </c>
      <c r="K316" s="303"/>
      <c r="L316" s="302">
        <v>2.2847078882950949</v>
      </c>
      <c r="M316" s="302">
        <v>1.170931693021356</v>
      </c>
      <c r="N316" s="302">
        <v>6.4464395780344366E-2</v>
      </c>
      <c r="O316" s="302">
        <f t="shared" ref="O316:O323" si="142">SUM(L316:N316)</f>
        <v>3.5201039770967952</v>
      </c>
    </row>
    <row r="317" spans="1:15" s="236" customFormat="1" x14ac:dyDescent="0.2">
      <c r="A317" s="237" t="str">
        <f>name!E$6</f>
        <v>Associate professional occupations</v>
      </c>
      <c r="B317" s="302">
        <v>3.3940429966361934</v>
      </c>
      <c r="C317" s="302">
        <v>0.94987266051538244</v>
      </c>
      <c r="D317" s="302">
        <v>8.2773037863693062E-3</v>
      </c>
      <c r="E317" s="302">
        <f t="shared" si="140"/>
        <v>4.3521929609379448</v>
      </c>
      <c r="F317" s="303"/>
      <c r="G317" s="302">
        <v>3.5127937529065614</v>
      </c>
      <c r="H317" s="302">
        <v>0.88623903763104372</v>
      </c>
      <c r="I317" s="302">
        <v>8.683896017603232E-2</v>
      </c>
      <c r="J317" s="302">
        <f t="shared" si="141"/>
        <v>4.4858717507136374</v>
      </c>
      <c r="K317" s="303"/>
      <c r="L317" s="302">
        <v>3.1875704528501227</v>
      </c>
      <c r="M317" s="302">
        <v>1.0692345686645495</v>
      </c>
      <c r="N317" s="302">
        <v>8.5034341738766839E-2</v>
      </c>
      <c r="O317" s="302">
        <f t="shared" si="142"/>
        <v>4.3418393632534391</v>
      </c>
    </row>
    <row r="318" spans="1:15" s="236" customFormat="1" x14ac:dyDescent="0.2">
      <c r="A318" s="237" t="str">
        <f>name!E$7</f>
        <v>Administrative and secretarial occupations</v>
      </c>
      <c r="B318" s="302">
        <v>3.6333151986981789</v>
      </c>
      <c r="C318" s="302">
        <v>3.1352005054092511</v>
      </c>
      <c r="D318" s="302">
        <v>2.3001392052190007E-3</v>
      </c>
      <c r="E318" s="302">
        <f t="shared" si="140"/>
        <v>6.7708158433126489</v>
      </c>
      <c r="F318" s="303"/>
      <c r="G318" s="302">
        <v>3.2803155357962859</v>
      </c>
      <c r="H318" s="302">
        <v>2.4966633514493908</v>
      </c>
      <c r="I318" s="302">
        <v>3.732529837520538E-2</v>
      </c>
      <c r="J318" s="302">
        <f t="shared" si="141"/>
        <v>5.8143041856208821</v>
      </c>
      <c r="K318" s="303"/>
      <c r="L318" s="302">
        <v>3.18544528539597</v>
      </c>
      <c r="M318" s="302">
        <v>2.2432837817042919</v>
      </c>
      <c r="N318" s="302">
        <v>4.1367925545208448E-2</v>
      </c>
      <c r="O318" s="302">
        <f t="shared" si="142"/>
        <v>5.4700969926454706</v>
      </c>
    </row>
    <row r="319" spans="1:15" s="236" customFormat="1" x14ac:dyDescent="0.2">
      <c r="A319" s="237" t="str">
        <f>name!E$8</f>
        <v>Skilled trades occupations</v>
      </c>
      <c r="B319" s="302">
        <v>0.12308698117406153</v>
      </c>
      <c r="C319" s="302">
        <v>2.4032745883528224E-2</v>
      </c>
      <c r="D319" s="302">
        <v>4.9962515013691404E-4</v>
      </c>
      <c r="E319" s="302">
        <f t="shared" si="140"/>
        <v>0.14761935220772665</v>
      </c>
      <c r="F319" s="303"/>
      <c r="G319" s="302">
        <v>9.4080686773479694E-2</v>
      </c>
      <c r="H319" s="302">
        <v>1.8094053077272177E-2</v>
      </c>
      <c r="I319" s="302">
        <v>4.0271771028331751E-2</v>
      </c>
      <c r="J319" s="302">
        <f>SUM(G319:I319)</f>
        <v>0.15244651087908362</v>
      </c>
      <c r="K319" s="303"/>
      <c r="L319" s="302">
        <v>9.3542876650614226E-2</v>
      </c>
      <c r="M319" s="302">
        <v>4.1334795047778629E-2</v>
      </c>
      <c r="N319" s="302">
        <v>5.0015863211773752E-2</v>
      </c>
      <c r="O319" s="302">
        <f t="shared" si="142"/>
        <v>0.18489353491016661</v>
      </c>
    </row>
    <row r="320" spans="1:15" s="236" customFormat="1" x14ac:dyDescent="0.2">
      <c r="A320" s="237" t="str">
        <f>name!E$9</f>
        <v>Caring, leisure and other service occupations</v>
      </c>
      <c r="B320" s="302">
        <v>0.35962345427030989</v>
      </c>
      <c r="C320" s="302">
        <v>0.3754904127745104</v>
      </c>
      <c r="D320" s="302">
        <v>5.8985856526033243E-3</v>
      </c>
      <c r="E320" s="302">
        <f t="shared" si="140"/>
        <v>0.74101245269742366</v>
      </c>
      <c r="F320" s="303"/>
      <c r="G320" s="302">
        <v>0.31607128777046317</v>
      </c>
      <c r="H320" s="302">
        <v>0.30482144044193094</v>
      </c>
      <c r="I320" s="302">
        <v>2.7019507805417307E-2</v>
      </c>
      <c r="J320" s="302">
        <f t="shared" ref="J320:J323" si="143">SUM(G320:I320)</f>
        <v>0.64791223601781145</v>
      </c>
      <c r="K320" s="303"/>
      <c r="L320" s="302">
        <v>0.33796136194493498</v>
      </c>
      <c r="M320" s="302">
        <v>0.28455706756444238</v>
      </c>
      <c r="N320" s="302">
        <v>3.260958483911508E-2</v>
      </c>
      <c r="O320" s="302">
        <f t="shared" si="142"/>
        <v>0.65512801434849233</v>
      </c>
    </row>
    <row r="321" spans="1:15" s="236" customFormat="1" x14ac:dyDescent="0.2">
      <c r="A321" s="237" t="str">
        <f>name!E$10</f>
        <v>Sales and customer service occupations</v>
      </c>
      <c r="B321" s="302">
        <v>0.28321905871503772</v>
      </c>
      <c r="C321" s="302">
        <v>0.27936363851335627</v>
      </c>
      <c r="D321" s="302">
        <v>4.1948785071284954E-3</v>
      </c>
      <c r="E321" s="302">
        <f t="shared" si="140"/>
        <v>0.56677757573552257</v>
      </c>
      <c r="F321" s="303"/>
      <c r="G321" s="302">
        <v>0.25170471686630747</v>
      </c>
      <c r="H321" s="302">
        <v>0.24273032950084933</v>
      </c>
      <c r="I321" s="302">
        <v>1.5193994832712745E-2</v>
      </c>
      <c r="J321" s="302">
        <f t="shared" si="143"/>
        <v>0.50962904119986951</v>
      </c>
      <c r="K321" s="303"/>
      <c r="L321" s="302">
        <v>0.26869241127037563</v>
      </c>
      <c r="M321" s="302">
        <v>0.29009766767598433</v>
      </c>
      <c r="N321" s="302">
        <v>1.5417152207934595E-2</v>
      </c>
      <c r="O321" s="302">
        <f t="shared" si="142"/>
        <v>0.57420723115429462</v>
      </c>
    </row>
    <row r="322" spans="1:15" s="236" customFormat="1" x14ac:dyDescent="0.2">
      <c r="A322" s="237" t="str">
        <f>name!E$11</f>
        <v>Process, plant and machine operatives</v>
      </c>
      <c r="B322" s="302">
        <v>5.2764423124384792E-2</v>
      </c>
      <c r="C322" s="302">
        <v>5.430092231270553E-2</v>
      </c>
      <c r="D322" s="302">
        <v>1.7829761172613483E-3</v>
      </c>
      <c r="E322" s="302">
        <f t="shared" si="140"/>
        <v>0.10884832155435166</v>
      </c>
      <c r="F322" s="303"/>
      <c r="G322" s="302">
        <v>3.640041283643785E-2</v>
      </c>
      <c r="H322" s="302">
        <v>3.5818171792867802E-2</v>
      </c>
      <c r="I322" s="302">
        <v>1.2396126427240294E-2</v>
      </c>
      <c r="J322" s="302">
        <f t="shared" si="143"/>
        <v>8.4614711056545944E-2</v>
      </c>
      <c r="K322" s="303"/>
      <c r="L322" s="302">
        <v>2.6909228398473893E-2</v>
      </c>
      <c r="M322" s="302">
        <v>4.6668827868192951E-2</v>
      </c>
      <c r="N322" s="302">
        <v>3.0558878148379862E-2</v>
      </c>
      <c r="O322" s="302">
        <f t="shared" si="142"/>
        <v>0.10413693441504671</v>
      </c>
    </row>
    <row r="323" spans="1:15" s="236" customFormat="1" x14ac:dyDescent="0.2">
      <c r="A323" s="237" t="str">
        <f>name!E$12</f>
        <v>Elementary occupations</v>
      </c>
      <c r="B323" s="302">
        <v>0.2278731547354958</v>
      </c>
      <c r="C323" s="302">
        <v>0.41520858899666335</v>
      </c>
      <c r="D323" s="302">
        <v>4.6896682064570989E-2</v>
      </c>
      <c r="E323" s="302">
        <f t="shared" si="140"/>
        <v>0.68997842579673019</v>
      </c>
      <c r="F323" s="303"/>
      <c r="G323" s="302">
        <v>0.16622392250088242</v>
      </c>
      <c r="H323" s="302">
        <v>0.26698199264824174</v>
      </c>
      <c r="I323" s="302">
        <v>0.10108729181419918</v>
      </c>
      <c r="J323" s="302">
        <f t="shared" si="143"/>
        <v>0.53429320696332328</v>
      </c>
      <c r="K323" s="303"/>
      <c r="L323" s="302">
        <v>0.13224462378750637</v>
      </c>
      <c r="M323" s="302">
        <v>0.24505999757477631</v>
      </c>
      <c r="N323" s="302">
        <v>0.15954701159658463</v>
      </c>
      <c r="O323" s="302">
        <f t="shared" si="142"/>
        <v>0.53685163295886729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10.421927824470412</v>
      </c>
      <c r="C325" s="311">
        <f t="shared" ref="C325:E325" si="144">SUM(C315:C323)</f>
        <v>6.3519958584759983</v>
      </c>
      <c r="D325" s="311">
        <f t="shared" si="144"/>
        <v>9.207631705359326E-2</v>
      </c>
      <c r="E325" s="311">
        <f t="shared" si="144"/>
        <v>16.866000000000003</v>
      </c>
      <c r="F325" s="311"/>
      <c r="G325" s="311">
        <f t="shared" ref="G325:J325" si="145">SUM(G315:G323)</f>
        <v>10.364054945034249</v>
      </c>
      <c r="H325" s="311">
        <f t="shared" si="145"/>
        <v>5.5203129479404538</v>
      </c>
      <c r="I325" s="311">
        <f t="shared" si="145"/>
        <v>0.54963210702529264</v>
      </c>
      <c r="J325" s="311">
        <f t="shared" si="145"/>
        <v>16.433999999999994</v>
      </c>
      <c r="K325" s="311"/>
      <c r="L325" s="311">
        <f t="shared" ref="L325:O325" si="146">SUM(L315:L323)</f>
        <v>10.182448356684281</v>
      </c>
      <c r="M325" s="311">
        <f t="shared" si="146"/>
        <v>5.75850087272467</v>
      </c>
      <c r="N325" s="311">
        <f t="shared" si="146"/>
        <v>0.56405077059106623</v>
      </c>
      <c r="O325" s="311">
        <f t="shared" si="146"/>
        <v>16.505000000000017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0.34426906799986889</v>
      </c>
      <c r="C332" s="302">
        <v>0.13857086172246433</v>
      </c>
      <c r="D332" s="302">
        <v>0.17036752322115462</v>
      </c>
      <c r="E332" s="302">
        <f>SUM(B332:D332)</f>
        <v>0.65320745294348792</v>
      </c>
      <c r="F332" s="303"/>
      <c r="G332" s="302">
        <v>0.33682363985716973</v>
      </c>
      <c r="H332" s="302">
        <v>0.16414461768167821</v>
      </c>
      <c r="I332" s="302">
        <v>0.17451498342708677</v>
      </c>
      <c r="J332" s="302">
        <f>SUM(G332:I332)</f>
        <v>0.67548324096593459</v>
      </c>
      <c r="K332" s="303"/>
      <c r="L332" s="302">
        <v>0.30203047463147631</v>
      </c>
      <c r="M332" s="302">
        <v>0.19801254610434904</v>
      </c>
      <c r="N332" s="302">
        <v>0.20119148627862596</v>
      </c>
      <c r="O332" s="302">
        <f>SUM(L332:N332)</f>
        <v>0.70123450701445122</v>
      </c>
    </row>
    <row r="333" spans="1:15" s="236" customFormat="1" x14ac:dyDescent="0.2">
      <c r="A333" s="237" t="str">
        <f>name!E$5</f>
        <v>Professional occupations</v>
      </c>
      <c r="B333" s="302">
        <v>7.1062304512081331</v>
      </c>
      <c r="C333" s="302">
        <v>3.7512736495681001</v>
      </c>
      <c r="D333" s="302">
        <v>0.88766679212926103</v>
      </c>
      <c r="E333" s="302">
        <f t="shared" ref="E333:E340" si="147">SUM(B333:D333)</f>
        <v>11.745170892905493</v>
      </c>
      <c r="F333" s="303"/>
      <c r="G333" s="302">
        <v>7.5025527104459107</v>
      </c>
      <c r="H333" s="302">
        <v>3.8496957155764151</v>
      </c>
      <c r="I333" s="302">
        <v>1.0994854327921875</v>
      </c>
      <c r="J333" s="302">
        <f t="shared" ref="J333:J335" si="148">SUM(G333:I333)</f>
        <v>12.451733858814514</v>
      </c>
      <c r="K333" s="303"/>
      <c r="L333" s="302">
        <v>7.9577733956753587</v>
      </c>
      <c r="M333" s="302">
        <v>4.4964323923639995</v>
      </c>
      <c r="N333" s="302">
        <v>1.1311420681196125</v>
      </c>
      <c r="O333" s="302">
        <f t="shared" ref="O333:O340" si="149">SUM(L333:N333)</f>
        <v>13.58534785615897</v>
      </c>
    </row>
    <row r="334" spans="1:15" s="236" customFormat="1" x14ac:dyDescent="0.2">
      <c r="A334" s="237" t="str">
        <f>name!E$6</f>
        <v>Associate professional occupations</v>
      </c>
      <c r="B334" s="302">
        <v>0.90426531858991466</v>
      </c>
      <c r="C334" s="302">
        <v>0.83021231157340458</v>
      </c>
      <c r="D334" s="302">
        <v>0.42018092073422558</v>
      </c>
      <c r="E334" s="302">
        <f t="shared" si="147"/>
        <v>2.1546585508975449</v>
      </c>
      <c r="F334" s="303"/>
      <c r="G334" s="302">
        <v>0.93128036915055468</v>
      </c>
      <c r="H334" s="302">
        <v>0.83538151543891526</v>
      </c>
      <c r="I334" s="302">
        <v>0.3299266585053392</v>
      </c>
      <c r="J334" s="302">
        <f t="shared" si="148"/>
        <v>2.0965885430948092</v>
      </c>
      <c r="K334" s="303"/>
      <c r="L334" s="302">
        <v>1.0266773961764308</v>
      </c>
      <c r="M334" s="302">
        <v>1.0760266695263265</v>
      </c>
      <c r="N334" s="302">
        <v>0.29806228617344921</v>
      </c>
      <c r="O334" s="302">
        <f t="shared" si="149"/>
        <v>2.4007663518762064</v>
      </c>
    </row>
    <row r="335" spans="1:15" s="236" customFormat="1" x14ac:dyDescent="0.2">
      <c r="A335" s="237" t="str">
        <f>name!E$7</f>
        <v>Administrative and secretarial occupations</v>
      </c>
      <c r="B335" s="302">
        <v>0.55164366047726709</v>
      </c>
      <c r="C335" s="302">
        <v>1.4209132356773964</v>
      </c>
      <c r="D335" s="302">
        <v>5.6944708032300256E-2</v>
      </c>
      <c r="E335" s="302">
        <f t="shared" si="147"/>
        <v>2.0295016041869638</v>
      </c>
      <c r="F335" s="303"/>
      <c r="G335" s="302">
        <v>0.46815547965946613</v>
      </c>
      <c r="H335" s="302">
        <v>1.1222527692429003</v>
      </c>
      <c r="I335" s="302">
        <v>5.1159162237902629E-2</v>
      </c>
      <c r="J335" s="302">
        <f t="shared" si="148"/>
        <v>1.6415674111402689</v>
      </c>
      <c r="K335" s="303"/>
      <c r="L335" s="302">
        <v>0.30244860644344695</v>
      </c>
      <c r="M335" s="302">
        <v>0.70941432043667829</v>
      </c>
      <c r="N335" s="302">
        <v>3.2071464713445547E-2</v>
      </c>
      <c r="O335" s="302">
        <f t="shared" si="149"/>
        <v>1.0439343915935708</v>
      </c>
    </row>
    <row r="336" spans="1:15" s="236" customFormat="1" x14ac:dyDescent="0.2">
      <c r="A336" s="237" t="str">
        <f>name!E$8</f>
        <v>Skilled trades occupations</v>
      </c>
      <c r="B336" s="302">
        <v>0.23172085399601308</v>
      </c>
      <c r="C336" s="302">
        <v>0.15665210259093787</v>
      </c>
      <c r="D336" s="302">
        <v>0.10909779372789161</v>
      </c>
      <c r="E336" s="302">
        <f t="shared" si="147"/>
        <v>0.49747075031484256</v>
      </c>
      <c r="F336" s="303"/>
      <c r="G336" s="302">
        <v>0.16042457496487558</v>
      </c>
      <c r="H336" s="302">
        <v>9.7236037421433816E-2</v>
      </c>
      <c r="I336" s="302">
        <v>6.9620841221057037E-2</v>
      </c>
      <c r="J336" s="302">
        <f>SUM(G336:I336)</f>
        <v>0.32728145360736643</v>
      </c>
      <c r="K336" s="303"/>
      <c r="L336" s="302">
        <v>9.829295031882973E-2</v>
      </c>
      <c r="M336" s="302">
        <v>4.6299768094634916E-2</v>
      </c>
      <c r="N336" s="302">
        <v>8.0741270301264864E-2</v>
      </c>
      <c r="O336" s="302">
        <f t="shared" si="149"/>
        <v>0.22533398871472954</v>
      </c>
    </row>
    <row r="337" spans="1:15" s="236" customFormat="1" x14ac:dyDescent="0.2">
      <c r="A337" s="237" t="str">
        <f>name!E$9</f>
        <v>Caring, leisure and other service occupations</v>
      </c>
      <c r="B337" s="302">
        <v>2.3746081902109304</v>
      </c>
      <c r="C337" s="302">
        <v>3.5345070648928614</v>
      </c>
      <c r="D337" s="302">
        <v>0.16204970637737784</v>
      </c>
      <c r="E337" s="302">
        <f t="shared" si="147"/>
        <v>6.0711649614811698</v>
      </c>
      <c r="F337" s="303"/>
      <c r="G337" s="302">
        <v>2.0981576352120626</v>
      </c>
      <c r="H337" s="302">
        <v>3.0336051017379257</v>
      </c>
      <c r="I337" s="302">
        <v>0.17486532903362567</v>
      </c>
      <c r="J337" s="302">
        <f t="shared" ref="J337:J340" si="150">SUM(G337:I337)</f>
        <v>5.306628065983614</v>
      </c>
      <c r="K337" s="303"/>
      <c r="L337" s="302">
        <v>2.4497218644196379</v>
      </c>
      <c r="M337" s="302">
        <v>3.0058240624870725</v>
      </c>
      <c r="N337" s="302">
        <v>0.17099723254028851</v>
      </c>
      <c r="O337" s="302">
        <f t="shared" si="149"/>
        <v>5.6265431594469986</v>
      </c>
    </row>
    <row r="338" spans="1:15" s="236" customFormat="1" x14ac:dyDescent="0.2">
      <c r="A338" s="237" t="str">
        <f>name!E$10</f>
        <v>Sales and customer service occupations</v>
      </c>
      <c r="B338" s="302">
        <v>4.8283142797150826E-2</v>
      </c>
      <c r="C338" s="302">
        <v>9.6080602910243784E-2</v>
      </c>
      <c r="D338" s="302">
        <v>5.3761224363846893E-2</v>
      </c>
      <c r="E338" s="302">
        <f t="shared" si="147"/>
        <v>0.1981249700712415</v>
      </c>
      <c r="F338" s="303"/>
      <c r="G338" s="302">
        <v>4.1396494055629174E-2</v>
      </c>
      <c r="H338" s="302">
        <v>7.7010205519461208E-2</v>
      </c>
      <c r="I338" s="302">
        <v>3.0648096561132789E-2</v>
      </c>
      <c r="J338" s="302">
        <f t="shared" si="150"/>
        <v>0.14905479613622316</v>
      </c>
      <c r="K338" s="303"/>
      <c r="L338" s="302">
        <v>4.3831876463652351E-2</v>
      </c>
      <c r="M338" s="302">
        <v>8.3240094768446307E-2</v>
      </c>
      <c r="N338" s="302">
        <v>3.1860882225347366E-2</v>
      </c>
      <c r="O338" s="302">
        <f t="shared" si="149"/>
        <v>0.15893285345744601</v>
      </c>
    </row>
    <row r="339" spans="1:15" s="236" customFormat="1" x14ac:dyDescent="0.2">
      <c r="A339" s="237" t="str">
        <f>name!E$11</f>
        <v>Process, plant and machine operatives</v>
      </c>
      <c r="B339" s="302">
        <v>4.0221199541709142E-2</v>
      </c>
      <c r="C339" s="302">
        <v>5.7040620110790058E-2</v>
      </c>
      <c r="D339" s="302">
        <v>0.49668752218941148</v>
      </c>
      <c r="E339" s="302">
        <f t="shared" si="147"/>
        <v>0.59394934184191062</v>
      </c>
      <c r="F339" s="303"/>
      <c r="G339" s="302">
        <v>2.9421278128150929E-2</v>
      </c>
      <c r="H339" s="302">
        <v>3.721700775384415E-2</v>
      </c>
      <c r="I339" s="302">
        <v>0.36439659845487471</v>
      </c>
      <c r="J339" s="302">
        <f t="shared" si="150"/>
        <v>0.43103488433686976</v>
      </c>
      <c r="K339" s="303"/>
      <c r="L339" s="302">
        <v>2.5367361707302794E-2</v>
      </c>
      <c r="M339" s="302">
        <v>3.6466235819652221E-2</v>
      </c>
      <c r="N339" s="302">
        <v>0.3975506488322505</v>
      </c>
      <c r="O339" s="302">
        <f t="shared" si="149"/>
        <v>0.45938424635920549</v>
      </c>
    </row>
    <row r="340" spans="1:15" s="236" customFormat="1" x14ac:dyDescent="0.2">
      <c r="A340" s="237" t="str">
        <f>name!E$12</f>
        <v>Elementary occupations</v>
      </c>
      <c r="B340" s="302">
        <v>9.6497749858702089E-2</v>
      </c>
      <c r="C340" s="302">
        <v>1.4872376169612722</v>
      </c>
      <c r="D340" s="302">
        <v>0.13401610853738918</v>
      </c>
      <c r="E340" s="302">
        <f t="shared" si="147"/>
        <v>1.7177514753573635</v>
      </c>
      <c r="F340" s="303"/>
      <c r="G340" s="302">
        <v>7.0831777214577618E-2</v>
      </c>
      <c r="H340" s="302">
        <v>1.0314129199438435</v>
      </c>
      <c r="I340" s="302">
        <v>6.6383048762027302E-2</v>
      </c>
      <c r="J340" s="302">
        <f t="shared" si="150"/>
        <v>1.1686277459204486</v>
      </c>
      <c r="K340" s="303"/>
      <c r="L340" s="302">
        <v>3.7949199675072751E-2</v>
      </c>
      <c r="M340" s="302">
        <v>0.34082122986903918</v>
      </c>
      <c r="N340" s="302">
        <v>0.1347522158342784</v>
      </c>
      <c r="O340" s="302">
        <f t="shared" si="149"/>
        <v>0.51352264537839032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11.697739634679689</v>
      </c>
      <c r="C342" s="311">
        <f t="shared" ref="C342:E342" si="151">SUM(C332:C340)</f>
        <v>11.472488066007468</v>
      </c>
      <c r="D342" s="311">
        <f t="shared" si="151"/>
        <v>2.4907722993128583</v>
      </c>
      <c r="E342" s="311">
        <f t="shared" si="151"/>
        <v>25.661000000000019</v>
      </c>
      <c r="F342" s="311"/>
      <c r="G342" s="311">
        <f t="shared" ref="G342:J342" si="152">SUM(G332:G340)</f>
        <v>11.639043958688395</v>
      </c>
      <c r="H342" s="311">
        <f t="shared" si="152"/>
        <v>10.247955890316415</v>
      </c>
      <c r="I342" s="311">
        <f t="shared" si="152"/>
        <v>2.3610001509952339</v>
      </c>
      <c r="J342" s="311">
        <f t="shared" si="152"/>
        <v>24.248000000000051</v>
      </c>
      <c r="K342" s="311"/>
      <c r="L342" s="311">
        <f t="shared" ref="L342:O342" si="153">SUM(L332:L340)</f>
        <v>12.24409312551121</v>
      </c>
      <c r="M342" s="311">
        <f t="shared" si="153"/>
        <v>9.9925373194701983</v>
      </c>
      <c r="N342" s="311">
        <f t="shared" si="153"/>
        <v>2.4783695550185625</v>
      </c>
      <c r="O342" s="311">
        <f t="shared" si="153"/>
        <v>24.714999999999971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1.0531433201067995</v>
      </c>
      <c r="C349" s="302">
        <v>0.33030035663228552</v>
      </c>
      <c r="D349" s="302">
        <v>0.2022515481422022</v>
      </c>
      <c r="E349" s="302">
        <f>SUM(B349:D349)</f>
        <v>1.5856952248812872</v>
      </c>
      <c r="F349" s="303"/>
      <c r="G349" s="302">
        <v>1.1269223861554694</v>
      </c>
      <c r="H349" s="302">
        <v>0.45411595210660993</v>
      </c>
      <c r="I349" s="302">
        <v>0.20212040274397428</v>
      </c>
      <c r="J349" s="302">
        <f>SUM(G349:I349)</f>
        <v>1.7831587410060534</v>
      </c>
      <c r="K349" s="303"/>
      <c r="L349" s="302">
        <v>1.2256369872207014</v>
      </c>
      <c r="M349" s="302">
        <v>0.58917977891903428</v>
      </c>
      <c r="N349" s="302">
        <v>0.27419748928649168</v>
      </c>
      <c r="O349" s="302">
        <f>SUM(L349:N349)</f>
        <v>2.0890142554262274</v>
      </c>
    </row>
    <row r="350" spans="1:15" s="236" customFormat="1" x14ac:dyDescent="0.2">
      <c r="A350" s="237" t="str">
        <f>name!E$5</f>
        <v>Professional occupations</v>
      </c>
      <c r="B350" s="302">
        <v>6.5773522974864393</v>
      </c>
      <c r="C350" s="302">
        <v>3.0881176525678291</v>
      </c>
      <c r="D350" s="302">
        <v>1.0560780669614767</v>
      </c>
      <c r="E350" s="302">
        <f t="shared" ref="E350:E357" si="154">SUM(B350:D350)</f>
        <v>10.721548017015746</v>
      </c>
      <c r="F350" s="303"/>
      <c r="G350" s="302">
        <v>7.3127177605443068</v>
      </c>
      <c r="H350" s="302">
        <v>3.6029220337615189</v>
      </c>
      <c r="I350" s="302">
        <v>0.94791068336568629</v>
      </c>
      <c r="J350" s="302">
        <f t="shared" ref="J350:J352" si="155">SUM(G350:I350)</f>
        <v>11.863550477671511</v>
      </c>
      <c r="K350" s="303"/>
      <c r="L350" s="302">
        <v>8.5617184962375603</v>
      </c>
      <c r="M350" s="302">
        <v>4.1422069741861982</v>
      </c>
      <c r="N350" s="302">
        <v>1.0786225918219146</v>
      </c>
      <c r="O350" s="302">
        <f t="shared" ref="O350:O357" si="156">SUM(L350:N350)</f>
        <v>13.782548062245674</v>
      </c>
    </row>
    <row r="351" spans="1:15" s="236" customFormat="1" x14ac:dyDescent="0.2">
      <c r="A351" s="237" t="str">
        <f>name!E$6</f>
        <v>Associate professional occupations</v>
      </c>
      <c r="B351" s="302">
        <v>2.7021355335978519</v>
      </c>
      <c r="C351" s="302">
        <v>1.6679864325709313</v>
      </c>
      <c r="D351" s="302">
        <v>0.38006342550005306</v>
      </c>
      <c r="E351" s="302">
        <f t="shared" si="154"/>
        <v>4.7501853916688361</v>
      </c>
      <c r="F351" s="303"/>
      <c r="G351" s="302">
        <v>2.922945019157039</v>
      </c>
      <c r="H351" s="302">
        <v>1.9097294813246426</v>
      </c>
      <c r="I351" s="302">
        <v>0.261290347074075</v>
      </c>
      <c r="J351" s="302">
        <f t="shared" si="155"/>
        <v>5.0939648475557568</v>
      </c>
      <c r="K351" s="303"/>
      <c r="L351" s="302">
        <v>5.2496639423988816</v>
      </c>
      <c r="M351" s="302">
        <v>3.0770330478850441</v>
      </c>
      <c r="N351" s="302">
        <v>0.38585572563868575</v>
      </c>
      <c r="O351" s="302">
        <f t="shared" si="156"/>
        <v>8.7125527159226124</v>
      </c>
    </row>
    <row r="352" spans="1:15" s="236" customFormat="1" x14ac:dyDescent="0.2">
      <c r="A352" s="237" t="str">
        <f>name!E$7</f>
        <v>Administrative and secretarial occupations</v>
      </c>
      <c r="B352" s="302">
        <v>1.8258383240138769</v>
      </c>
      <c r="C352" s="302">
        <v>2.7639351497688942</v>
      </c>
      <c r="D352" s="302">
        <v>8.9693830476171521E-2</v>
      </c>
      <c r="E352" s="302">
        <f t="shared" si="154"/>
        <v>4.6794673042589432</v>
      </c>
      <c r="F352" s="303"/>
      <c r="G352" s="302">
        <v>1.649064956305204</v>
      </c>
      <c r="H352" s="302">
        <v>2.4432157694319896</v>
      </c>
      <c r="I352" s="302">
        <v>5.2566853233309299E-2</v>
      </c>
      <c r="J352" s="302">
        <f t="shared" si="155"/>
        <v>4.144847578970503</v>
      </c>
      <c r="K352" s="303"/>
      <c r="L352" s="302">
        <v>1.5979653673163614</v>
      </c>
      <c r="M352" s="302">
        <v>1.832758853461667</v>
      </c>
      <c r="N352" s="302">
        <v>3.9451814374621856E-2</v>
      </c>
      <c r="O352" s="302">
        <f t="shared" si="156"/>
        <v>3.4701760351526501</v>
      </c>
    </row>
    <row r="353" spans="1:15" s="236" customFormat="1" x14ac:dyDescent="0.2">
      <c r="A353" s="237" t="str">
        <f>name!E$8</f>
        <v>Skilled trades occupations</v>
      </c>
      <c r="B353" s="302">
        <v>0.23746178119653211</v>
      </c>
      <c r="C353" s="302">
        <v>0.21153234164461945</v>
      </c>
      <c r="D353" s="302">
        <v>9.0046570521829516E-2</v>
      </c>
      <c r="E353" s="302">
        <f t="shared" si="154"/>
        <v>0.5390406933629811</v>
      </c>
      <c r="F353" s="303"/>
      <c r="G353" s="302">
        <v>0.18297331425927149</v>
      </c>
      <c r="H353" s="302">
        <v>0.15578335056829945</v>
      </c>
      <c r="I353" s="302">
        <v>7.5257487873943582E-2</v>
      </c>
      <c r="J353" s="302">
        <f>SUM(G353:I353)</f>
        <v>0.41401415270151454</v>
      </c>
      <c r="K353" s="303"/>
      <c r="L353" s="302">
        <v>0.12408398582480473</v>
      </c>
      <c r="M353" s="302">
        <v>0.13924578601917087</v>
      </c>
      <c r="N353" s="302">
        <v>8.9048040689697197E-2</v>
      </c>
      <c r="O353" s="302">
        <f t="shared" si="156"/>
        <v>0.35237781253367279</v>
      </c>
    </row>
    <row r="354" spans="1:15" s="236" customFormat="1" x14ac:dyDescent="0.2">
      <c r="A354" s="237" t="str">
        <f>name!E$9</f>
        <v>Caring, leisure and other service occupations</v>
      </c>
      <c r="B354" s="302">
        <v>6.5893287534270595</v>
      </c>
      <c r="C354" s="302">
        <v>6.4812679750790041</v>
      </c>
      <c r="D354" s="302">
        <v>0.74197921161690961</v>
      </c>
      <c r="E354" s="302">
        <f t="shared" si="154"/>
        <v>13.812575940122974</v>
      </c>
      <c r="F354" s="303"/>
      <c r="G354" s="302">
        <v>6.2429054579158541</v>
      </c>
      <c r="H354" s="302">
        <v>6.140352586955828</v>
      </c>
      <c r="I354" s="302">
        <v>0.61048736017084204</v>
      </c>
      <c r="J354" s="302">
        <f t="shared" ref="J354:J357" si="157">SUM(G354:I354)</f>
        <v>12.993745405042523</v>
      </c>
      <c r="K354" s="303"/>
      <c r="L354" s="302">
        <v>7.8083319587141125</v>
      </c>
      <c r="M354" s="302">
        <v>6.3652365362629988</v>
      </c>
      <c r="N354" s="302">
        <v>0.77732029297771577</v>
      </c>
      <c r="O354" s="302">
        <f t="shared" si="156"/>
        <v>14.950888787954828</v>
      </c>
    </row>
    <row r="355" spans="1:15" s="236" customFormat="1" x14ac:dyDescent="0.2">
      <c r="A355" s="237" t="str">
        <f>name!E$10</f>
        <v>Sales and customer service occupations</v>
      </c>
      <c r="B355" s="302">
        <v>0.26168087224719527</v>
      </c>
      <c r="C355" s="302">
        <v>0.26645192095611719</v>
      </c>
      <c r="D355" s="302">
        <v>3.5261983296066127E-2</v>
      </c>
      <c r="E355" s="302">
        <f t="shared" si="154"/>
        <v>0.56339477649937852</v>
      </c>
      <c r="F355" s="303"/>
      <c r="G355" s="302">
        <v>0.23383097730528604</v>
      </c>
      <c r="H355" s="302">
        <v>0.24054903360110017</v>
      </c>
      <c r="I355" s="302">
        <v>1.9814668237897886E-2</v>
      </c>
      <c r="J355" s="302">
        <f t="shared" si="157"/>
        <v>0.49419467914428411</v>
      </c>
      <c r="K355" s="303"/>
      <c r="L355" s="302">
        <v>0.27186966559718906</v>
      </c>
      <c r="M355" s="302">
        <v>0.27365845880653206</v>
      </c>
      <c r="N355" s="302">
        <v>2.3313350728816136E-2</v>
      </c>
      <c r="O355" s="302">
        <f t="shared" si="156"/>
        <v>0.56884147513253724</v>
      </c>
    </row>
    <row r="356" spans="1:15" s="236" customFormat="1" x14ac:dyDescent="0.2">
      <c r="A356" s="237" t="str">
        <f>name!E$11</f>
        <v>Process, plant and machine operatives</v>
      </c>
      <c r="B356" s="302">
        <v>8.9010950848775042E-2</v>
      </c>
      <c r="C356" s="302">
        <v>0.13058956550610534</v>
      </c>
      <c r="D356" s="302">
        <v>1.2115759513933606E-2</v>
      </c>
      <c r="E356" s="302">
        <f t="shared" si="154"/>
        <v>0.23171627586881396</v>
      </c>
      <c r="F356" s="303"/>
      <c r="G356" s="302">
        <v>6.4198091909312818E-2</v>
      </c>
      <c r="H356" s="302">
        <v>0.1145112062873591</v>
      </c>
      <c r="I356" s="302">
        <v>1.0913666860580378E-2</v>
      </c>
      <c r="J356" s="302">
        <f t="shared" si="157"/>
        <v>0.18962296505725229</v>
      </c>
      <c r="K356" s="303"/>
      <c r="L356" s="302">
        <v>2.5716580646964558E-2</v>
      </c>
      <c r="M356" s="302">
        <v>7.7232710926437534E-2</v>
      </c>
      <c r="N356" s="302">
        <v>9.0731351111429433E-3</v>
      </c>
      <c r="O356" s="302">
        <f t="shared" si="156"/>
        <v>0.11202242668454503</v>
      </c>
    </row>
    <row r="357" spans="1:15" s="236" customFormat="1" x14ac:dyDescent="0.2">
      <c r="A357" s="237" t="str">
        <f>name!E$12</f>
        <v>Elementary occupations</v>
      </c>
      <c r="B357" s="302">
        <v>0.27092481538314755</v>
      </c>
      <c r="C357" s="302">
        <v>0.76435521183273669</v>
      </c>
      <c r="D357" s="302">
        <v>2.1096349105199089E-2</v>
      </c>
      <c r="E357" s="302">
        <f t="shared" si="154"/>
        <v>1.0563763763210834</v>
      </c>
      <c r="F357" s="303"/>
      <c r="G357" s="302">
        <v>0.22713237133202513</v>
      </c>
      <c r="H357" s="302">
        <v>0.56578925407329317</v>
      </c>
      <c r="I357" s="302">
        <v>9.9795274452764704E-3</v>
      </c>
      <c r="J357" s="302">
        <f t="shared" si="157"/>
        <v>0.80290115285059471</v>
      </c>
      <c r="K357" s="303"/>
      <c r="L357" s="302">
        <v>0.17859455168180136</v>
      </c>
      <c r="M357" s="302">
        <v>0.46980466030506896</v>
      </c>
      <c r="N357" s="302">
        <v>3.179216960392433E-3</v>
      </c>
      <c r="O357" s="302">
        <f t="shared" si="156"/>
        <v>0.65157842894726281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19.606876648307672</v>
      </c>
      <c r="C359" s="311">
        <f t="shared" ref="C359:E359" si="158">SUM(C349:C357)</f>
        <v>15.70453660655852</v>
      </c>
      <c r="D359" s="311">
        <f t="shared" si="158"/>
        <v>2.6285867451338412</v>
      </c>
      <c r="E359" s="311">
        <f t="shared" si="158"/>
        <v>37.94000000000004</v>
      </c>
      <c r="F359" s="311"/>
      <c r="G359" s="311">
        <f t="shared" ref="G359:J359" si="159">SUM(G349:G357)</f>
        <v>19.962690334883767</v>
      </c>
      <c r="H359" s="311">
        <f t="shared" si="159"/>
        <v>15.62696866811064</v>
      </c>
      <c r="I359" s="311">
        <f t="shared" si="159"/>
        <v>2.1903409970055852</v>
      </c>
      <c r="J359" s="311">
        <f t="shared" si="159"/>
        <v>37.779999999999994</v>
      </c>
      <c r="K359" s="311"/>
      <c r="L359" s="311">
        <f t="shared" ref="L359:O359" si="160">SUM(L349:L357)</f>
        <v>25.043581535638378</v>
      </c>
      <c r="M359" s="311">
        <f t="shared" si="160"/>
        <v>16.966356806772154</v>
      </c>
      <c r="N359" s="311">
        <f t="shared" si="160"/>
        <v>2.6800616575894787</v>
      </c>
      <c r="O359" s="311">
        <f t="shared" si="160"/>
        <v>44.690000000000005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0.25818894570938017</v>
      </c>
      <c r="C366" s="302">
        <v>8.3206371799801004E-2</v>
      </c>
      <c r="D366" s="302">
        <v>6.5591327239698724E-2</v>
      </c>
      <c r="E366" s="302">
        <f>SUM(B366:D366)</f>
        <v>0.40698664474887991</v>
      </c>
      <c r="F366" s="303"/>
      <c r="G366" s="302">
        <v>0.26237513726398587</v>
      </c>
      <c r="H366" s="302">
        <v>0.11187642536080392</v>
      </c>
      <c r="I366" s="302">
        <v>0.10806566178332272</v>
      </c>
      <c r="J366" s="302">
        <f>SUM(G366:I366)</f>
        <v>0.48231722440811248</v>
      </c>
      <c r="K366" s="303"/>
      <c r="L366" s="302">
        <v>0.23848896002101336</v>
      </c>
      <c r="M366" s="302">
        <v>0.12890075716155935</v>
      </c>
      <c r="N366" s="302">
        <v>9.3653463889391567E-2</v>
      </c>
      <c r="O366" s="302">
        <f>SUM(L366:N366)</f>
        <v>0.46104318107196429</v>
      </c>
    </row>
    <row r="367" spans="1:15" s="236" customFormat="1" x14ac:dyDescent="0.2">
      <c r="A367" s="237" t="str">
        <f>name!E$5</f>
        <v>Professional occupations</v>
      </c>
      <c r="B367" s="302">
        <v>0.32574930610812625</v>
      </c>
      <c r="C367" s="302">
        <v>0.17312402533473512</v>
      </c>
      <c r="D367" s="302">
        <v>0.2002491042648184</v>
      </c>
      <c r="E367" s="302">
        <f t="shared" ref="E367:E374" si="161">SUM(B367:D367)</f>
        <v>0.69912243570767973</v>
      </c>
      <c r="F367" s="303"/>
      <c r="G367" s="302">
        <v>0.38301792122563066</v>
      </c>
      <c r="H367" s="302">
        <v>0.23960978340529601</v>
      </c>
      <c r="I367" s="302">
        <v>0.30088392287645854</v>
      </c>
      <c r="J367" s="302">
        <f t="shared" ref="J367:J369" si="162">SUM(G367:I367)</f>
        <v>0.92351162750738514</v>
      </c>
      <c r="K367" s="303"/>
      <c r="L367" s="302">
        <v>0.43759244334672043</v>
      </c>
      <c r="M367" s="302">
        <v>0.30401973721111686</v>
      </c>
      <c r="N367" s="302">
        <v>0.25647462521549758</v>
      </c>
      <c r="O367" s="302">
        <f t="shared" ref="O367:O374" si="163">SUM(L367:N367)</f>
        <v>0.99808680577333486</v>
      </c>
    </row>
    <row r="368" spans="1:15" s="236" customFormat="1" x14ac:dyDescent="0.2">
      <c r="A368" s="237" t="str">
        <f>name!E$6</f>
        <v>Associate professional occupations</v>
      </c>
      <c r="B368" s="302">
        <v>0.42977864522047843</v>
      </c>
      <c r="C368" s="302">
        <v>0.29477307420506466</v>
      </c>
      <c r="D368" s="302">
        <v>0.50276966010916091</v>
      </c>
      <c r="E368" s="302">
        <f t="shared" si="161"/>
        <v>1.227321379534704</v>
      </c>
      <c r="F368" s="303"/>
      <c r="G368" s="302">
        <v>0.44736884043170994</v>
      </c>
      <c r="H368" s="302">
        <v>0.32659643173228498</v>
      </c>
      <c r="I368" s="302">
        <v>0.77744303641461887</v>
      </c>
      <c r="J368" s="302">
        <f t="shared" si="162"/>
        <v>1.5514083085786137</v>
      </c>
      <c r="K368" s="303"/>
      <c r="L368" s="302">
        <v>0.39509669411955467</v>
      </c>
      <c r="M368" s="302">
        <v>0.29741711376657831</v>
      </c>
      <c r="N368" s="302">
        <v>0.66747943033765023</v>
      </c>
      <c r="O368" s="302">
        <f t="shared" si="163"/>
        <v>1.3599932382237832</v>
      </c>
    </row>
    <row r="369" spans="1:15" s="236" customFormat="1" x14ac:dyDescent="0.2">
      <c r="A369" s="237" t="str">
        <f>name!E$7</f>
        <v>Administrative and secretarial occupations</v>
      </c>
      <c r="B369" s="302">
        <v>0.36761148582282022</v>
      </c>
      <c r="C369" s="302">
        <v>0.70096884494312073</v>
      </c>
      <c r="D369" s="302">
        <v>1.7868026072319031E-2</v>
      </c>
      <c r="E369" s="302">
        <f t="shared" si="161"/>
        <v>1.0864483568382599</v>
      </c>
      <c r="F369" s="303"/>
      <c r="G369" s="302">
        <v>0.31845119301861841</v>
      </c>
      <c r="H369" s="302">
        <v>0.6468865171015592</v>
      </c>
      <c r="I369" s="302">
        <v>2.0475654035755589E-2</v>
      </c>
      <c r="J369" s="302">
        <f t="shared" si="162"/>
        <v>0.98581336415593324</v>
      </c>
      <c r="K369" s="303"/>
      <c r="L369" s="302">
        <v>0.34461751975047461</v>
      </c>
      <c r="M369" s="302">
        <v>0.62174645185324195</v>
      </c>
      <c r="N369" s="302">
        <v>1.554836253543857E-2</v>
      </c>
      <c r="O369" s="302">
        <f t="shared" si="163"/>
        <v>0.98191233413915513</v>
      </c>
    </row>
    <row r="370" spans="1:15" s="236" customFormat="1" x14ac:dyDescent="0.2">
      <c r="A370" s="237" t="str">
        <f>name!E$8</f>
        <v>Skilled trades occupations</v>
      </c>
      <c r="B370" s="302">
        <v>0.26077342344806265</v>
      </c>
      <c r="C370" s="302">
        <v>0.16211439744461612</v>
      </c>
      <c r="D370" s="302">
        <v>0.13014694930885043</v>
      </c>
      <c r="E370" s="302">
        <f t="shared" si="161"/>
        <v>0.55303477020152914</v>
      </c>
      <c r="F370" s="303"/>
      <c r="G370" s="302">
        <v>0.21333842436512637</v>
      </c>
      <c r="H370" s="302">
        <v>0.12165314245353639</v>
      </c>
      <c r="I370" s="302">
        <v>0.17979784468529691</v>
      </c>
      <c r="J370" s="302">
        <f>SUM(G370:I370)</f>
        <v>0.51478941150395974</v>
      </c>
      <c r="K370" s="303"/>
      <c r="L370" s="302">
        <v>0.16145057393767384</v>
      </c>
      <c r="M370" s="302">
        <v>0.14513170333404246</v>
      </c>
      <c r="N370" s="302">
        <v>0.17781657252617272</v>
      </c>
      <c r="O370" s="302">
        <f t="shared" si="163"/>
        <v>0.484398849797889</v>
      </c>
    </row>
    <row r="371" spans="1:15" s="236" customFormat="1" x14ac:dyDescent="0.2">
      <c r="A371" s="237" t="str">
        <f>name!E$9</f>
        <v>Caring, leisure and other service occupations</v>
      </c>
      <c r="B371" s="302">
        <v>0.26591180738452525</v>
      </c>
      <c r="C371" s="302">
        <v>0.44896675439845907</v>
      </c>
      <c r="D371" s="302">
        <v>2.800547479889828E-2</v>
      </c>
      <c r="E371" s="302">
        <f t="shared" si="161"/>
        <v>0.74288403658188251</v>
      </c>
      <c r="F371" s="303"/>
      <c r="G371" s="302">
        <v>0.21191330657117047</v>
      </c>
      <c r="H371" s="302">
        <v>0.37274430513719514</v>
      </c>
      <c r="I371" s="302">
        <v>3.4482833876693264E-2</v>
      </c>
      <c r="J371" s="302">
        <f t="shared" ref="J371:J374" si="164">SUM(G371:I371)</f>
        <v>0.61914044558505887</v>
      </c>
      <c r="K371" s="303"/>
      <c r="L371" s="302">
        <v>0.17036882306738674</v>
      </c>
      <c r="M371" s="302">
        <v>0.34832962895050701</v>
      </c>
      <c r="N371" s="302">
        <v>2.8565292674468893E-2</v>
      </c>
      <c r="O371" s="302">
        <f t="shared" si="163"/>
        <v>0.54726374469236272</v>
      </c>
    </row>
    <row r="372" spans="1:15" s="236" customFormat="1" x14ac:dyDescent="0.2">
      <c r="A372" s="237" t="str">
        <f>name!E$10</f>
        <v>Sales and customer service occupations</v>
      </c>
      <c r="B372" s="302">
        <v>0.16030747978418189</v>
      </c>
      <c r="C372" s="302">
        <v>0.3004162872327571</v>
      </c>
      <c r="D372" s="302">
        <v>1.4320382397658905E-2</v>
      </c>
      <c r="E372" s="302">
        <f t="shared" si="161"/>
        <v>0.47504414941459788</v>
      </c>
      <c r="F372" s="303"/>
      <c r="G372" s="302">
        <v>0.13976176367001802</v>
      </c>
      <c r="H372" s="302">
        <v>0.2769578073079012</v>
      </c>
      <c r="I372" s="302">
        <v>1.6911552437334512E-2</v>
      </c>
      <c r="J372" s="302">
        <f t="shared" si="164"/>
        <v>0.43363112341525373</v>
      </c>
      <c r="K372" s="303"/>
      <c r="L372" s="302">
        <v>0.15053899327127793</v>
      </c>
      <c r="M372" s="302">
        <v>0.3288967448838846</v>
      </c>
      <c r="N372" s="302">
        <v>1.2653531991797366E-2</v>
      </c>
      <c r="O372" s="302">
        <f t="shared" si="163"/>
        <v>0.49208927014695986</v>
      </c>
    </row>
    <row r="373" spans="1:15" s="236" customFormat="1" x14ac:dyDescent="0.2">
      <c r="A373" s="237" t="str">
        <f>name!E$11</f>
        <v>Process, plant and machine operatives</v>
      </c>
      <c r="B373" s="302">
        <v>7.4087646247678496E-2</v>
      </c>
      <c r="C373" s="302">
        <v>5.2391296916062348E-2</v>
      </c>
      <c r="D373" s="302">
        <v>7.3152196416200752E-3</v>
      </c>
      <c r="E373" s="302">
        <f t="shared" si="161"/>
        <v>0.13379416280536091</v>
      </c>
      <c r="F373" s="303"/>
      <c r="G373" s="302">
        <v>5.899882536912459E-2</v>
      </c>
      <c r="H373" s="302">
        <v>4.8489261249564666E-2</v>
      </c>
      <c r="I373" s="302">
        <v>1.1722001671115095E-2</v>
      </c>
      <c r="J373" s="302">
        <f t="shared" si="164"/>
        <v>0.11921008828980434</v>
      </c>
      <c r="K373" s="303"/>
      <c r="L373" s="302">
        <v>5.9087612975694363E-2</v>
      </c>
      <c r="M373" s="302">
        <v>6.441075821345181E-2</v>
      </c>
      <c r="N373" s="302">
        <v>1.2963554399891766E-2</v>
      </c>
      <c r="O373" s="302">
        <f t="shared" si="163"/>
        <v>0.13646192558903794</v>
      </c>
    </row>
    <row r="374" spans="1:15" s="236" customFormat="1" x14ac:dyDescent="0.2">
      <c r="A374" s="237" t="str">
        <f>name!E$12</f>
        <v>Elementary occupations</v>
      </c>
      <c r="B374" s="302">
        <v>0.19351562525716492</v>
      </c>
      <c r="C374" s="302">
        <v>0.76397241269213545</v>
      </c>
      <c r="D374" s="302">
        <v>1.8876026217792514E-2</v>
      </c>
      <c r="E374" s="302">
        <f t="shared" si="161"/>
        <v>0.97636406416709287</v>
      </c>
      <c r="F374" s="303"/>
      <c r="G374" s="302">
        <v>0.14798099469040593</v>
      </c>
      <c r="H374" s="302">
        <v>0.57378572237421188</v>
      </c>
      <c r="I374" s="302">
        <v>1.9411689491246668E-2</v>
      </c>
      <c r="J374" s="302">
        <f t="shared" si="164"/>
        <v>0.74117840655586453</v>
      </c>
      <c r="K374" s="303"/>
      <c r="L374" s="302">
        <v>0.1582949072883279</v>
      </c>
      <c r="M374" s="302">
        <v>0.48645592567818458</v>
      </c>
      <c r="N374" s="302">
        <v>2.4999817599003885E-2</v>
      </c>
      <c r="O374" s="302">
        <f t="shared" si="163"/>
        <v>0.66975065056551641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2.3359243649824184</v>
      </c>
      <c r="C376" s="311">
        <f t="shared" ref="C376:E376" si="165">SUM(C366:C374)</f>
        <v>2.9799334649667517</v>
      </c>
      <c r="D376" s="311">
        <f t="shared" si="165"/>
        <v>0.98514217005081717</v>
      </c>
      <c r="E376" s="311">
        <f t="shared" si="165"/>
        <v>6.3009999999999877</v>
      </c>
      <c r="F376" s="311"/>
      <c r="G376" s="311">
        <f t="shared" ref="G376:J376" si="166">SUM(G366:G374)</f>
        <v>2.1832064066057906</v>
      </c>
      <c r="H376" s="311">
        <f t="shared" si="166"/>
        <v>2.7185993961223534</v>
      </c>
      <c r="I376" s="311">
        <f t="shared" si="166"/>
        <v>1.4691941972718419</v>
      </c>
      <c r="J376" s="311">
        <f t="shared" si="166"/>
        <v>6.3709999999999853</v>
      </c>
      <c r="K376" s="311"/>
      <c r="L376" s="311">
        <f t="shared" ref="L376:O376" si="167">SUM(L366:L374)</f>
        <v>2.115536527778124</v>
      </c>
      <c r="M376" s="311">
        <f t="shared" si="167"/>
        <v>2.7253088210525669</v>
      </c>
      <c r="N376" s="311">
        <f t="shared" si="167"/>
        <v>1.2901546511693125</v>
      </c>
      <c r="O376" s="311">
        <f t="shared" si="167"/>
        <v>6.1310000000000038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0.15744577144096158</v>
      </c>
      <c r="C383" s="302">
        <v>2.8532289158223541E-2</v>
      </c>
      <c r="D383" s="302">
        <v>0.20904171547984782</v>
      </c>
      <c r="E383" s="302">
        <f>SUM(B383:D383)</f>
        <v>0.39501977607903294</v>
      </c>
      <c r="F383" s="303"/>
      <c r="G383" s="302">
        <v>0.3322566737444349</v>
      </c>
      <c r="H383" s="302">
        <v>8.3259178852702231E-2</v>
      </c>
      <c r="I383" s="302">
        <v>0.41818623679441908</v>
      </c>
      <c r="J383" s="302">
        <f>SUM(G383:I383)</f>
        <v>0.83370208939155621</v>
      </c>
      <c r="K383" s="303"/>
      <c r="L383" s="302">
        <v>0.28013968521575827</v>
      </c>
      <c r="M383" s="302">
        <v>8.1916939981160203E-2</v>
      </c>
      <c r="N383" s="302">
        <v>0.35624621862092198</v>
      </c>
      <c r="O383" s="302">
        <f>SUM(L383:N383)</f>
        <v>0.71830284381784049</v>
      </c>
    </row>
    <row r="384" spans="1:15" s="236" customFormat="1" x14ac:dyDescent="0.2">
      <c r="A384" s="237" t="str">
        <f>name!E$5</f>
        <v>Professional occupations</v>
      </c>
      <c r="B384" s="302">
        <v>0.37064536995760422</v>
      </c>
      <c r="C384" s="302">
        <v>0.11384915907950123</v>
      </c>
      <c r="D384" s="302">
        <v>0.51328486850499033</v>
      </c>
      <c r="E384" s="302">
        <f t="shared" ref="E384:E391" si="168">SUM(B384:D384)</f>
        <v>0.99777939754209577</v>
      </c>
      <c r="F384" s="303"/>
      <c r="G384" s="302">
        <v>0.73457017740610109</v>
      </c>
      <c r="H384" s="302">
        <v>0.2696168516698908</v>
      </c>
      <c r="I384" s="302">
        <v>0.61567830736262041</v>
      </c>
      <c r="J384" s="302">
        <f t="shared" ref="J384:J386" si="169">SUM(G384:I384)</f>
        <v>1.6198653364386122</v>
      </c>
      <c r="K384" s="303"/>
      <c r="L384" s="302">
        <v>0.71855683310693053</v>
      </c>
      <c r="M384" s="302">
        <v>0.26518709929716566</v>
      </c>
      <c r="N384" s="302">
        <v>0.54306302045151555</v>
      </c>
      <c r="O384" s="302">
        <f t="shared" ref="O384:O391" si="170">SUM(L384:N384)</f>
        <v>1.5268069528556119</v>
      </c>
    </row>
    <row r="385" spans="1:15" s="236" customFormat="1" x14ac:dyDescent="0.2">
      <c r="A385" s="237" t="str">
        <f>name!E$6</f>
        <v>Associate professional occupations</v>
      </c>
      <c r="B385" s="302">
        <v>0.20551122474504563</v>
      </c>
      <c r="C385" s="302">
        <v>0.10128211792191182</v>
      </c>
      <c r="D385" s="302">
        <v>0.33638141701819591</v>
      </c>
      <c r="E385" s="302">
        <f t="shared" si="168"/>
        <v>0.64317475968515336</v>
      </c>
      <c r="F385" s="303"/>
      <c r="G385" s="302">
        <v>0.38568297647062766</v>
      </c>
      <c r="H385" s="302">
        <v>0.23724563283899616</v>
      </c>
      <c r="I385" s="302">
        <v>0.60755989828398216</v>
      </c>
      <c r="J385" s="302">
        <f t="shared" si="169"/>
        <v>1.2304885075936061</v>
      </c>
      <c r="K385" s="303"/>
      <c r="L385" s="302">
        <v>0.3660225115235779</v>
      </c>
      <c r="M385" s="302">
        <v>0.21845244534682157</v>
      </c>
      <c r="N385" s="302">
        <v>0.51436698017829019</v>
      </c>
      <c r="O385" s="302">
        <f t="shared" si="170"/>
        <v>1.0988419370486897</v>
      </c>
    </row>
    <row r="386" spans="1:15" s="236" customFormat="1" x14ac:dyDescent="0.2">
      <c r="A386" s="237" t="str">
        <f>name!E$7</f>
        <v>Administrative and secretarial occupations</v>
      </c>
      <c r="B386" s="302">
        <v>0.2931245116584813</v>
      </c>
      <c r="C386" s="302">
        <v>0.27553843094761565</v>
      </c>
      <c r="D386" s="302">
        <v>9.6077607908624046E-2</v>
      </c>
      <c r="E386" s="302">
        <f t="shared" si="168"/>
        <v>0.66474055051472103</v>
      </c>
      <c r="F386" s="303"/>
      <c r="G386" s="302">
        <v>0.41064905282974279</v>
      </c>
      <c r="H386" s="302">
        <v>0.47813367088843939</v>
      </c>
      <c r="I386" s="302">
        <v>0.12722159978028424</v>
      </c>
      <c r="J386" s="302">
        <f t="shared" si="169"/>
        <v>1.0160043234984664</v>
      </c>
      <c r="K386" s="303"/>
      <c r="L386" s="302">
        <v>0.35979096068085847</v>
      </c>
      <c r="M386" s="302">
        <v>0.5171736767617674</v>
      </c>
      <c r="N386" s="302">
        <v>0.15874520638502776</v>
      </c>
      <c r="O386" s="302">
        <f t="shared" si="170"/>
        <v>1.0357098438276537</v>
      </c>
    </row>
    <row r="387" spans="1:15" s="236" customFormat="1" x14ac:dyDescent="0.2">
      <c r="A387" s="237" t="str">
        <f>name!E$8</f>
        <v>Skilled trades occupations</v>
      </c>
      <c r="B387" s="302">
        <v>7.9072040126636586E-2</v>
      </c>
      <c r="C387" s="302">
        <v>3.8532383712700263E-2</v>
      </c>
      <c r="D387" s="302">
        <v>0.17023421755218407</v>
      </c>
      <c r="E387" s="302">
        <f t="shared" si="168"/>
        <v>0.28783864139152093</v>
      </c>
      <c r="F387" s="303"/>
      <c r="G387" s="302">
        <v>0.14137527481268755</v>
      </c>
      <c r="H387" s="302">
        <v>7.2507112353943248E-2</v>
      </c>
      <c r="I387" s="302">
        <v>0.28214645606674388</v>
      </c>
      <c r="J387" s="302">
        <f>SUM(G387:I387)</f>
        <v>0.49602884323337471</v>
      </c>
      <c r="K387" s="303"/>
      <c r="L387" s="302">
        <v>0.11208913218216796</v>
      </c>
      <c r="M387" s="302">
        <v>7.3579690426633287E-2</v>
      </c>
      <c r="N387" s="302">
        <v>0.32897263273416699</v>
      </c>
      <c r="O387" s="302">
        <f t="shared" si="170"/>
        <v>0.51464145534296823</v>
      </c>
    </row>
    <row r="388" spans="1:15" s="236" customFormat="1" x14ac:dyDescent="0.2">
      <c r="A388" s="237" t="str">
        <f>name!E$9</f>
        <v>Caring, leisure and other service occupations</v>
      </c>
      <c r="B388" s="302">
        <v>0.8521657264296626</v>
      </c>
      <c r="C388" s="302">
        <v>0.3064291432786897</v>
      </c>
      <c r="D388" s="302">
        <v>0.62698487784857238</v>
      </c>
      <c r="E388" s="302">
        <f t="shared" si="168"/>
        <v>1.7855797475569246</v>
      </c>
      <c r="F388" s="303"/>
      <c r="G388" s="302">
        <v>1.192839024631654</v>
      </c>
      <c r="H388" s="302">
        <v>0.46657688032509048</v>
      </c>
      <c r="I388" s="302">
        <v>1.1713874480177053</v>
      </c>
      <c r="J388" s="302">
        <f t="shared" ref="J388:J391" si="171">SUM(G388:I388)</f>
        <v>2.8308033529744501</v>
      </c>
      <c r="K388" s="303"/>
      <c r="L388" s="302">
        <v>0.79589546578081982</v>
      </c>
      <c r="M388" s="302">
        <v>0.17265918423063475</v>
      </c>
      <c r="N388" s="302">
        <v>0.90492264754069296</v>
      </c>
      <c r="O388" s="302">
        <f t="shared" si="170"/>
        <v>1.8734772975521476</v>
      </c>
    </row>
    <row r="389" spans="1:15" s="236" customFormat="1" x14ac:dyDescent="0.2">
      <c r="A389" s="237" t="str">
        <f>name!E$10</f>
        <v>Sales and customer service occupations</v>
      </c>
      <c r="B389" s="302">
        <v>7.0957045094193094E-2</v>
      </c>
      <c r="C389" s="302">
        <v>6.8059696663726132E-2</v>
      </c>
      <c r="D389" s="302">
        <v>6.6435919662445525E-2</v>
      </c>
      <c r="E389" s="302">
        <f t="shared" si="168"/>
        <v>0.20545266142036475</v>
      </c>
      <c r="F389" s="303"/>
      <c r="G389" s="302">
        <v>0.15540723490354039</v>
      </c>
      <c r="H389" s="302">
        <v>0.18701053334807483</v>
      </c>
      <c r="I389" s="302">
        <v>0.10820072971050969</v>
      </c>
      <c r="J389" s="302">
        <f t="shared" si="171"/>
        <v>0.45061849796212489</v>
      </c>
      <c r="K389" s="303"/>
      <c r="L389" s="302">
        <v>0.15106687205427272</v>
      </c>
      <c r="M389" s="302">
        <v>0.19016221243593348</v>
      </c>
      <c r="N389" s="302">
        <v>6.0759689926869608E-2</v>
      </c>
      <c r="O389" s="302">
        <f t="shared" si="170"/>
        <v>0.40198877441707576</v>
      </c>
    </row>
    <row r="390" spans="1:15" s="236" customFormat="1" x14ac:dyDescent="0.2">
      <c r="A390" s="237" t="str">
        <f>name!E$11</f>
        <v>Process, plant and machine operatives</v>
      </c>
      <c r="B390" s="302">
        <v>0.12074537771014068</v>
      </c>
      <c r="C390" s="302">
        <v>4.9559047384643902E-2</v>
      </c>
      <c r="D390" s="302">
        <v>5.1961785802627163E-2</v>
      </c>
      <c r="E390" s="302">
        <f t="shared" si="168"/>
        <v>0.22226621089741175</v>
      </c>
      <c r="F390" s="303"/>
      <c r="G390" s="302">
        <v>0.22178309265746657</v>
      </c>
      <c r="H390" s="302">
        <v>8.094519264258962E-2</v>
      </c>
      <c r="I390" s="302">
        <v>7.8183999007967742E-2</v>
      </c>
      <c r="J390" s="302">
        <f t="shared" si="171"/>
        <v>0.38091228430802393</v>
      </c>
      <c r="K390" s="303"/>
      <c r="L390" s="302">
        <v>0.18041483938858943</v>
      </c>
      <c r="M390" s="302">
        <v>8.0815544708382619E-2</v>
      </c>
      <c r="N390" s="302">
        <v>6.0588305420949624E-2</v>
      </c>
      <c r="O390" s="302">
        <f t="shared" si="170"/>
        <v>0.3218186895179217</v>
      </c>
    </row>
    <row r="391" spans="1:15" s="236" customFormat="1" x14ac:dyDescent="0.2">
      <c r="A391" s="237" t="str">
        <f>name!E$12</f>
        <v>Elementary occupations</v>
      </c>
      <c r="B391" s="302">
        <v>0.17049141833402548</v>
      </c>
      <c r="C391" s="302">
        <v>0.22814523385070581</v>
      </c>
      <c r="D391" s="302">
        <v>0.18351160272803885</v>
      </c>
      <c r="E391" s="302">
        <f t="shared" si="168"/>
        <v>0.58214825491277011</v>
      </c>
      <c r="F391" s="303"/>
      <c r="G391" s="302">
        <v>0.32692319530947067</v>
      </c>
      <c r="H391" s="302">
        <v>0.37455087244645829</v>
      </c>
      <c r="I391" s="302">
        <v>0.1951026968438544</v>
      </c>
      <c r="J391" s="302">
        <f t="shared" si="171"/>
        <v>0.89657676459978342</v>
      </c>
      <c r="K391" s="303"/>
      <c r="L391" s="302">
        <v>0.34898823637752235</v>
      </c>
      <c r="M391" s="302">
        <v>0.2382805270430553</v>
      </c>
      <c r="N391" s="302">
        <v>0.16714344219950644</v>
      </c>
      <c r="O391" s="302">
        <f t="shared" si="170"/>
        <v>0.75441220562008415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2.3201584854967514</v>
      </c>
      <c r="C393" s="311">
        <f t="shared" ref="C393:E393" si="172">SUM(C383:C391)</f>
        <v>1.209927501997718</v>
      </c>
      <c r="D393" s="311">
        <f t="shared" si="172"/>
        <v>2.2539140125055264</v>
      </c>
      <c r="E393" s="311">
        <f t="shared" si="172"/>
        <v>5.7839999999999963</v>
      </c>
      <c r="F393" s="311"/>
      <c r="G393" s="311">
        <f t="shared" ref="G393:J393" si="173">SUM(G383:G391)</f>
        <v>3.9014867027657254</v>
      </c>
      <c r="H393" s="311">
        <f t="shared" si="173"/>
        <v>2.2498459253661856</v>
      </c>
      <c r="I393" s="311">
        <f t="shared" si="173"/>
        <v>3.6036673718680872</v>
      </c>
      <c r="J393" s="311">
        <f t="shared" si="173"/>
        <v>9.754999999999999</v>
      </c>
      <c r="K393" s="311"/>
      <c r="L393" s="311">
        <f t="shared" ref="L393:O393" si="174">SUM(L383:L391)</f>
        <v>3.3129645363104974</v>
      </c>
      <c r="M393" s="311">
        <f t="shared" si="174"/>
        <v>1.8382273202315544</v>
      </c>
      <c r="N393" s="311">
        <f t="shared" si="174"/>
        <v>3.0948081434579411</v>
      </c>
      <c r="O393" s="311">
        <f t="shared" si="174"/>
        <v>8.2459999999999933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Hull and East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Hull and East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Hull and East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23.116608003974115</v>
      </c>
      <c r="C8" s="11">
        <f t="array" ref="C8:C16">MMULT(aggregation!$B$13:$AA$21,'Occ T2'!C8:C33)</f>
        <v>27.001133764966852</v>
      </c>
      <c r="D8" s="11">
        <f t="array" ref="D8:D16">MMULT(aggregation!$B$13:$AA$21,'Occ T2'!D8:D33)</f>
        <v>28.830043751956168</v>
      </c>
      <c r="E8" s="11">
        <f t="array" ref="E8:E16">MMULT(aggregation!$B$13:$AA$21,'Occ T2'!E8:E33)</f>
        <v>26.584697646917846</v>
      </c>
      <c r="F8" s="11">
        <f t="array" ref="F8:F16">MMULT(aggregation!$B$13:$AA$21,'Occ T2'!F8:F33)</f>
        <v>28.937976374278435</v>
      </c>
      <c r="G8" s="11"/>
      <c r="H8" s="11">
        <f>F8-D8</f>
        <v>0.10793262232226652</v>
      </c>
      <c r="I8" s="11">
        <f t="array" ref="I8:I16">MMULT(aggregation!$B$13:$AA$21,'Occ T2'!I8:I33)</f>
        <v>14.653281700793425</v>
      </c>
      <c r="J8" s="11">
        <f>SUM(H8:I8)</f>
        <v>14.761214323115691</v>
      </c>
      <c r="L8" s="10" t="str">
        <f>name!E4</f>
        <v>Managers, directors and senior officials</v>
      </c>
      <c r="M8" s="11">
        <f t="array" ref="M8:M16">MMULT(aggregation!$B$13:$AA$21,'Occ T2'!M8:M33)</f>
        <v>15.080363310731521</v>
      </c>
      <c r="N8" s="11">
        <f t="array" ref="N8:N16">MMULT(aggregation!$B$13:$AA$21,'Occ T2'!N8:N33)</f>
        <v>17.1332045362022</v>
      </c>
      <c r="O8" s="11">
        <f t="array" ref="O8:O16">MMULT(aggregation!$B$13:$AA$21,'Occ T2'!O8:O33)</f>
        <v>18.325028619664931</v>
      </c>
      <c r="P8" s="11">
        <f t="array" ref="P8:P16">MMULT(aggregation!$B$13:$AA$21,'Occ T2'!P8:P33)</f>
        <v>16.6871380335796</v>
      </c>
      <c r="Q8" s="11">
        <f t="array" ref="Q8:Q16">MMULT(aggregation!$B$13:$AA$21,'Occ T2'!Q8:Q33)</f>
        <v>17.496259388536707</v>
      </c>
      <c r="R8" s="11"/>
      <c r="S8" s="11">
        <f>Q8-O8</f>
        <v>-0.82876923112822354</v>
      </c>
      <c r="T8" s="11">
        <f t="array" ref="T8:T16">MMULT(aggregation!$B$13:$AA$21,'Occ T2'!T8:T33)</f>
        <v>8.2229180724421909</v>
      </c>
      <c r="U8" s="11">
        <f>SUM(S8:T8)</f>
        <v>7.3941488413139673</v>
      </c>
      <c r="W8" s="10" t="str">
        <f>name!E4</f>
        <v>Managers, directors and senior officials</v>
      </c>
      <c r="X8" s="11">
        <f t="array" ref="X8:X16">MMULT(aggregation!$B$13:$AA$21,'Occ T2'!X8:X33)</f>
        <v>8.0362446932426064</v>
      </c>
      <c r="Y8" s="11">
        <f t="array" ref="Y8:Y16">MMULT(aggregation!$B$13:$AA$21,'Occ T2'!Y8:Y33)</f>
        <v>9.8679292287646838</v>
      </c>
      <c r="Z8" s="11">
        <f t="array" ref="Z8:Z16">MMULT(aggregation!$B$13:$AA$21,'Occ T2'!Z8:Z33)</f>
        <v>10.505015132291232</v>
      </c>
      <c r="AA8" s="11">
        <f t="array" ref="AA8:AA16">MMULT(aggregation!$B$13:$AA$21,'Occ T2'!AA8:AA33)</f>
        <v>9.8975596133382631</v>
      </c>
      <c r="AB8" s="11">
        <f t="array" ref="AB8:AB16">MMULT(aggregation!$B$13:$AA$21,'Occ T2'!AB8:AB33)</f>
        <v>11.441716985741756</v>
      </c>
      <c r="AC8" s="11"/>
      <c r="AD8" s="11">
        <f>AB8-Z8</f>
        <v>0.93670185345052381</v>
      </c>
      <c r="AE8" s="11">
        <f t="array" ref="AE8:AE16">MMULT(aggregation!$B$13:$AA$21,'Occ T2'!AE8:AE33)</f>
        <v>6.4303636283512358</v>
      </c>
      <c r="AF8" s="11">
        <f>SUM(AD8:AE8)</f>
        <v>7.3670654818017596</v>
      </c>
    </row>
    <row r="9" spans="1:32" x14ac:dyDescent="0.2">
      <c r="A9" t="str">
        <f>name!E5</f>
        <v>Professional occupations</v>
      </c>
      <c r="B9" s="11">
        <v>45.632360061108884</v>
      </c>
      <c r="C9" s="11">
        <v>52.512994795984206</v>
      </c>
      <c r="D9" s="11">
        <v>56.710759383270343</v>
      </c>
      <c r="E9" s="11">
        <v>59.737948370342792</v>
      </c>
      <c r="F9" s="11">
        <v>66.105775981445646</v>
      </c>
      <c r="G9" s="11"/>
      <c r="H9" s="11">
        <f t="shared" ref="H9:H16" si="0">F9-D9</f>
        <v>9.3950165981753031</v>
      </c>
      <c r="I9" s="11">
        <v>29.016837910024652</v>
      </c>
      <c r="J9" s="11">
        <f t="shared" ref="J9:J15" si="1">SUM(H9:I9)</f>
        <v>38.411854508199951</v>
      </c>
      <c r="L9" s="10" t="str">
        <f>name!E5</f>
        <v>Professional occupations</v>
      </c>
      <c r="M9" s="11">
        <v>21.440905957666608</v>
      </c>
      <c r="N9" s="11">
        <v>25.173069691202866</v>
      </c>
      <c r="O9" s="11">
        <v>27.202025566979767</v>
      </c>
      <c r="P9" s="11">
        <v>29.245282004134786</v>
      </c>
      <c r="Q9" s="11">
        <v>31.411666270841756</v>
      </c>
      <c r="R9" s="11"/>
      <c r="S9" s="11">
        <f t="shared" ref="S9:S16" si="2">Q9-O9</f>
        <v>4.2096407038619894</v>
      </c>
      <c r="T9" s="11">
        <v>11.233135839403037</v>
      </c>
      <c r="U9" s="11">
        <f t="shared" ref="U9:U12" si="3">SUM(S9:T9)</f>
        <v>15.442776543265026</v>
      </c>
      <c r="W9" s="10" t="str">
        <f>name!E5</f>
        <v>Professional occupations</v>
      </c>
      <c r="X9" s="11">
        <v>24.191454103442254</v>
      </c>
      <c r="Y9" s="11">
        <v>27.339925104781369</v>
      </c>
      <c r="Z9" s="11">
        <v>29.508733816290565</v>
      </c>
      <c r="AA9" s="11">
        <v>30.492666366208027</v>
      </c>
      <c r="AB9" s="11">
        <v>34.694109710603847</v>
      </c>
      <c r="AC9" s="11"/>
      <c r="AD9" s="11">
        <f t="shared" ref="AD9:AD16" si="4">AB9-Z9</f>
        <v>5.1853758943132817</v>
      </c>
      <c r="AE9" s="11">
        <v>17.783702070621615</v>
      </c>
      <c r="AF9" s="11">
        <f t="shared" ref="AF9:AF12" si="5">SUM(AD9:AE9)</f>
        <v>22.969077964934897</v>
      </c>
    </row>
    <row r="10" spans="1:32" x14ac:dyDescent="0.2">
      <c r="A10" t="str">
        <f>name!E6</f>
        <v>Associate professional occupations</v>
      </c>
      <c r="B10" s="11">
        <v>28.864305249350274</v>
      </c>
      <c r="C10" s="11">
        <v>32.152414338930782</v>
      </c>
      <c r="D10" s="11">
        <v>34.971709978216211</v>
      </c>
      <c r="E10" s="11">
        <v>36.23598059856279</v>
      </c>
      <c r="F10" s="11">
        <v>39.657030536688978</v>
      </c>
      <c r="G10" s="11"/>
      <c r="H10" s="11">
        <f t="shared" si="0"/>
        <v>4.6853205584727675</v>
      </c>
      <c r="I10" s="11">
        <v>17.68387199201878</v>
      </c>
      <c r="J10" s="11">
        <f t="shared" si="1"/>
        <v>22.369192550491547</v>
      </c>
      <c r="L10" s="10" t="str">
        <f>name!E6</f>
        <v>Associate professional occupations</v>
      </c>
      <c r="M10" s="11">
        <v>15.254753490222038</v>
      </c>
      <c r="N10" s="11">
        <v>17.121764324643198</v>
      </c>
      <c r="O10" s="11">
        <v>18.548288408366886</v>
      </c>
      <c r="P10" s="11">
        <v>17.432850123452567</v>
      </c>
      <c r="Q10" s="11">
        <v>17.881261546603955</v>
      </c>
      <c r="R10" s="11"/>
      <c r="S10" s="11">
        <f t="shared" si="2"/>
        <v>-0.66702686176293113</v>
      </c>
      <c r="T10" s="11">
        <v>6.7157208080336783</v>
      </c>
      <c r="U10" s="11">
        <f t="shared" si="3"/>
        <v>6.0486939462707472</v>
      </c>
      <c r="W10" s="10" t="str">
        <f>name!E6</f>
        <v>Associate professional occupations</v>
      </c>
      <c r="X10" s="11">
        <v>13.609551759128198</v>
      </c>
      <c r="Y10" s="11">
        <v>15.030650014287572</v>
      </c>
      <c r="Z10" s="11">
        <v>16.423421569849332</v>
      </c>
      <c r="AA10" s="11">
        <v>18.803130475110191</v>
      </c>
      <c r="AB10" s="11">
        <v>21.775768990084991</v>
      </c>
      <c r="AC10" s="11"/>
      <c r="AD10" s="11">
        <f t="shared" si="4"/>
        <v>5.3523474202356596</v>
      </c>
      <c r="AE10" s="11">
        <v>10.9681511839851</v>
      </c>
      <c r="AF10" s="11">
        <f t="shared" si="5"/>
        <v>16.320498604220759</v>
      </c>
    </row>
    <row r="11" spans="1:32" x14ac:dyDescent="0.2">
      <c r="A11" t="str">
        <f>name!E7</f>
        <v>Administrative and secretarial occupations</v>
      </c>
      <c r="B11" s="11">
        <v>33.690827459830082</v>
      </c>
      <c r="C11" s="11">
        <v>32.148717753643545</v>
      </c>
      <c r="D11" s="11">
        <v>34.515223320048278</v>
      </c>
      <c r="E11" s="11">
        <v>35.212954574340642</v>
      </c>
      <c r="F11" s="11">
        <v>33.762643319934384</v>
      </c>
      <c r="G11" s="11"/>
      <c r="H11" s="11">
        <f t="shared" si="0"/>
        <v>-0.7525800001138947</v>
      </c>
      <c r="I11" s="11">
        <v>17.168551896947051</v>
      </c>
      <c r="J11" s="11">
        <f t="shared" si="1"/>
        <v>16.415971896833156</v>
      </c>
      <c r="L11" s="10" t="str">
        <f>name!E7</f>
        <v>Administrative and secretarial occupations</v>
      </c>
      <c r="M11" s="11">
        <v>10.228758992831633</v>
      </c>
      <c r="N11" s="11">
        <v>9.6989660104542708</v>
      </c>
      <c r="O11" s="11">
        <v>11.739590571990737</v>
      </c>
      <c r="P11" s="11">
        <v>12.645864330533211</v>
      </c>
      <c r="Q11" s="11">
        <v>14.243812834241469</v>
      </c>
      <c r="R11" s="11"/>
      <c r="S11" s="11">
        <f t="shared" si="2"/>
        <v>2.5042222622507317</v>
      </c>
      <c r="T11" s="11">
        <v>4.942206819719142</v>
      </c>
      <c r="U11" s="11">
        <f t="shared" si="3"/>
        <v>7.4464290819698737</v>
      </c>
      <c r="W11" s="10" t="str">
        <f>name!E7</f>
        <v>Administrative and secretarial occupations</v>
      </c>
      <c r="X11" s="11">
        <v>23.46206846699846</v>
      </c>
      <c r="Y11" s="11">
        <v>22.449751743189303</v>
      </c>
      <c r="Z11" s="11">
        <v>22.775632748057539</v>
      </c>
      <c r="AA11" s="11">
        <v>22.567090243807442</v>
      </c>
      <c r="AB11" s="11">
        <v>19.518830485692945</v>
      </c>
      <c r="AC11" s="11"/>
      <c r="AD11" s="11">
        <f t="shared" si="4"/>
        <v>-3.2568022623645945</v>
      </c>
      <c r="AE11" s="11">
        <v>12.22634507722791</v>
      </c>
      <c r="AF11" s="11">
        <f t="shared" si="5"/>
        <v>8.9695428148633152</v>
      </c>
    </row>
    <row r="12" spans="1:32" x14ac:dyDescent="0.2">
      <c r="A12" t="str">
        <f>name!E8</f>
        <v>Skilled trades occupations</v>
      </c>
      <c r="B12" s="11">
        <v>33.665982704865165</v>
      </c>
      <c r="C12" s="11">
        <v>32.646257579935785</v>
      </c>
      <c r="D12" s="11">
        <v>29.643961757533546</v>
      </c>
      <c r="E12" s="11">
        <v>28.64115585280102</v>
      </c>
      <c r="F12" s="11">
        <v>26.397078299392934</v>
      </c>
      <c r="G12" s="11"/>
      <c r="H12" s="11">
        <f t="shared" si="0"/>
        <v>-3.2468834581406121</v>
      </c>
      <c r="I12" s="11">
        <v>11.714717483326421</v>
      </c>
      <c r="J12" s="11">
        <f t="shared" si="1"/>
        <v>8.4678340251858089</v>
      </c>
      <c r="L12" s="10" t="str">
        <f>name!E8</f>
        <v>Skilled trades occupations</v>
      </c>
      <c r="M12" s="11">
        <v>30.417728164348212</v>
      </c>
      <c r="N12" s="11">
        <v>29.193067541313887</v>
      </c>
      <c r="O12" s="11">
        <v>26.352161757964833</v>
      </c>
      <c r="P12" s="11">
        <v>25.332221648865136</v>
      </c>
      <c r="Q12" s="11">
        <v>22.867498244440746</v>
      </c>
      <c r="R12" s="11"/>
      <c r="S12" s="11">
        <f t="shared" si="2"/>
        <v>-3.4846635135240867</v>
      </c>
      <c r="T12" s="11">
        <v>9.7154306004755639</v>
      </c>
      <c r="U12" s="11">
        <f t="shared" si="3"/>
        <v>6.2307670869514773</v>
      </c>
      <c r="W12" s="10" t="str">
        <f>name!E8</f>
        <v>Skilled trades occupations</v>
      </c>
      <c r="X12" s="11">
        <v>3.2482545405169407</v>
      </c>
      <c r="Y12" s="11">
        <v>3.4531900386219094</v>
      </c>
      <c r="Z12" s="11">
        <v>3.2917999995686955</v>
      </c>
      <c r="AA12" s="11">
        <v>3.308934203935868</v>
      </c>
      <c r="AB12" s="11">
        <v>3.5295800549521945</v>
      </c>
      <c r="AC12" s="11"/>
      <c r="AD12" s="11">
        <f t="shared" si="4"/>
        <v>0.237780055383499</v>
      </c>
      <c r="AE12" s="11">
        <v>1.9992868828508579</v>
      </c>
      <c r="AF12" s="11">
        <f t="shared" si="5"/>
        <v>2.2370669382343569</v>
      </c>
    </row>
    <row r="13" spans="1:32" x14ac:dyDescent="0.2">
      <c r="A13" t="str">
        <f>name!E9</f>
        <v>Caring, leisure and other service occupations</v>
      </c>
      <c r="B13" s="11">
        <v>27.63020203452173</v>
      </c>
      <c r="C13" s="11">
        <v>28.297558181401538</v>
      </c>
      <c r="D13" s="11">
        <v>27.561891798970006</v>
      </c>
      <c r="E13" s="11">
        <v>27.363929956755577</v>
      </c>
      <c r="F13" s="11">
        <v>29.13071684099798</v>
      </c>
      <c r="G13" s="11"/>
      <c r="H13" s="11">
        <f t="shared" si="0"/>
        <v>1.5688250420279743</v>
      </c>
      <c r="I13" s="11">
        <v>15.438463859749707</v>
      </c>
      <c r="J13" s="11">
        <f>SUM(H13:I13)</f>
        <v>17.007288901777681</v>
      </c>
      <c r="L13" s="10" t="str">
        <f>name!E9</f>
        <v>Caring, leisure and other service occupations</v>
      </c>
      <c r="M13" s="11">
        <v>4.6245412420611256</v>
      </c>
      <c r="N13" s="11">
        <v>5.0058319681925054</v>
      </c>
      <c r="O13" s="11">
        <v>5.1128669573603505</v>
      </c>
      <c r="P13" s="11">
        <v>5.3845734213710381</v>
      </c>
      <c r="Q13" s="11">
        <v>6.0618785488801432</v>
      </c>
      <c r="R13" s="11"/>
      <c r="S13" s="11">
        <f t="shared" si="2"/>
        <v>0.94901159151979275</v>
      </c>
      <c r="T13" s="11">
        <v>2.4469017958401214</v>
      </c>
      <c r="U13" s="11">
        <f>SUM(S13:T13)</f>
        <v>3.3959133873599141</v>
      </c>
      <c r="W13" s="10" t="str">
        <f>name!E9</f>
        <v>Caring, leisure and other service occupations</v>
      </c>
      <c r="X13" s="11">
        <v>23.005660792460624</v>
      </c>
      <c r="Y13" s="11">
        <v>23.291726213209039</v>
      </c>
      <c r="Z13" s="11">
        <v>22.449024841609674</v>
      </c>
      <c r="AA13" s="11">
        <v>21.979356535384532</v>
      </c>
      <c r="AB13" s="11">
        <v>23.068838292117832</v>
      </c>
      <c r="AC13" s="11"/>
      <c r="AD13" s="11">
        <f t="shared" si="4"/>
        <v>0.61981345050815762</v>
      </c>
      <c r="AE13" s="11">
        <v>12.991562063909587</v>
      </c>
      <c r="AF13" s="11">
        <f>SUM(AD13:AE13)</f>
        <v>13.611375514417745</v>
      </c>
    </row>
    <row r="14" spans="1:32" x14ac:dyDescent="0.2">
      <c r="A14" t="str">
        <f>name!E10</f>
        <v>Sales and customer service occupations</v>
      </c>
      <c r="B14" s="11">
        <v>23.179688050952826</v>
      </c>
      <c r="C14" s="11">
        <v>23.752796154054096</v>
      </c>
      <c r="D14" s="11">
        <v>23.571179154285193</v>
      </c>
      <c r="E14" s="11">
        <v>23.391795015962948</v>
      </c>
      <c r="F14" s="11">
        <v>23.310161023406405</v>
      </c>
      <c r="G14" s="11"/>
      <c r="H14" s="11">
        <f t="shared" si="0"/>
        <v>-0.26101813087878867</v>
      </c>
      <c r="I14" s="11">
        <v>10.699644317498533</v>
      </c>
      <c r="J14" s="11">
        <f t="shared" si="1"/>
        <v>10.438626186619745</v>
      </c>
      <c r="L14" s="10" t="str">
        <f>name!E10</f>
        <v>Sales and customer service occupations</v>
      </c>
      <c r="M14" s="11">
        <v>8.9505622387969179</v>
      </c>
      <c r="N14" s="11">
        <v>9.8206652088758801</v>
      </c>
      <c r="O14" s="11">
        <v>9.9628237312180055</v>
      </c>
      <c r="P14" s="11">
        <v>10.379027823032908</v>
      </c>
      <c r="Q14" s="11">
        <v>10.85903890953624</v>
      </c>
      <c r="R14" s="11"/>
      <c r="S14" s="11">
        <f t="shared" si="2"/>
        <v>0.89621517831823461</v>
      </c>
      <c r="T14" s="11">
        <v>3.5698474417227182</v>
      </c>
      <c r="U14" s="11">
        <f t="shared" ref="U14:U15" si="6">SUM(S14:T14)</f>
        <v>4.4660626200409528</v>
      </c>
      <c r="W14" s="10" t="str">
        <f>name!E10</f>
        <v>Sales and customer service occupations</v>
      </c>
      <c r="X14" s="11">
        <v>14.229125812155933</v>
      </c>
      <c r="Y14" s="11">
        <v>13.932130945178251</v>
      </c>
      <c r="Z14" s="11">
        <v>13.608355423067183</v>
      </c>
      <c r="AA14" s="11">
        <v>13.012767192930058</v>
      </c>
      <c r="AB14" s="11">
        <v>12.451122113870184</v>
      </c>
      <c r="AC14" s="11"/>
      <c r="AD14" s="11">
        <f t="shared" si="4"/>
        <v>-1.1572333091969984</v>
      </c>
      <c r="AE14" s="11">
        <v>7.1297968757758152</v>
      </c>
      <c r="AF14" s="11">
        <f t="shared" ref="AF14:AF15" si="7">SUM(AD14:AE14)</f>
        <v>5.9725635665788168</v>
      </c>
    </row>
    <row r="15" spans="1:32" x14ac:dyDescent="0.2">
      <c r="A15" t="str">
        <f>name!E11</f>
        <v>Process, plant and machine operatives</v>
      </c>
      <c r="B15" s="11">
        <v>23.2961623821469</v>
      </c>
      <c r="C15" s="11">
        <v>22.730214615162442</v>
      </c>
      <c r="D15" s="11">
        <v>21.467112680785768</v>
      </c>
      <c r="E15" s="11">
        <v>21.463405424063634</v>
      </c>
      <c r="F15" s="11">
        <v>19.574272323938466</v>
      </c>
      <c r="G15" s="11"/>
      <c r="H15" s="11">
        <f t="shared" si="0"/>
        <v>-1.8928403568473016</v>
      </c>
      <c r="I15" s="11">
        <v>9.5109727813867302</v>
      </c>
      <c r="J15" s="11">
        <f t="shared" si="1"/>
        <v>7.6181324245394286</v>
      </c>
      <c r="L15" s="10" t="str">
        <f>name!E11</f>
        <v>Process, plant and machine operatives</v>
      </c>
      <c r="M15" s="11">
        <v>19.601478629119963</v>
      </c>
      <c r="N15" s="11">
        <v>18.988616373927776</v>
      </c>
      <c r="O15" s="11">
        <v>18.064858232425998</v>
      </c>
      <c r="P15" s="11">
        <v>17.532531280241081</v>
      </c>
      <c r="Q15" s="11">
        <v>15.806520372307101</v>
      </c>
      <c r="R15" s="11"/>
      <c r="S15" s="11">
        <f t="shared" si="2"/>
        <v>-2.2583378601188961</v>
      </c>
      <c r="T15" s="11">
        <v>7.48533488084772</v>
      </c>
      <c r="U15" s="11">
        <f t="shared" si="6"/>
        <v>5.2269970207288239</v>
      </c>
      <c r="W15" s="10" t="str">
        <f>name!E11</f>
        <v>Process, plant and machine operatives</v>
      </c>
      <c r="X15" s="11">
        <v>3.6946837530269221</v>
      </c>
      <c r="Y15" s="11">
        <v>3.7415982412346471</v>
      </c>
      <c r="Z15" s="11">
        <v>3.4022544483597406</v>
      </c>
      <c r="AA15" s="11">
        <v>3.9308741438225465</v>
      </c>
      <c r="AB15" s="11">
        <v>3.7677519516313556</v>
      </c>
      <c r="AC15" s="11"/>
      <c r="AD15" s="11">
        <f t="shared" si="4"/>
        <v>0.36549750327161501</v>
      </c>
      <c r="AE15" s="11">
        <v>2.0256379005390102</v>
      </c>
      <c r="AF15" s="11">
        <f t="shared" si="7"/>
        <v>2.3911354038106252</v>
      </c>
    </row>
    <row r="16" spans="1:32" x14ac:dyDescent="0.2">
      <c r="A16" t="str">
        <f>name!E12</f>
        <v>Elementary occupations</v>
      </c>
      <c r="B16" s="11">
        <v>33.014864053250072</v>
      </c>
      <c r="C16" s="11">
        <v>32.394912815920847</v>
      </c>
      <c r="D16" s="11">
        <v>29.788118174934468</v>
      </c>
      <c r="E16" s="11">
        <v>30.395132560252748</v>
      </c>
      <c r="F16" s="11">
        <v>28.773345299916684</v>
      </c>
      <c r="G16" s="11"/>
      <c r="H16" s="11">
        <f t="shared" si="0"/>
        <v>-1.0147728750177833</v>
      </c>
      <c r="I16" s="11">
        <v>14.008860749765617</v>
      </c>
      <c r="J16" s="11">
        <f>SUM(H16:I16)</f>
        <v>12.994087874747834</v>
      </c>
      <c r="L16" s="10" t="str">
        <f>name!E12</f>
        <v>Elementary occupations</v>
      </c>
      <c r="M16" s="11">
        <v>18.125972542619838</v>
      </c>
      <c r="N16" s="11">
        <v>17.474545942209392</v>
      </c>
      <c r="O16" s="11">
        <v>16.753068029542511</v>
      </c>
      <c r="P16" s="11">
        <v>17.497674880079849</v>
      </c>
      <c r="Q16" s="11">
        <v>16.810347672475075</v>
      </c>
      <c r="R16" s="11"/>
      <c r="S16" s="11">
        <f t="shared" si="2"/>
        <v>5.727964293256349E-2</v>
      </c>
      <c r="T16" s="11">
        <v>6.5130293587459871</v>
      </c>
      <c r="U16" s="11">
        <f>SUM(S16:T16)</f>
        <v>6.5703090016785506</v>
      </c>
      <c r="W16" s="10" t="str">
        <f>name!E12</f>
        <v>Elementary occupations</v>
      </c>
      <c r="X16" s="11">
        <v>14.888891510630218</v>
      </c>
      <c r="Y16" s="11">
        <v>14.920366873711469</v>
      </c>
      <c r="Z16" s="11">
        <v>13.03505014539197</v>
      </c>
      <c r="AA16" s="11">
        <v>12.897457680172893</v>
      </c>
      <c r="AB16" s="11">
        <v>11.962997627441572</v>
      </c>
      <c r="AC16" s="11"/>
      <c r="AD16" s="11">
        <f t="shared" si="4"/>
        <v>-1.0720525179503984</v>
      </c>
      <c r="AE16" s="11">
        <v>7.4958313910196308</v>
      </c>
      <c r="AF16" s="11">
        <f>SUM(AD16:AE16)</f>
        <v>6.4237788730692325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272.09100000000001</v>
      </c>
      <c r="C18" s="34">
        <f>SUM(C8:C16)</f>
        <v>283.63700000000011</v>
      </c>
      <c r="D18" s="34">
        <f>SUM(D8:D16)</f>
        <v>287.06</v>
      </c>
      <c r="E18" s="34">
        <f>SUM(E8:E16)</f>
        <v>289.02699999999999</v>
      </c>
      <c r="F18" s="34">
        <f>SUM(F8:F16)</f>
        <v>295.64899999999994</v>
      </c>
      <c r="G18" s="11"/>
      <c r="H18" s="34">
        <f>SUM(H8:H16)</f>
        <v>8.5889999999999311</v>
      </c>
      <c r="I18" s="34">
        <f>SUM(I8:I16)</f>
        <v>139.89520269151092</v>
      </c>
      <c r="J18" s="34">
        <f>SUM(H18:I18)</f>
        <v>148.48420269151086</v>
      </c>
      <c r="L18" s="231" t="str">
        <f>name!E3</f>
        <v>All occupations</v>
      </c>
      <c r="M18" s="34">
        <f>SUM(M8:M16)</f>
        <v>143.72506456839787</v>
      </c>
      <c r="N18" s="34">
        <f>SUM(N8:N16)</f>
        <v>149.60973159702198</v>
      </c>
      <c r="O18" s="34">
        <f>SUM(O8:O16)</f>
        <v>152.06071187551402</v>
      </c>
      <c r="P18" s="34">
        <f>SUM(P8:P16)</f>
        <v>152.13716354529018</v>
      </c>
      <c r="Q18" s="34">
        <f>SUM(Q8:Q16)</f>
        <v>153.43828378786318</v>
      </c>
      <c r="R18" s="11"/>
      <c r="S18" s="34">
        <f>SUM(S8:S16)</f>
        <v>1.3775719123491745</v>
      </c>
      <c r="T18" s="34">
        <f>SUM(T8:T16)</f>
        <v>60.844525617230154</v>
      </c>
      <c r="U18" s="34">
        <f>SUM(S18:T18)</f>
        <v>62.222097529579329</v>
      </c>
      <c r="W18" s="231" t="str">
        <f>name!E3</f>
        <v>All occupations</v>
      </c>
      <c r="X18" s="34">
        <f>SUM(X8:X16)</f>
        <v>128.36593543160214</v>
      </c>
      <c r="Y18" s="34">
        <f>SUM(Y8:Y16)</f>
        <v>134.02726840297822</v>
      </c>
      <c r="Z18" s="34">
        <f>SUM(Z8:Z16)</f>
        <v>134.99928812448593</v>
      </c>
      <c r="AA18" s="34">
        <f>SUM(AA8:AA16)</f>
        <v>136.88983645470984</v>
      </c>
      <c r="AB18" s="34">
        <f>SUM(AB8:AB16)</f>
        <v>142.21071621213667</v>
      </c>
      <c r="AC18" s="11"/>
      <c r="AD18" s="34">
        <f>SUM(AD8:AD16)</f>
        <v>7.2114280876507468</v>
      </c>
      <c r="AE18" s="34">
        <f>SUM(AE8:AE16)</f>
        <v>79.05067707428077</v>
      </c>
      <c r="AF18" s="34">
        <f>SUM(AD18:AE18)</f>
        <v>86.262105161931515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8.4959105607955117</v>
      </c>
      <c r="C26" s="18">
        <f t="shared" si="8"/>
        <v>9.5196091359614012</v>
      </c>
      <c r="D26" s="18">
        <f t="shared" si="8"/>
        <v>10.043211785674133</v>
      </c>
      <c r="E26" s="18">
        <f t="shared" si="8"/>
        <v>9.1979979887407914</v>
      </c>
      <c r="F26" s="18">
        <f t="shared" si="8"/>
        <v>9.7879500266459356</v>
      </c>
      <c r="G26" s="11"/>
      <c r="H26" s="40">
        <f>IF(D8&gt;0,(H8/D8)*100,0)</f>
        <v>0.37437550650592788</v>
      </c>
      <c r="I26" s="40">
        <f>IF(D8&gt;0,(I8/D8)*100,0)</f>
        <v>50.826428939425995</v>
      </c>
      <c r="J26" s="40">
        <f>IF(D8&gt;0,(J8/D8)*100,0)</f>
        <v>51.200804445931922</v>
      </c>
      <c r="L26" t="str">
        <f>$A$8</f>
        <v>Managers, directors and senior officials</v>
      </c>
      <c r="M26" s="18">
        <f t="shared" ref="M26:Q26" si="9">M8/M$18*100</f>
        <v>10.49250759150285</v>
      </c>
      <c r="N26" s="18">
        <f t="shared" si="9"/>
        <v>11.451931871885828</v>
      </c>
      <c r="O26" s="18">
        <f t="shared" si="9"/>
        <v>12.051126417629094</v>
      </c>
      <c r="P26" s="18">
        <f t="shared" si="9"/>
        <v>10.968482417257604</v>
      </c>
      <c r="Q26" s="18">
        <f t="shared" si="9"/>
        <v>11.402799194968996</v>
      </c>
      <c r="R26" s="11"/>
      <c r="S26" s="40">
        <f>IF(O8&gt;0,(S8/O8)*100,0)</f>
        <v>-4.522608113358447</v>
      </c>
      <c r="T26" s="40">
        <f>IF(O8&gt;0,(T8/O8)*100,0)</f>
        <v>44.872606985279269</v>
      </c>
      <c r="U26" s="40">
        <f>IF(O8&gt;0,(U8/O8)*100,0)</f>
        <v>40.349998871920825</v>
      </c>
      <c r="W26" t="str">
        <f>$A$8</f>
        <v>Managers, directors and senior officials</v>
      </c>
      <c r="X26" s="18">
        <f t="shared" ref="X26:AB26" si="10">X8/X$18*100</f>
        <v>6.2604184406264061</v>
      </c>
      <c r="Y26" s="18">
        <f t="shared" si="10"/>
        <v>7.3626280281225283</v>
      </c>
      <c r="Z26" s="18">
        <f t="shared" si="10"/>
        <v>7.7815337237958744</v>
      </c>
      <c r="AA26" s="18">
        <f t="shared" si="10"/>
        <v>7.2303100578346307</v>
      </c>
      <c r="AB26" s="18">
        <f t="shared" si="10"/>
        <v>8.0456081584414996</v>
      </c>
      <c r="AC26" s="11"/>
      <c r="AD26" s="40">
        <f>IF(Z8&gt;0,(AD8/Z8)*100,0)</f>
        <v>8.9167111294414791</v>
      </c>
      <c r="AE26" s="40">
        <f>IF(Z8&gt;0,(AE8/Z8)*100,0)</f>
        <v>61.212321423364948</v>
      </c>
      <c r="AF26" s="40">
        <f>IF(Z8&gt;0,(AF8/Z8)*100,0)</f>
        <v>70.129032552806422</v>
      </c>
    </row>
    <row r="27" spans="1:32" x14ac:dyDescent="0.2">
      <c r="A27" t="str">
        <f>$A$9</f>
        <v>Professional occupations</v>
      </c>
      <c r="B27" s="18">
        <f t="shared" si="8"/>
        <v>16.770992080263177</v>
      </c>
      <c r="C27" s="18">
        <f t="shared" si="8"/>
        <v>18.51415534503051</v>
      </c>
      <c r="D27" s="18">
        <f t="shared" si="8"/>
        <v>19.755716360088602</v>
      </c>
      <c r="E27" s="18">
        <f t="shared" si="8"/>
        <v>20.668639390210185</v>
      </c>
      <c r="F27" s="18">
        <f t="shared" si="8"/>
        <v>22.359546618268844</v>
      </c>
      <c r="G27" s="11"/>
      <c r="H27" s="40">
        <f t="shared" ref="H27:H36" si="11">IF(D9&gt;0,(H9/D9)*100,0)</f>
        <v>16.566550510601751</v>
      </c>
      <c r="I27" s="40">
        <f t="shared" ref="I27:I36" si="12">IF(D9&gt;0,(I9/D9)*100,0)</f>
        <v>51.166371647255019</v>
      </c>
      <c r="J27" s="40">
        <f t="shared" ref="J27:J36" si="13">IF(D9&gt;0,(J9/D9)*100,0)</f>
        <v>67.732922157856763</v>
      </c>
      <c r="L27" t="str">
        <f>$A$9</f>
        <v>Professional occupations</v>
      </c>
      <c r="M27" s="18">
        <f t="shared" ref="M27:Q27" si="14">M9/M$18*100</f>
        <v>14.918000574258231</v>
      </c>
      <c r="N27" s="18">
        <f t="shared" si="14"/>
        <v>16.825823709788637</v>
      </c>
      <c r="O27" s="18">
        <f t="shared" si="14"/>
        <v>17.888924253655322</v>
      </c>
      <c r="P27" s="18">
        <f t="shared" si="14"/>
        <v>19.222970458121278</v>
      </c>
      <c r="Q27" s="18">
        <f t="shared" si="14"/>
        <v>20.471857150246873</v>
      </c>
      <c r="R27" s="11"/>
      <c r="S27" s="40">
        <f t="shared" ref="S27:S34" si="15">IF(O9&gt;0,(S9/O9)*100,0)</f>
        <v>15.475467786384353</v>
      </c>
      <c r="T27" s="40">
        <f t="shared" ref="T27:T34" si="16">IF(O9&gt;0,(T9/O9)*100,0)</f>
        <v>41.295218298150616</v>
      </c>
      <c r="U27" s="40">
        <f t="shared" ref="U27:U34" si="17">IF(O9&gt;0,(U9/O9)*100,0)</f>
        <v>56.770686084534958</v>
      </c>
      <c r="W27" t="str">
        <f>$A$9</f>
        <v>Professional occupations</v>
      </c>
      <c r="X27" s="18">
        <f t="shared" ref="X27:AB27" si="18">X9/X$18*100</f>
        <v>18.845696112526916</v>
      </c>
      <c r="Y27" s="18">
        <f t="shared" si="18"/>
        <v>20.398778122209233</v>
      </c>
      <c r="Z27" s="18">
        <f t="shared" si="18"/>
        <v>21.858436608258177</v>
      </c>
      <c r="AA27" s="18">
        <f t="shared" si="18"/>
        <v>22.275332600237682</v>
      </c>
      <c r="AB27" s="18">
        <f t="shared" si="18"/>
        <v>24.396269588327236</v>
      </c>
      <c r="AC27" s="11"/>
      <c r="AD27" s="40">
        <f t="shared" ref="AD27:AD34" si="19">IF(Z9&gt;0,(AD9/Z9)*100,0)</f>
        <v>17.572342909036127</v>
      </c>
      <c r="AE27" s="40">
        <f t="shared" ref="AE27:AE34" si="20">IF(Z9&gt;0,(AE9/Z9)*100,0)</f>
        <v>60.265893417642879</v>
      </c>
      <c r="AF27" s="40">
        <f t="shared" ref="AF27:AF34" si="21">IF(Z9&gt;0,(AF9/Z9)*100,0)</f>
        <v>77.838236326679009</v>
      </c>
    </row>
    <row r="28" spans="1:32" x14ac:dyDescent="0.2">
      <c r="A28" t="str">
        <f>$A$10</f>
        <v>Associate professional occupations</v>
      </c>
      <c r="B28" s="18">
        <f t="shared" si="8"/>
        <v>10.608327820233036</v>
      </c>
      <c r="C28" s="18">
        <f t="shared" si="8"/>
        <v>11.335761673875682</v>
      </c>
      <c r="D28" s="18">
        <f t="shared" si="8"/>
        <v>12.182717891108553</v>
      </c>
      <c r="E28" s="18">
        <f t="shared" si="8"/>
        <v>12.537230292866338</v>
      </c>
      <c r="F28" s="18">
        <f t="shared" si="8"/>
        <v>13.413551385828798</v>
      </c>
      <c r="G28" s="11"/>
      <c r="H28" s="40">
        <f t="shared" si="11"/>
        <v>13.397459150242415</v>
      </c>
      <c r="I28" s="40">
        <f t="shared" si="12"/>
        <v>50.566220533780069</v>
      </c>
      <c r="J28" s="40">
        <f t="shared" si="13"/>
        <v>63.963679684022487</v>
      </c>
      <c r="L28" t="str">
        <f>$A$10</f>
        <v>Associate professional occupations</v>
      </c>
      <c r="M28" s="18">
        <f t="shared" ref="M28:Q28" si="22">M10/M$18*100</f>
        <v>10.613843546379062</v>
      </c>
      <c r="N28" s="18">
        <f t="shared" si="22"/>
        <v>11.444285169069852</v>
      </c>
      <c r="O28" s="18">
        <f t="shared" si="22"/>
        <v>12.197949213569133</v>
      </c>
      <c r="P28" s="18">
        <f t="shared" si="22"/>
        <v>11.458640162081718</v>
      </c>
      <c r="Q28" s="18">
        <f t="shared" si="22"/>
        <v>11.653715816663968</v>
      </c>
      <c r="R28" s="11"/>
      <c r="S28" s="40">
        <f t="shared" si="15"/>
        <v>-3.5961639536618599</v>
      </c>
      <c r="T28" s="40">
        <f t="shared" si="16"/>
        <v>36.206687432163854</v>
      </c>
      <c r="U28" s="40">
        <f t="shared" si="17"/>
        <v>32.610523478501996</v>
      </c>
      <c r="W28" t="str">
        <f>$A$10</f>
        <v>Associate professional occupations</v>
      </c>
      <c r="X28" s="18">
        <f t="shared" ref="X28:AB28" si="23">X10/X$18*100</f>
        <v>10.602152131224754</v>
      </c>
      <c r="Y28" s="18">
        <f t="shared" si="23"/>
        <v>11.214620870355347</v>
      </c>
      <c r="Z28" s="18">
        <f t="shared" si="23"/>
        <v>12.165561610002653</v>
      </c>
      <c r="AA28" s="18">
        <f t="shared" si="23"/>
        <v>13.735958024415662</v>
      </c>
      <c r="AB28" s="18">
        <f t="shared" si="23"/>
        <v>15.312326363367672</v>
      </c>
      <c r="AC28" s="11"/>
      <c r="AD28" s="40">
        <f t="shared" si="19"/>
        <v>32.589721925312318</v>
      </c>
      <c r="AE28" s="40">
        <f t="shared" si="20"/>
        <v>66.783594011377019</v>
      </c>
      <c r="AF28" s="40">
        <f t="shared" si="21"/>
        <v>99.373315936689337</v>
      </c>
    </row>
    <row r="29" spans="1:32" x14ac:dyDescent="0.2">
      <c r="A29" t="str">
        <f>$A$11</f>
        <v>Administrative and secretarial occupations</v>
      </c>
      <c r="B29" s="18">
        <f t="shared" si="8"/>
        <v>12.382191053665899</v>
      </c>
      <c r="C29" s="18">
        <f t="shared" si="8"/>
        <v>11.334458393525363</v>
      </c>
      <c r="D29" s="18">
        <f t="shared" si="8"/>
        <v>12.023696551260461</v>
      </c>
      <c r="E29" s="18">
        <f t="shared" si="8"/>
        <v>12.18327511766743</v>
      </c>
      <c r="F29" s="18">
        <f t="shared" si="8"/>
        <v>11.419840188850424</v>
      </c>
      <c r="G29" s="11"/>
      <c r="H29" s="40">
        <f t="shared" si="11"/>
        <v>-2.1804291779759577</v>
      </c>
      <c r="I29" s="40">
        <f t="shared" si="12"/>
        <v>49.741969616562329</v>
      </c>
      <c r="J29" s="40">
        <f t="shared" si="13"/>
        <v>47.561540438586377</v>
      </c>
      <c r="L29" t="str">
        <f>$A$11</f>
        <v>Administrative and secretarial occupations</v>
      </c>
      <c r="M29" s="18">
        <f t="shared" ref="M29:Q29" si="24">M11/M$18*100</f>
        <v>7.1168929536043661</v>
      </c>
      <c r="N29" s="18">
        <f t="shared" si="24"/>
        <v>6.4828443356737706</v>
      </c>
      <c r="O29" s="18">
        <f t="shared" si="24"/>
        <v>7.7203311935047818</v>
      </c>
      <c r="P29" s="18">
        <f t="shared" si="24"/>
        <v>8.3121467732429668</v>
      </c>
      <c r="Q29" s="18">
        <f t="shared" si="24"/>
        <v>9.2830892542661125</v>
      </c>
      <c r="R29" s="11"/>
      <c r="S29" s="40">
        <f t="shared" si="15"/>
        <v>21.331427590204953</v>
      </c>
      <c r="T29" s="40">
        <f t="shared" si="16"/>
        <v>42.098630181453331</v>
      </c>
      <c r="U29" s="40">
        <f t="shared" si="17"/>
        <v>63.430057771658291</v>
      </c>
      <c r="W29" t="str">
        <f>$A$11</f>
        <v>Administrative and secretarial occupations</v>
      </c>
      <c r="X29" s="18">
        <f t="shared" ref="X29:AB29" si="25">X11/X$18*100</f>
        <v>18.277488017449826</v>
      </c>
      <c r="Y29" s="18">
        <f t="shared" si="25"/>
        <v>16.750137498654301</v>
      </c>
      <c r="Z29" s="18">
        <f t="shared" si="25"/>
        <v>16.870928035602386</v>
      </c>
      <c r="AA29" s="18">
        <f t="shared" si="25"/>
        <v>16.485584926002737</v>
      </c>
      <c r="AB29" s="18">
        <f t="shared" si="25"/>
        <v>13.725288083477881</v>
      </c>
      <c r="AC29" s="11"/>
      <c r="AD29" s="40">
        <f t="shared" si="19"/>
        <v>-14.299502887103571</v>
      </c>
      <c r="AE29" s="40">
        <f t="shared" si="20"/>
        <v>53.681692238696002</v>
      </c>
      <c r="AF29" s="40">
        <f t="shared" si="21"/>
        <v>39.38218935159243</v>
      </c>
    </row>
    <row r="30" spans="1:32" x14ac:dyDescent="0.2">
      <c r="A30" t="str">
        <f>$A$12</f>
        <v>Skilled trades occupations</v>
      </c>
      <c r="B30" s="18">
        <f t="shared" si="8"/>
        <v>12.373060007447936</v>
      </c>
      <c r="C30" s="18">
        <f t="shared" si="8"/>
        <v>11.509872682314287</v>
      </c>
      <c r="D30" s="18">
        <f t="shared" si="8"/>
        <v>10.326747633781629</v>
      </c>
      <c r="E30" s="18">
        <f t="shared" si="8"/>
        <v>9.9095087492867524</v>
      </c>
      <c r="F30" s="18">
        <f t="shared" si="8"/>
        <v>8.9285193927234463</v>
      </c>
      <c r="G30" s="11"/>
      <c r="H30" s="40">
        <f t="shared" si="11"/>
        <v>-10.952933635179406</v>
      </c>
      <c r="I30" s="40">
        <f t="shared" si="12"/>
        <v>39.518056254236363</v>
      </c>
      <c r="J30" s="40">
        <f t="shared" si="13"/>
        <v>28.565122619056954</v>
      </c>
      <c r="L30" t="str">
        <f>$A$12</f>
        <v>Skilled trades occupations</v>
      </c>
      <c r="M30" s="18">
        <f t="shared" ref="M30:Q30" si="26">M12/M$18*100</f>
        <v>21.163829882902991</v>
      </c>
      <c r="N30" s="18">
        <f t="shared" si="26"/>
        <v>19.512813257326226</v>
      </c>
      <c r="O30" s="18">
        <f t="shared" si="26"/>
        <v>17.330026561718512</v>
      </c>
      <c r="P30" s="18">
        <f t="shared" si="26"/>
        <v>16.650909651883914</v>
      </c>
      <c r="Q30" s="18">
        <f t="shared" si="26"/>
        <v>14.903385048320999</v>
      </c>
      <c r="R30" s="11"/>
      <c r="S30" s="40">
        <f t="shared" si="15"/>
        <v>-13.223444609704027</v>
      </c>
      <c r="T30" s="40">
        <f t="shared" si="16"/>
        <v>36.867679736138214</v>
      </c>
      <c r="U30" s="40">
        <f t="shared" si="17"/>
        <v>23.644235126434186</v>
      </c>
      <c r="W30" t="str">
        <f>$A$12</f>
        <v>Skilled trades occupations</v>
      </c>
      <c r="X30" s="18">
        <f t="shared" ref="X30:AB30" si="27">X12/X$18*100</f>
        <v>2.5304645890636026</v>
      </c>
      <c r="Y30" s="18">
        <f t="shared" si="27"/>
        <v>2.5764831886592234</v>
      </c>
      <c r="Z30" s="18">
        <f t="shared" si="27"/>
        <v>2.4383832280161744</v>
      </c>
      <c r="AA30" s="18">
        <f t="shared" si="27"/>
        <v>2.4172241633370879</v>
      </c>
      <c r="AB30" s="18">
        <f t="shared" si="27"/>
        <v>2.4819367688768943</v>
      </c>
      <c r="AC30" s="11"/>
      <c r="AD30" s="40">
        <f t="shared" si="19"/>
        <v>7.2234052923827052</v>
      </c>
      <c r="AE30" s="40">
        <f t="shared" si="20"/>
        <v>60.735369193535824</v>
      </c>
      <c r="AF30" s="40">
        <f t="shared" si="21"/>
        <v>67.958774485918525</v>
      </c>
    </row>
    <row r="31" spans="1:32" x14ac:dyDescent="0.2">
      <c r="A31" t="str">
        <f>$A$13</f>
        <v>Caring, leisure and other service occupations</v>
      </c>
      <c r="B31" s="18">
        <f t="shared" si="8"/>
        <v>10.154765146411211</v>
      </c>
      <c r="C31" s="18">
        <f t="shared" si="8"/>
        <v>9.9766808214025424</v>
      </c>
      <c r="D31" s="18">
        <f t="shared" si="8"/>
        <v>9.6014393502995912</v>
      </c>
      <c r="E31" s="18">
        <f t="shared" si="8"/>
        <v>9.4676033577332142</v>
      </c>
      <c r="F31" s="18">
        <f t="shared" si="8"/>
        <v>9.8531423549540111</v>
      </c>
      <c r="G31" s="11"/>
      <c r="H31" s="40">
        <f t="shared" si="11"/>
        <v>5.692007839921212</v>
      </c>
      <c r="I31" s="40">
        <f t="shared" si="12"/>
        <v>56.01380330622532</v>
      </c>
      <c r="J31" s="40">
        <f t="shared" si="13"/>
        <v>61.70581114614653</v>
      </c>
      <c r="L31" t="str">
        <f>$A$13</f>
        <v>Caring, leisure and other service occupations</v>
      </c>
      <c r="M31" s="18">
        <f t="shared" ref="M31:Q31" si="28">M13/M$18*100</f>
        <v>3.2176303110028073</v>
      </c>
      <c r="N31" s="18">
        <f t="shared" si="28"/>
        <v>3.3459267086153557</v>
      </c>
      <c r="O31" s="18">
        <f t="shared" si="28"/>
        <v>3.3623852567164416</v>
      </c>
      <c r="P31" s="18">
        <f t="shared" si="28"/>
        <v>3.5392886891624529</v>
      </c>
      <c r="Q31" s="18">
        <f t="shared" si="28"/>
        <v>3.9506949629735311</v>
      </c>
      <c r="R31" s="11"/>
      <c r="S31" s="40">
        <f t="shared" si="15"/>
        <v>18.561241656280931</v>
      </c>
      <c r="T31" s="40">
        <f t="shared" si="16"/>
        <v>47.857724760813994</v>
      </c>
      <c r="U31" s="40">
        <f t="shared" si="17"/>
        <v>66.418966417094921</v>
      </c>
      <c r="W31" t="str">
        <f>$A$13</f>
        <v>Caring, leisure and other service occupations</v>
      </c>
      <c r="X31" s="18">
        <f t="shared" ref="X31:AB31" si="29">X13/X$18*100</f>
        <v>17.921935998915263</v>
      </c>
      <c r="Y31" s="18">
        <f t="shared" si="29"/>
        <v>17.378348817181053</v>
      </c>
      <c r="Z31" s="18">
        <f t="shared" si="29"/>
        <v>16.628994977298632</v>
      </c>
      <c r="AA31" s="18">
        <f t="shared" si="29"/>
        <v>16.056236974654013</v>
      </c>
      <c r="AB31" s="18">
        <f t="shared" si="29"/>
        <v>16.221589277214449</v>
      </c>
      <c r="AC31" s="11"/>
      <c r="AD31" s="40">
        <f t="shared" si="19"/>
        <v>2.7609816233947146</v>
      </c>
      <c r="AE31" s="40">
        <f t="shared" si="20"/>
        <v>57.871387089516205</v>
      </c>
      <c r="AF31" s="40">
        <f t="shared" si="21"/>
        <v>60.632368712910925</v>
      </c>
    </row>
    <row r="32" spans="1:32" x14ac:dyDescent="0.2">
      <c r="A32" t="str">
        <f>$A$14</f>
        <v>Sales and customer service occupations</v>
      </c>
      <c r="B32" s="18">
        <f t="shared" si="8"/>
        <v>8.5190939983141032</v>
      </c>
      <c r="C32" s="18">
        <f t="shared" si="8"/>
        <v>8.3743644708039113</v>
      </c>
      <c r="D32" s="18">
        <f t="shared" si="8"/>
        <v>8.211237774083882</v>
      </c>
      <c r="E32" s="18">
        <f t="shared" si="8"/>
        <v>8.0932905977514036</v>
      </c>
      <c r="F32" s="18">
        <f t="shared" si="8"/>
        <v>7.8844038110754342</v>
      </c>
      <c r="H32" s="40">
        <f t="shared" si="11"/>
        <v>-1.1073613635121691</v>
      </c>
      <c r="I32" s="40">
        <f t="shared" si="12"/>
        <v>45.392910755393238</v>
      </c>
      <c r="J32" s="40">
        <f t="shared" si="13"/>
        <v>44.285549391881077</v>
      </c>
      <c r="L32" t="str">
        <f>$A$14</f>
        <v>Sales and customer service occupations</v>
      </c>
      <c r="M32" s="18">
        <f t="shared" ref="M32:Q32" si="30">M14/M$18*100</f>
        <v>6.2275583355451554</v>
      </c>
      <c r="N32" s="18">
        <f t="shared" si="30"/>
        <v>6.5641887757195621</v>
      </c>
      <c r="O32" s="18">
        <f t="shared" si="30"/>
        <v>6.5518723464705122</v>
      </c>
      <c r="P32" s="18">
        <f t="shared" si="30"/>
        <v>6.8221515250894909</v>
      </c>
      <c r="Q32" s="18">
        <f t="shared" si="30"/>
        <v>7.0771378833651806</v>
      </c>
      <c r="S32" s="40">
        <f t="shared" si="15"/>
        <v>8.9955940453908614</v>
      </c>
      <c r="T32" s="40">
        <f t="shared" si="16"/>
        <v>35.831683245953464</v>
      </c>
      <c r="U32" s="40">
        <f t="shared" si="17"/>
        <v>44.82727729134433</v>
      </c>
      <c r="W32" t="str">
        <f>$A$14</f>
        <v>Sales and customer service occupations</v>
      </c>
      <c r="X32" s="18">
        <f t="shared" ref="X32:AB32" si="31">X14/X$18*100</f>
        <v>11.08481449094235</v>
      </c>
      <c r="Y32" s="18">
        <f t="shared" si="31"/>
        <v>10.394997310016553</v>
      </c>
      <c r="Z32" s="18">
        <f t="shared" si="31"/>
        <v>10.08031643138637</v>
      </c>
      <c r="AA32" s="18">
        <f t="shared" si="31"/>
        <v>9.5060141278168206</v>
      </c>
      <c r="AB32" s="18">
        <f t="shared" si="31"/>
        <v>8.7554035627643998</v>
      </c>
      <c r="AD32" s="40">
        <f t="shared" si="19"/>
        <v>-8.5038439489565452</v>
      </c>
      <c r="AE32" s="40">
        <f t="shared" si="20"/>
        <v>52.392788504702594</v>
      </c>
      <c r="AF32" s="40">
        <f t="shared" si="21"/>
        <v>43.88894455574605</v>
      </c>
    </row>
    <row r="33" spans="1:32" x14ac:dyDescent="0.2">
      <c r="A33" t="str">
        <f>$A$15</f>
        <v>Process, plant and machine operatives</v>
      </c>
      <c r="B33" s="18">
        <f t="shared" si="8"/>
        <v>8.561901122105068</v>
      </c>
      <c r="C33" s="18">
        <f t="shared" si="8"/>
        <v>8.0138397371155499</v>
      </c>
      <c r="D33" s="18">
        <f t="shared" si="8"/>
        <v>7.4782668016392977</v>
      </c>
      <c r="E33" s="18">
        <f t="shared" si="8"/>
        <v>7.4260900967949821</v>
      </c>
      <c r="F33" s="18">
        <f t="shared" si="8"/>
        <v>6.6207808326557744</v>
      </c>
      <c r="G33" s="11"/>
      <c r="H33" s="40">
        <f t="shared" si="11"/>
        <v>-8.8173961025578294</v>
      </c>
      <c r="I33" s="40">
        <f t="shared" si="12"/>
        <v>44.304853301951354</v>
      </c>
      <c r="J33" s="40">
        <f t="shared" si="13"/>
        <v>35.487457199393525</v>
      </c>
      <c r="L33" t="str">
        <f>$A$15</f>
        <v>Process, plant and machine operatives</v>
      </c>
      <c r="M33" s="18">
        <f t="shared" ref="M33:Q33" si="32">M15/M$18*100</f>
        <v>13.638176951238551</v>
      </c>
      <c r="N33" s="18">
        <f t="shared" si="32"/>
        <v>12.692099752624481</v>
      </c>
      <c r="O33" s="18">
        <f t="shared" si="32"/>
        <v>11.880030028542132</v>
      </c>
      <c r="P33" s="18">
        <f t="shared" si="32"/>
        <v>11.524160745261804</v>
      </c>
      <c r="Q33" s="18">
        <f t="shared" si="32"/>
        <v>10.301549249703863</v>
      </c>
      <c r="R33" s="11"/>
      <c r="S33" s="40">
        <f t="shared" si="15"/>
        <v>-12.501276406726694</v>
      </c>
      <c r="T33" s="40">
        <f t="shared" si="16"/>
        <v>41.435890525903595</v>
      </c>
      <c r="U33" s="40">
        <f t="shared" si="17"/>
        <v>28.934614119176906</v>
      </c>
      <c r="W33" t="str">
        <f>$A$15</f>
        <v>Process, plant and machine operatives</v>
      </c>
      <c r="X33" s="18">
        <f t="shared" ref="X33:AB33" si="33">X15/X$18*100</f>
        <v>2.8782431574267449</v>
      </c>
      <c r="Y33" s="18">
        <f t="shared" si="33"/>
        <v>2.791669401173519</v>
      </c>
      <c r="Z33" s="18">
        <f t="shared" si="33"/>
        <v>2.5202017696733661</v>
      </c>
      <c r="AA33" s="18">
        <f t="shared" si="33"/>
        <v>2.8715602601534851</v>
      </c>
      <c r="AB33" s="18">
        <f t="shared" si="33"/>
        <v>2.6494149329864669</v>
      </c>
      <c r="AC33" s="11"/>
      <c r="AD33" s="40">
        <f t="shared" si="19"/>
        <v>10.742803303492625</v>
      </c>
      <c r="AE33" s="40">
        <f t="shared" si="20"/>
        <v>59.538107195820977</v>
      </c>
      <c r="AF33" s="40">
        <f t="shared" si="21"/>
        <v>70.280910499313606</v>
      </c>
    </row>
    <row r="34" spans="1:32" x14ac:dyDescent="0.2">
      <c r="A34" t="str">
        <f>$A$16</f>
        <v>Elementary occupations</v>
      </c>
      <c r="B34" s="18">
        <f t="shared" si="8"/>
        <v>12.133758210764071</v>
      </c>
      <c r="C34" s="18">
        <f t="shared" si="8"/>
        <v>11.42125773997075</v>
      </c>
      <c r="D34" s="18">
        <f t="shared" si="8"/>
        <v>10.376965852063844</v>
      </c>
      <c r="E34" s="18">
        <f t="shared" si="8"/>
        <v>10.516364408948904</v>
      </c>
      <c r="F34" s="18">
        <f t="shared" si="8"/>
        <v>9.7322653889973214</v>
      </c>
      <c r="G34" s="11"/>
      <c r="H34" s="40">
        <f t="shared" si="11"/>
        <v>-3.4066363946134568</v>
      </c>
      <c r="I34" s="40">
        <f t="shared" si="12"/>
        <v>47.02835092669104</v>
      </c>
      <c r="J34" s="40">
        <f t="shared" si="13"/>
        <v>43.62171453207759</v>
      </c>
      <c r="L34" t="str">
        <f>$A$16</f>
        <v>Elementary occupations</v>
      </c>
      <c r="M34" s="18">
        <f t="shared" ref="M34:Q34" si="34">M16/M$18*100</f>
        <v>12.611559853565973</v>
      </c>
      <c r="N34" s="18">
        <f t="shared" si="34"/>
        <v>11.680086419296289</v>
      </c>
      <c r="O34" s="18">
        <f t="shared" si="34"/>
        <v>11.017354728194075</v>
      </c>
      <c r="P34" s="18">
        <f t="shared" si="34"/>
        <v>11.50124957789877</v>
      </c>
      <c r="Q34" s="18">
        <f t="shared" si="34"/>
        <v>10.955771439490485</v>
      </c>
      <c r="R34" s="11"/>
      <c r="S34" s="40">
        <f t="shared" si="15"/>
        <v>0.34190539208433973</v>
      </c>
      <c r="T34" s="40">
        <f t="shared" si="16"/>
        <v>38.876636489870705</v>
      </c>
      <c r="U34" s="40">
        <f t="shared" si="17"/>
        <v>39.218541881955041</v>
      </c>
      <c r="W34" t="str">
        <f>$A$16</f>
        <v>Elementary occupations</v>
      </c>
      <c r="X34" s="18">
        <f t="shared" ref="X34:AB34" si="35">X16/X$18*100</f>
        <v>11.598787061824154</v>
      </c>
      <c r="Y34" s="18">
        <f t="shared" si="35"/>
        <v>11.132336763628262</v>
      </c>
      <c r="Z34" s="18">
        <f t="shared" si="35"/>
        <v>9.655643615966369</v>
      </c>
      <c r="AA34" s="18">
        <f t="shared" si="35"/>
        <v>9.4217788655478678</v>
      </c>
      <c r="AB34" s="18">
        <f t="shared" si="35"/>
        <v>8.4121632645435032</v>
      </c>
      <c r="AC34" s="11"/>
      <c r="AD34" s="40">
        <f t="shared" si="19"/>
        <v>-8.2243835351057726</v>
      </c>
      <c r="AE34" s="40">
        <f t="shared" si="20"/>
        <v>57.50519796557505</v>
      </c>
      <c r="AF34" s="40">
        <f t="shared" si="21"/>
        <v>49.280814430469277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2.9920574096007559</v>
      </c>
      <c r="I36" s="43">
        <f t="shared" si="12"/>
        <v>48.733784815547594</v>
      </c>
      <c r="J36" s="43">
        <f t="shared" si="13"/>
        <v>51.725842225148355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0.90593546180221562</v>
      </c>
      <c r="T36" s="43">
        <f t="shared" ref="T36" si="37">IF(O18&gt;0,(T18/O18)*100,0)</f>
        <v>40.013311043184594</v>
      </c>
      <c r="U36" s="43">
        <f t="shared" ref="U36" si="38">IF(O18&gt;0,(U18/O18)*100,0)</f>
        <v>40.919246504986809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5.3418267517091822</v>
      </c>
      <c r="AE36" s="43">
        <f t="shared" ref="AE36" si="40">IF(Z18&gt;0,(AE18/Z18)*100,0)</f>
        <v>58.556365868675051</v>
      </c>
      <c r="AF36" s="43">
        <f t="shared" ref="AF36" si="41">IF(Z18&gt;0,(AF18/Z18)*100,0)</f>
        <v>63.898192620384229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Hull and East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Hull and East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Hull and East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3.9595696290253724</v>
      </c>
      <c r="C46" s="18">
        <f t="shared" si="42"/>
        <v>6.7734562663523068</v>
      </c>
      <c r="D46" s="18">
        <f t="shared" si="42"/>
        <v>-1.608567231640623</v>
      </c>
      <c r="E46" s="18">
        <f t="shared" si="42"/>
        <v>0.85179752554189747</v>
      </c>
      <c r="F46" s="18">
        <f>IF(F$6-D$6 &lt;&gt; 0,(EXP(LN(F8/D8)/(F$6-D$6))-1)*100,0)</f>
        <v>2.4914867608072377E-2</v>
      </c>
      <c r="H46" s="18">
        <f>IF($F$6-$D$6 &lt;&gt; 0,(EXP(LN(1+(H26/100))/($F$6-$D$6))-1)*100,0)</f>
        <v>2.4914867608072377E-2</v>
      </c>
      <c r="I46" s="18">
        <f>IF($F$6-$D$6 &lt;&gt; 0,(EXP(LN(1+(I26/100))/($F$6-$D$6))-1)*100,0)</f>
        <v>2.7776057938853072</v>
      </c>
      <c r="J46" s="18">
        <f>IF($F$6-$D$6 &lt;&gt; 0,(EXP(LN(1+(J26/100))/($F$6-$D$6))-1)*100,0)</f>
        <v>2.7945934971930431</v>
      </c>
      <c r="L46" t="str">
        <f>$A$8</f>
        <v>Managers, directors and senior officials</v>
      </c>
      <c r="M46" s="18">
        <f t="shared" ref="M46:M54" si="43">IF(N$6-M$6 &lt;&gt; 0,(EXP(LN(N8/M8)/(N$6-M$6))-1)*100,0)</f>
        <v>3.2420688589618551</v>
      </c>
      <c r="N46" s="18">
        <f t="shared" ref="N46:N54" si="44">IF(O$6-N$6 &lt;&gt; 0,(EXP(LN(O8/N8)/(O$6-N$6))-1)*100,0)</f>
        <v>6.9562239856789443</v>
      </c>
      <c r="O46" s="18">
        <f t="shared" ref="O46:O54" si="45">IF(P$6-O$6 &lt;&gt; 0,(EXP(LN(P8/O8)/(P$6-O$6))-1)*100,0)</f>
        <v>-1.8551672293006249</v>
      </c>
      <c r="P46" s="18">
        <f t="shared" ref="P46:P54" si="46">IF(Q$6-P$6 &lt;&gt; 0,(EXP(LN(Q8/P8)/(Q$6-P$6))-1)*100,0)</f>
        <v>0.47461136676782978</v>
      </c>
      <c r="Q46" s="18">
        <f>IF(Q$6-O$6 &lt;&gt; 0,(EXP(LN(Q8/O8)/(Q$6-O$6))-1)*100,0)</f>
        <v>-0.30806251530361983</v>
      </c>
      <c r="S46" s="18">
        <f>IF($F$6-$D$6 &lt;&gt; 0,(EXP(LN(1+(S26/100))/($F$6-$D$6))-1)*100,0)</f>
        <v>-0.30806251530361983</v>
      </c>
      <c r="T46" s="18">
        <f>IF($F$6-$D$6 &lt;&gt; 0,(EXP(LN(1+(T26/100))/($F$6-$D$6))-1)*100,0)</f>
        <v>2.5020186472963113</v>
      </c>
      <c r="U46" s="18">
        <f>IF($F$6-$D$6 &lt;&gt; 0,(EXP(LN(1+(U26/100))/($F$6-$D$6))-1)*100,0)</f>
        <v>2.2855208296770124</v>
      </c>
      <c r="W46" t="str">
        <f>$A$8</f>
        <v>Managers, directors and senior officials</v>
      </c>
      <c r="X46" s="18">
        <f t="shared" ref="X46:X54" si="47">IF(Y$6-X$6 &lt;&gt; 0,(EXP(LN(Y8/X8)/(Y$6-X$6))-1)*100,0)</f>
        <v>5.2672356889546412</v>
      </c>
      <c r="Y46" s="18">
        <f t="shared" ref="Y46:Y54" si="48">IF(Z$6-Y$6 &lt;&gt; 0,(EXP(LN(Z8/Y8)/(Z$6-Y$6))-1)*100,0)</f>
        <v>6.4561255837695342</v>
      </c>
      <c r="Z46" s="18">
        <f t="shared" ref="Z46:Z54" si="49">IF(AA$6-Z$6 &lt;&gt; 0,(EXP(LN(AA8/Z8)/(AA$6-Z$6))-1)*100,0)</f>
        <v>-1.1842232567345068</v>
      </c>
      <c r="AA46" s="18">
        <f t="shared" ref="AA46:AA54" si="50">IF(AB$6-AA$6 &lt;&gt; 0,(EXP(LN(AB8/AA8)/(AB$6-AA$6))-1)*100,0)</f>
        <v>1.4603386365176441</v>
      </c>
      <c r="AB46" s="18">
        <f>IF(AB$6-Z$6 &lt;&gt; 0,(EXP(LN(AB8/Z8)/(AB$6-Z$6))-1)*100,0)</f>
        <v>0.57104619526582301</v>
      </c>
      <c r="AD46" s="18">
        <f>IF($F$6-$D$6 &lt;&gt; 0,(EXP(LN(1+(AD26/100))/($F$6-$D$6))-1)*100,0)</f>
        <v>0.57104619526582301</v>
      </c>
      <c r="AE46" s="18">
        <f>IF($F$6-$D$6 &lt;&gt; 0,(EXP(LN(1+(AE26/100))/($F$6-$D$6))-1)*100,0)</f>
        <v>3.2349017482754094</v>
      </c>
      <c r="AF46" s="18">
        <f>IF($F$6-$D$6 &lt;&gt; 0,(EXP(LN(1+(AF26/100))/($F$6-$D$6))-1)*100,0)</f>
        <v>3.6060768059159365</v>
      </c>
    </row>
    <row r="47" spans="1:32" x14ac:dyDescent="0.2">
      <c r="A47" t="str">
        <f>$A$9</f>
        <v>Professional occupations</v>
      </c>
      <c r="B47" s="18">
        <f t="shared" si="42"/>
        <v>3.5734550788250496</v>
      </c>
      <c r="C47" s="18">
        <f t="shared" si="42"/>
        <v>7.9937634553022052</v>
      </c>
      <c r="D47" s="18">
        <f t="shared" si="42"/>
        <v>1.045497871449319</v>
      </c>
      <c r="E47" s="18">
        <f t="shared" si="42"/>
        <v>1.0180336187941785</v>
      </c>
      <c r="F47" s="18">
        <f>IF(F$6-D$6 &lt;&gt; 0,(EXP(LN(F9/D9)/(F$6-D$6))-1)*100,0)</f>
        <v>1.0271875401559605</v>
      </c>
      <c r="H47" s="18">
        <f t="shared" ref="H47:J56" si="51">IF($F$6-$D$6 &lt;&gt; 0,(EXP(LN(1+(H27/100))/($F$6-$D$6))-1)*100,0)</f>
        <v>1.0271875401559605</v>
      </c>
      <c r="I47" s="18">
        <f t="shared" si="51"/>
        <v>2.7930327110729625</v>
      </c>
      <c r="J47" s="18">
        <f t="shared" si="51"/>
        <v>3.5081518333692552</v>
      </c>
      <c r="L47" t="str">
        <f>$A$9</f>
        <v>Professional occupations</v>
      </c>
      <c r="M47" s="18">
        <f t="shared" si="43"/>
        <v>4.093416162013086</v>
      </c>
      <c r="N47" s="18">
        <f t="shared" si="44"/>
        <v>8.0600256570455322</v>
      </c>
      <c r="O47" s="18">
        <f t="shared" si="45"/>
        <v>1.459078564920091</v>
      </c>
      <c r="P47" s="18">
        <f t="shared" si="46"/>
        <v>0.71717043276908754</v>
      </c>
      <c r="Q47" s="18">
        <f>IF(Q$6-O$6 &lt;&gt; 0,(EXP(LN(Q9/O9)/(Q$6-O$6))-1)*100,0)</f>
        <v>0.96386838493629501</v>
      </c>
      <c r="S47" s="18">
        <f t="shared" ref="S47:U47" si="52">IF($F$6-$D$6 &lt;&gt; 0,(EXP(LN(1+(S27/100))/($F$6-$D$6))-1)*100,0)</f>
        <v>0.96386838493629501</v>
      </c>
      <c r="T47" s="18">
        <f t="shared" si="52"/>
        <v>2.3313014800592224</v>
      </c>
      <c r="U47" s="18">
        <f t="shared" si="52"/>
        <v>3.0428014067564124</v>
      </c>
      <c r="W47" t="str">
        <f>$A$9</f>
        <v>Professional occupations</v>
      </c>
      <c r="X47" s="18">
        <f t="shared" si="47"/>
        <v>3.1059757764362539</v>
      </c>
      <c r="Y47" s="18">
        <f t="shared" si="48"/>
        <v>7.9327529362174465</v>
      </c>
      <c r="Z47" s="18">
        <f t="shared" si="49"/>
        <v>0.65815491495899714</v>
      </c>
      <c r="AA47" s="18">
        <f t="shared" si="50"/>
        <v>1.2992044254680701</v>
      </c>
      <c r="AB47" s="18">
        <f>IF(AB$6-Z$6 &lt;&gt; 0,(EXP(LN(AB9/Z9)/(AB$6-Z$6))-1)*100,0)</f>
        <v>1.0850689150559978</v>
      </c>
      <c r="AD47" s="18">
        <f t="shared" ref="AD47:AF47" si="53">IF($F$6-$D$6 &lt;&gt; 0,(EXP(LN(1+(AD27/100))/($F$6-$D$6))-1)*100,0)</f>
        <v>1.0850689150559978</v>
      </c>
      <c r="AE47" s="18">
        <f t="shared" si="53"/>
        <v>3.1943866086056483</v>
      </c>
      <c r="AF47" s="18">
        <f t="shared" si="53"/>
        <v>3.9126314382460503</v>
      </c>
    </row>
    <row r="48" spans="1:32" x14ac:dyDescent="0.2">
      <c r="A48" t="str">
        <f>$A$10</f>
        <v>Associate professional occupations</v>
      </c>
      <c r="B48" s="18">
        <f t="shared" si="42"/>
        <v>2.7337450833079702</v>
      </c>
      <c r="C48" s="18">
        <f t="shared" si="42"/>
        <v>8.768534796691041</v>
      </c>
      <c r="D48" s="18">
        <f t="shared" si="42"/>
        <v>0.71279066674028169</v>
      </c>
      <c r="E48" s="18">
        <f t="shared" si="42"/>
        <v>0.90623852890343581</v>
      </c>
      <c r="F48" s="18">
        <f t="shared" ref="F48:F56" si="54">IF(F$6-D$6 &lt;&gt; 0,(EXP(LN(F10/D10)/(F$6-D$6))-1)*100,0)</f>
        <v>0.84171465758553499</v>
      </c>
      <c r="H48" s="18">
        <f t="shared" si="51"/>
        <v>0.84171465758553499</v>
      </c>
      <c r="I48" s="18">
        <f t="shared" si="51"/>
        <v>2.7657753508133931</v>
      </c>
      <c r="J48" s="18">
        <f t="shared" si="51"/>
        <v>3.3514348515812253</v>
      </c>
      <c r="L48" t="str">
        <f>$A$10</f>
        <v>Associate professional occupations</v>
      </c>
      <c r="M48" s="18">
        <f t="shared" si="43"/>
        <v>2.9285441886407471</v>
      </c>
      <c r="N48" s="18">
        <f t="shared" si="44"/>
        <v>8.3316418604740594</v>
      </c>
      <c r="O48" s="18">
        <f t="shared" si="45"/>
        <v>-1.2327614902110096</v>
      </c>
      <c r="P48" s="18">
        <f>IF(Q$6-P$6 &lt;&gt; 0,(EXP(LN(Q10/P10)/(Q$6-P$6))-1)*100,0)</f>
        <v>0.25429236715439618</v>
      </c>
      <c r="Q48" s="18">
        <f t="shared" ref="Q48:Q54" si="55">IF(Q$6-O$6 &lt;&gt; 0,(EXP(LN(Q10/O10)/(Q$6-O$6))-1)*100,0)</f>
        <v>-0.24386344979979713</v>
      </c>
      <c r="S48" s="18">
        <f t="shared" ref="S48:U48" si="56">IF($F$6-$D$6 &lt;&gt; 0,(EXP(LN(1+(S28/100))/($F$6-$D$6))-1)*100,0)</f>
        <v>-0.24386344979979713</v>
      </c>
      <c r="T48" s="18">
        <f t="shared" si="56"/>
        <v>2.0813869532696705</v>
      </c>
      <c r="U48" s="18">
        <f t="shared" si="56"/>
        <v>1.8994561108046426</v>
      </c>
      <c r="W48" t="str">
        <f>$A$10</f>
        <v>Associate professional occupations</v>
      </c>
      <c r="X48" s="18">
        <f t="shared" si="47"/>
        <v>2.5140721353535067</v>
      </c>
      <c r="Y48" s="18">
        <f t="shared" si="48"/>
        <v>9.2662097396841947</v>
      </c>
      <c r="Z48" s="18">
        <f t="shared" si="49"/>
        <v>2.7432510501234519</v>
      </c>
      <c r="AA48" s="18">
        <f t="shared" si="50"/>
        <v>1.4785689325485851</v>
      </c>
      <c r="AB48" s="18">
        <f t="shared" ref="AB48:AB54" si="57">IF(AB$6-Z$6 &lt;&gt; 0,(EXP(LN(AB10/Z10)/(AB$6-Z$6))-1)*100,0)</f>
        <v>1.8983904225617021</v>
      </c>
      <c r="AD48" s="18">
        <f t="shared" ref="AD48:AF48" si="58">IF($F$6-$D$6 &lt;&gt; 0,(EXP(LN(1+(AD28/100))/($F$6-$D$6))-1)*100,0)</f>
        <v>1.8983904225617021</v>
      </c>
      <c r="AE48" s="18">
        <f t="shared" si="58"/>
        <v>3.4689928791163283</v>
      </c>
      <c r="AF48" s="18">
        <f t="shared" si="58"/>
        <v>4.7075028089012205</v>
      </c>
    </row>
    <row r="49" spans="1:32" x14ac:dyDescent="0.2">
      <c r="A49" t="str">
        <f>$A$11</f>
        <v>Administrative and secretarial occupations</v>
      </c>
      <c r="B49" s="18">
        <f t="shared" si="42"/>
        <v>-1.1644929665011183</v>
      </c>
      <c r="C49" s="18">
        <f t="shared" si="42"/>
        <v>7.3611196083754438</v>
      </c>
      <c r="D49" s="18">
        <f t="shared" si="42"/>
        <v>0.4010733593402982</v>
      </c>
      <c r="E49" s="18">
        <f t="shared" si="42"/>
        <v>-0.41970754091724682</v>
      </c>
      <c r="F49" s="18">
        <f t="shared" si="54"/>
        <v>-0.14686217388737433</v>
      </c>
      <c r="H49" s="18">
        <f t="shared" si="51"/>
        <v>-0.14686217388737433</v>
      </c>
      <c r="I49" s="18">
        <f t="shared" si="51"/>
        <v>2.7281742007519094</v>
      </c>
      <c r="J49" s="18">
        <f t="shared" si="51"/>
        <v>2.6277668026663425</v>
      </c>
      <c r="L49" t="str">
        <f>$A$11</f>
        <v>Administrative and secretarial occupations</v>
      </c>
      <c r="M49" s="18">
        <f t="shared" si="43"/>
        <v>-1.320799348090973</v>
      </c>
      <c r="N49" s="18">
        <f t="shared" si="44"/>
        <v>21.03960937008058</v>
      </c>
      <c r="O49" s="18">
        <f t="shared" si="45"/>
        <v>1.4983806755111795</v>
      </c>
      <c r="P49" s="18">
        <f t="shared" si="46"/>
        <v>1.1970316995491892</v>
      </c>
      <c r="Q49" s="18">
        <f t="shared" si="55"/>
        <v>1.2973818150236127</v>
      </c>
      <c r="S49" s="18">
        <f t="shared" ref="S49:U49" si="59">IF($F$6-$D$6 &lt;&gt; 0,(EXP(LN(1+(S29/100))/($F$6-$D$6))-1)*100,0)</f>
        <v>1.2973818150236127</v>
      </c>
      <c r="T49" s="18">
        <f t="shared" si="59"/>
        <v>2.3699896612706883</v>
      </c>
      <c r="U49" s="18">
        <f t="shared" si="59"/>
        <v>3.3289768178975221</v>
      </c>
      <c r="W49" t="str">
        <f>$A$11</f>
        <v>Administrative and secretarial occupations</v>
      </c>
      <c r="X49" s="18">
        <f t="shared" si="47"/>
        <v>-1.0965795815825685</v>
      </c>
      <c r="Y49" s="18">
        <f t="shared" si="48"/>
        <v>1.4516018199047576</v>
      </c>
      <c r="Z49" s="18">
        <f t="shared" si="49"/>
        <v>-0.18380216099089797</v>
      </c>
      <c r="AA49" s="18">
        <f t="shared" si="50"/>
        <v>-1.4406518099523757</v>
      </c>
      <c r="AB49" s="18">
        <f t="shared" si="57"/>
        <v>-1.0234702625506742</v>
      </c>
      <c r="AD49" s="18">
        <f t="shared" ref="AD49:AF49" si="60">IF($F$6-$D$6 &lt;&gt; 0,(EXP(LN(1+(AD29/100))/($F$6-$D$6))-1)*100,0)</f>
        <v>-1.0234702625506742</v>
      </c>
      <c r="AE49" s="18">
        <f t="shared" si="60"/>
        <v>2.9061844146246685</v>
      </c>
      <c r="AF49" s="18">
        <f t="shared" si="60"/>
        <v>2.2383469157337021</v>
      </c>
    </row>
    <row r="50" spans="1:32" x14ac:dyDescent="0.2">
      <c r="A50" t="str">
        <f>$A$12</f>
        <v>Skilled trades occupations</v>
      </c>
      <c r="B50" s="18">
        <f t="shared" si="42"/>
        <v>-0.7659933399025709</v>
      </c>
      <c r="C50" s="18">
        <f t="shared" si="42"/>
        <v>-9.1964471426808636</v>
      </c>
      <c r="D50" s="18">
        <f t="shared" si="42"/>
        <v>-0.68591190709502703</v>
      </c>
      <c r="E50" s="18">
        <f t="shared" si="42"/>
        <v>-0.81259411601840581</v>
      </c>
      <c r="F50" s="18">
        <f t="shared" si="54"/>
        <v>-0.77038467791937792</v>
      </c>
      <c r="H50" s="18">
        <f t="shared" si="51"/>
        <v>-0.77038467791937792</v>
      </c>
      <c r="I50" s="18">
        <f t="shared" si="51"/>
        <v>2.2449878850330451</v>
      </c>
      <c r="J50" s="18">
        <f t="shared" si="51"/>
        <v>1.6892110483650136</v>
      </c>
      <c r="L50" t="str">
        <f>$A$12</f>
        <v>Skilled trades occupations</v>
      </c>
      <c r="M50" s="18">
        <f t="shared" si="43"/>
        <v>-1.0220990407492692</v>
      </c>
      <c r="N50" s="18">
        <f t="shared" si="44"/>
        <v>-9.7314397650353772</v>
      </c>
      <c r="O50" s="18">
        <f t="shared" si="45"/>
        <v>-0.78635479428774691</v>
      </c>
      <c r="P50" s="18">
        <f t="shared" si="46"/>
        <v>-1.0183845535657987</v>
      </c>
      <c r="Q50" s="18">
        <f t="shared" si="55"/>
        <v>-0.94110165714131888</v>
      </c>
      <c r="S50" s="18">
        <f t="shared" ref="S50:U50" si="61">IF($F$6-$D$6 &lt;&gt; 0,(EXP(LN(1+(S30/100))/($F$6-$D$6))-1)*100,0)</f>
        <v>-0.94110165714131888</v>
      </c>
      <c r="T50" s="18">
        <f t="shared" si="61"/>
        <v>2.1143381884115797</v>
      </c>
      <c r="U50" s="18">
        <f t="shared" si="61"/>
        <v>1.4249786183581303</v>
      </c>
      <c r="W50" t="str">
        <f>$A$12</f>
        <v>Skilled trades occupations</v>
      </c>
      <c r="X50" s="18">
        <f t="shared" si="47"/>
        <v>1.5412735976943814</v>
      </c>
      <c r="Y50" s="18">
        <f t="shared" si="48"/>
        <v>-4.6736506606401829</v>
      </c>
      <c r="Z50" s="18">
        <f t="shared" si="49"/>
        <v>0.10388626989672467</v>
      </c>
      <c r="AA50" s="18">
        <f t="shared" si="50"/>
        <v>0.64761556451262692</v>
      </c>
      <c r="AB50" s="18">
        <f t="shared" si="57"/>
        <v>0.46604510627770157</v>
      </c>
      <c r="AD50" s="18">
        <f t="shared" ref="AD50:AF50" si="62">IF($F$6-$D$6 &lt;&gt; 0,(EXP(LN(1+(AD30/100))/($F$6-$D$6))-1)*100,0)</f>
        <v>0.46604510627770157</v>
      </c>
      <c r="AE50" s="18">
        <f t="shared" si="62"/>
        <v>3.214511980452861</v>
      </c>
      <c r="AF50" s="18">
        <f t="shared" si="62"/>
        <v>3.5174375795520962</v>
      </c>
    </row>
    <row r="51" spans="1:32" x14ac:dyDescent="0.2">
      <c r="A51" t="str">
        <f>$A$13</f>
        <v>Caring, leisure and other service occupations</v>
      </c>
      <c r="B51" s="18">
        <f t="shared" si="42"/>
        <v>0.59843517468629592</v>
      </c>
      <c r="C51" s="18">
        <f t="shared" si="42"/>
        <v>-2.5997521684222424</v>
      </c>
      <c r="D51" s="18">
        <f t="shared" si="42"/>
        <v>-0.14406343892530149</v>
      </c>
      <c r="E51" s="18">
        <f t="shared" si="42"/>
        <v>0.62763600998927416</v>
      </c>
      <c r="F51" s="18">
        <f t="shared" si="54"/>
        <v>0.36974248258088149</v>
      </c>
      <c r="H51" s="18">
        <f t="shared" si="51"/>
        <v>0.36974248258088149</v>
      </c>
      <c r="I51" s="18">
        <f t="shared" si="51"/>
        <v>3.0095606733587132</v>
      </c>
      <c r="J51" s="18">
        <f t="shared" si="51"/>
        <v>3.2559393171641471</v>
      </c>
      <c r="L51" t="str">
        <f>$A$13</f>
        <v>Caring, leisure and other service occupations</v>
      </c>
      <c r="M51" s="18">
        <f t="shared" si="43"/>
        <v>2.0004065228394596</v>
      </c>
      <c r="N51" s="18">
        <f t="shared" si="44"/>
        <v>2.1382057937213039</v>
      </c>
      <c r="O51" s="18">
        <f t="shared" si="45"/>
        <v>1.0409363585664355</v>
      </c>
      <c r="P51" s="18">
        <f t="shared" si="46"/>
        <v>1.1918632760712811</v>
      </c>
      <c r="Q51" s="18">
        <f t="shared" si="55"/>
        <v>1.1415292710036384</v>
      </c>
      <c r="S51" s="18">
        <f t="shared" ref="S51:U51" si="63">IF($F$6-$D$6 &lt;&gt; 0,(EXP(LN(1+(S31/100))/($F$6-$D$6))-1)*100,0)</f>
        <v>1.1415292710036384</v>
      </c>
      <c r="T51" s="18">
        <f t="shared" si="63"/>
        <v>2.6414868636584599</v>
      </c>
      <c r="U51" s="18">
        <f t="shared" si="63"/>
        <v>3.4538969916133366</v>
      </c>
      <c r="W51" t="str">
        <f>$A$13</f>
        <v>Caring, leisure and other service occupations</v>
      </c>
      <c r="X51" s="18">
        <f t="shared" si="47"/>
        <v>0.30942504170674567</v>
      </c>
      <c r="Y51" s="18">
        <f t="shared" si="48"/>
        <v>-3.618028839448828</v>
      </c>
      <c r="Z51" s="18">
        <f t="shared" si="49"/>
        <v>-0.42197721961055867</v>
      </c>
      <c r="AA51" s="18">
        <f t="shared" si="50"/>
        <v>0.48496257127323972</v>
      </c>
      <c r="AB51" s="18">
        <f t="shared" si="57"/>
        <v>0.18173519720963149</v>
      </c>
      <c r="AD51" s="18">
        <f t="shared" ref="AD51:AF51" si="64">IF($F$6-$D$6 &lt;&gt; 0,(EXP(LN(1+(AD31/100))/($F$6-$D$6))-1)*100,0)</f>
        <v>0.18173519720963149</v>
      </c>
      <c r="AE51" s="18">
        <f t="shared" si="64"/>
        <v>3.0908756020058936</v>
      </c>
      <c r="AF51" s="18">
        <f t="shared" si="64"/>
        <v>3.2101012835894505</v>
      </c>
    </row>
    <row r="52" spans="1:32" x14ac:dyDescent="0.2">
      <c r="A52" t="str">
        <f>$A$14</f>
        <v>Sales and customer service occupations</v>
      </c>
      <c r="B52" s="18">
        <f t="shared" si="42"/>
        <v>0.6124648481603101</v>
      </c>
      <c r="C52" s="18">
        <f t="shared" si="42"/>
        <v>-0.76461313687443688</v>
      </c>
      <c r="D52" s="18">
        <f t="shared" si="42"/>
        <v>-0.15267179634648187</v>
      </c>
      <c r="E52" s="18">
        <f t="shared" si="42"/>
        <v>-3.4953485811739515E-2</v>
      </c>
      <c r="F52" s="18">
        <f t="shared" si="54"/>
        <v>-7.4208335459147179E-2</v>
      </c>
      <c r="H52" s="18">
        <f t="shared" si="51"/>
        <v>-7.4208335459147179E-2</v>
      </c>
      <c r="I52" s="18">
        <f t="shared" si="51"/>
        <v>2.5265197169994646</v>
      </c>
      <c r="J52" s="18">
        <f t="shared" si="51"/>
        <v>2.474275339860732</v>
      </c>
      <c r="L52" t="str">
        <f>$A$14</f>
        <v>Sales and customer service occupations</v>
      </c>
      <c r="M52" s="18">
        <f t="shared" si="43"/>
        <v>2.3464179538165153</v>
      </c>
      <c r="N52" s="18">
        <f t="shared" si="44"/>
        <v>1.4475447367215288</v>
      </c>
      <c r="O52" s="18">
        <f t="shared" si="45"/>
        <v>0.8218926669784743</v>
      </c>
      <c r="P52" s="18">
        <f t="shared" si="46"/>
        <v>0.45312951803138102</v>
      </c>
      <c r="Q52" s="18">
        <f t="shared" si="55"/>
        <v>0.5759004594199979</v>
      </c>
      <c r="S52" s="18">
        <f t="shared" ref="S52:U52" si="65">IF($F$6-$D$6 &lt;&gt; 0,(EXP(LN(1+(S32/100))/($F$6-$D$6))-1)*100,0)</f>
        <v>0.5759004594199979</v>
      </c>
      <c r="T52" s="18">
        <f t="shared" si="65"/>
        <v>2.0626261420440439</v>
      </c>
      <c r="U52" s="18">
        <f t="shared" si="65"/>
        <v>2.4998801874832166</v>
      </c>
      <c r="W52" t="str">
        <f>$A$14</f>
        <v>Sales and customer service occupations</v>
      </c>
      <c r="X52" s="18">
        <f t="shared" si="47"/>
        <v>-0.52594270616261873</v>
      </c>
      <c r="Y52" s="18">
        <f t="shared" si="48"/>
        <v>-2.3239483133276395</v>
      </c>
      <c r="Z52" s="18">
        <f t="shared" si="49"/>
        <v>-0.89106638419426121</v>
      </c>
      <c r="AA52" s="18">
        <f t="shared" si="50"/>
        <v>-0.44023032108460036</v>
      </c>
      <c r="AB52" s="18">
        <f t="shared" si="57"/>
        <v>-0.59073641660883913</v>
      </c>
      <c r="AD52" s="18">
        <f t="shared" ref="AD52:AF52" si="66">IF($F$6-$D$6 &lt;&gt; 0,(EXP(LN(1+(AD32/100))/($F$6-$D$6))-1)*100,0)</f>
        <v>-0.59073641660883913</v>
      </c>
      <c r="AE52" s="18">
        <f t="shared" si="66"/>
        <v>2.8484208186577042</v>
      </c>
      <c r="AF52" s="18">
        <f t="shared" si="66"/>
        <v>2.455472801358316</v>
      </c>
    </row>
    <row r="53" spans="1:32" x14ac:dyDescent="0.2">
      <c r="A53" t="str">
        <f>$A$15</f>
        <v>Process, plant and machine operatives</v>
      </c>
      <c r="B53" s="18">
        <f t="shared" si="42"/>
        <v>-0.61295279802060509</v>
      </c>
      <c r="C53" s="18">
        <f t="shared" si="42"/>
        <v>-5.556929205297112</v>
      </c>
      <c r="D53" s="18">
        <f t="shared" si="42"/>
        <v>-3.4541327408543765E-3</v>
      </c>
      <c r="E53" s="18">
        <f t="shared" si="42"/>
        <v>-0.91710217032967556</v>
      </c>
      <c r="F53" s="18">
        <f t="shared" si="54"/>
        <v>-0.61348414627642178</v>
      </c>
      <c r="H53" s="18">
        <f t="shared" si="51"/>
        <v>-0.61348414627642178</v>
      </c>
      <c r="I53" s="18">
        <f t="shared" si="51"/>
        <v>2.4751892824827593</v>
      </c>
      <c r="J53" s="18">
        <f t="shared" si="51"/>
        <v>2.0453625059639213</v>
      </c>
      <c r="L53" t="str">
        <f>$A$15</f>
        <v>Process, plant and machine operatives</v>
      </c>
      <c r="M53" s="18">
        <f t="shared" si="43"/>
        <v>-0.79098864628655008</v>
      </c>
      <c r="N53" s="18">
        <f t="shared" si="44"/>
        <v>-4.8647996426434688</v>
      </c>
      <c r="O53" s="18">
        <f t="shared" si="45"/>
        <v>-0.59642292220931648</v>
      </c>
      <c r="P53" s="18">
        <f t="shared" si="46"/>
        <v>-1.0310038284841783</v>
      </c>
      <c r="Q53" s="18">
        <f t="shared" si="55"/>
        <v>-0.88635504177435598</v>
      </c>
      <c r="S53" s="18">
        <f t="shared" ref="S53:U53" si="67">IF($F$6-$D$6 &lt;&gt; 0,(EXP(LN(1+(S33/100))/($F$6-$D$6))-1)*100,0)</f>
        <v>-0.88635504177435598</v>
      </c>
      <c r="T53" s="18">
        <f t="shared" si="67"/>
        <v>2.3380903336769121</v>
      </c>
      <c r="U53" s="18">
        <f t="shared" si="67"/>
        <v>1.7086683728376073</v>
      </c>
      <c r="W53" t="str">
        <f>$A$15</f>
        <v>Process, plant and machine operatives</v>
      </c>
      <c r="X53" s="18">
        <f t="shared" si="47"/>
        <v>0.31594541998478665</v>
      </c>
      <c r="Y53" s="18">
        <f t="shared" si="48"/>
        <v>-9.0694877161084602</v>
      </c>
      <c r="Z53" s="18">
        <f t="shared" si="49"/>
        <v>2.9305917857145092</v>
      </c>
      <c r="AA53" s="18">
        <f t="shared" si="50"/>
        <v>-0.42293614829400639</v>
      </c>
      <c r="AB53" s="18">
        <f t="shared" si="57"/>
        <v>0.68258734266735122</v>
      </c>
      <c r="AD53" s="18">
        <f t="shared" ref="AD53:AF53" si="68">IF($F$6-$D$6 &lt;&gt; 0,(EXP(LN(1+(AD33/100))/($F$6-$D$6))-1)*100,0)</f>
        <v>0.68258734266735122</v>
      </c>
      <c r="AE53" s="18">
        <f t="shared" si="68"/>
        <v>3.1630790206080617</v>
      </c>
      <c r="AF53" s="18">
        <f t="shared" si="68"/>
        <v>3.6122403341769305</v>
      </c>
    </row>
    <row r="54" spans="1:32" x14ac:dyDescent="0.2">
      <c r="A54" t="str">
        <f>$A$16</f>
        <v>Elementary occupations</v>
      </c>
      <c r="B54" s="18">
        <f t="shared" si="42"/>
        <v>-0.47279099044456041</v>
      </c>
      <c r="C54" s="18">
        <f t="shared" si="42"/>
        <v>-8.0469259349426068</v>
      </c>
      <c r="D54" s="18">
        <f t="shared" si="42"/>
        <v>0.40427273451033585</v>
      </c>
      <c r="E54" s="18">
        <f t="shared" si="42"/>
        <v>-0.54682975585333971</v>
      </c>
      <c r="F54" s="18">
        <f t="shared" si="54"/>
        <v>-0.23080088999538617</v>
      </c>
      <c r="H54" s="18">
        <f t="shared" si="51"/>
        <v>-0.23080088999538617</v>
      </c>
      <c r="I54" s="18">
        <f t="shared" si="51"/>
        <v>2.6030031077352689</v>
      </c>
      <c r="J54" s="18">
        <f t="shared" si="51"/>
        <v>2.4427764651894446</v>
      </c>
      <c r="L54" t="str">
        <f>$A$16</f>
        <v>Elementary occupations</v>
      </c>
      <c r="M54" s="18">
        <f t="shared" si="43"/>
        <v>-0.91084029579058257</v>
      </c>
      <c r="N54" s="18">
        <f t="shared" si="44"/>
        <v>-4.128736249015585</v>
      </c>
      <c r="O54" s="18">
        <f t="shared" si="45"/>
        <v>0.87352517098395754</v>
      </c>
      <c r="P54" s="18">
        <f t="shared" si="46"/>
        <v>-0.39993191785503424</v>
      </c>
      <c r="Q54" s="18">
        <f t="shared" si="55"/>
        <v>2.2757404069384535E-2</v>
      </c>
      <c r="S54" s="18">
        <f t="shared" ref="S54:U54" si="69">IF($F$6-$D$6 &lt;&gt; 0,(EXP(LN(1+(S34/100))/($F$6-$D$6))-1)*100,0)</f>
        <v>2.2757404069384535E-2</v>
      </c>
      <c r="T54" s="18">
        <f t="shared" si="69"/>
        <v>2.2135830719272276</v>
      </c>
      <c r="U54" s="18">
        <f t="shared" si="69"/>
        <v>2.2303400482415858</v>
      </c>
      <c r="W54" t="str">
        <f>$A$16</f>
        <v>Elementary occupations</v>
      </c>
      <c r="X54" s="18">
        <f t="shared" si="47"/>
        <v>5.2808567876394541E-2</v>
      </c>
      <c r="Y54" s="18">
        <f t="shared" si="48"/>
        <v>-12.635860393227194</v>
      </c>
      <c r="Z54" s="18">
        <f t="shared" si="49"/>
        <v>-0.21200857307640542</v>
      </c>
      <c r="AA54" s="18">
        <f t="shared" si="50"/>
        <v>-0.7492972461425107</v>
      </c>
      <c r="AB54" s="18">
        <f t="shared" si="57"/>
        <v>-0.5705232294634377</v>
      </c>
      <c r="AD54" s="18">
        <f t="shared" ref="AD54:AF54" si="70">IF($F$6-$D$6 &lt;&gt; 0,(EXP(LN(1+(AD34/100))/($F$6-$D$6))-1)*100,0)</f>
        <v>-0.5705232294634377</v>
      </c>
      <c r="AE54" s="18">
        <f t="shared" si="70"/>
        <v>3.0749167540246036</v>
      </c>
      <c r="AF54" s="18">
        <f t="shared" si="70"/>
        <v>2.7070526006433226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1.0443830639741636</v>
      </c>
      <c r="C56" s="26">
        <f>IF(D$6-C$6 &lt;&gt; 0,(EXP(LN(D18/C18)/(D$6-C$6))-1)*100,0)</f>
        <v>1.2068242154584574</v>
      </c>
      <c r="D56" s="26">
        <f>IF(E$6-D$6 &lt;&gt; 0,(EXP(LN(E18/D18)/(E$6-D$6))-1)*100,0)</f>
        <v>0.13667043324574468</v>
      </c>
      <c r="E56" s="26">
        <f>IF(F$6-E$6 &lt;&gt; 0,(EXP(LN(F18/E18)/(F$6-E$6))-1)*100,0)</f>
        <v>0.22678507450626384</v>
      </c>
      <c r="F56" s="26">
        <f t="shared" si="54"/>
        <v>0.19673785372678054</v>
      </c>
      <c r="H56" s="26">
        <f t="shared" si="51"/>
        <v>0.19673785372678054</v>
      </c>
      <c r="I56" s="26">
        <f t="shared" ref="I56" si="71">IF($F$6-$D$6 &lt;&gt; 0,(EXP(LN(1+(I36/100))/($F$6-$D$6))-1)*100,0)</f>
        <v>2.6819187144069057</v>
      </c>
      <c r="J56" s="26">
        <f t="shared" ref="J56" si="72">IF($F$6-$D$6 &lt;&gt; 0,(EXP(LN(1+(J36/100))/($F$6-$D$6))-1)*100,0)</f>
        <v>2.8183516518277996</v>
      </c>
      <c r="L56" s="24" t="str">
        <f>$A$18</f>
        <v>All occupations</v>
      </c>
      <c r="M56" s="26">
        <f>IF(N$6-M$6 &lt;&gt; 0,(EXP(LN(N18/M18)/(N$6-M$6))-1)*100,0)</f>
        <v>1.0082467350514213</v>
      </c>
      <c r="N56" s="26">
        <f>IF(O$6-N$6 &lt;&gt; 0,(EXP(LN(O18/N18)/(O$6-N$6))-1)*100,0)</f>
        <v>1.6382492317370323</v>
      </c>
      <c r="O56" s="26">
        <f>IF(P$6-O$6 &lt;&gt; 0,(EXP(LN(P18/O18)/(P$6-O$6))-1)*100,0)</f>
        <v>1.0053392280773288E-2</v>
      </c>
      <c r="P56" s="26">
        <f>IF(Q$6-P$6 &lt;&gt; 0,(EXP(LN(Q18/P18)/(Q$6-P$6))-1)*100,0)</f>
        <v>8.5195475591892667E-2</v>
      </c>
      <c r="Q56" s="26">
        <f t="shared" ref="Q56" si="73">IF(Q$6-O$6 &lt;&gt; 0,(EXP(LN(Q18/O18)/(Q$6-O$6))-1)*100,0)</f>
        <v>6.014184350970897E-2</v>
      </c>
      <c r="S56" s="26">
        <f t="shared" ref="S56:U56" si="74">IF($F$6-$D$6 &lt;&gt; 0,(EXP(LN(1+(S36/100))/($F$6-$D$6))-1)*100,0)</f>
        <v>6.014184350970897E-2</v>
      </c>
      <c r="T56" s="26">
        <f t="shared" si="74"/>
        <v>2.2691441982251481</v>
      </c>
      <c r="U56" s="26">
        <f t="shared" si="74"/>
        <v>2.3131260408601362</v>
      </c>
      <c r="W56" s="24" t="str">
        <f>$A$18</f>
        <v>All occupations</v>
      </c>
      <c r="X56" s="26">
        <f>IF(Y$6-X$6 &lt;&gt; 0,(EXP(LN(Y18/X18)/(Y$6-X$6))-1)*100,0)</f>
        <v>1.0847971933618972</v>
      </c>
      <c r="Y56" s="26">
        <f>IF(Z$6-Y$6 &lt;&gt; 0,(EXP(LN(Z18/Y18)/(Z$6-Y$6))-1)*100,0)</f>
        <v>0.72524026870797176</v>
      </c>
      <c r="Z56" s="26">
        <f>IF(AA$6-Z$6 &lt;&gt; 0,(EXP(LN(AA18/Z18)/(AA$6-Z$6))-1)*100,0)</f>
        <v>0.27852683953109025</v>
      </c>
      <c r="AA56" s="26">
        <f>IF(AB$6-AA$6 &lt;&gt; 0,(EXP(LN(AB18/AA18)/(AB$6-AA$6))-1)*100,0)</f>
        <v>0.38206186048623803</v>
      </c>
      <c r="AB56" s="26">
        <f t="shared" ref="AB56" si="75">IF(AB$6-Z$6 &lt;&gt; 0,(EXP(LN(AB18/Z18)/(AB$6-Z$6))-1)*100,0)</f>
        <v>0.34753831480731634</v>
      </c>
      <c r="AD56" s="26">
        <f t="shared" ref="AD56:AF56" si="76">IF($F$6-$D$6 &lt;&gt; 0,(EXP(LN(1+(AD36/100))/($F$6-$D$6))-1)*100,0)</f>
        <v>0.34753831480731634</v>
      </c>
      <c r="AE56" s="26">
        <f t="shared" si="76"/>
        <v>3.1206350499154878</v>
      </c>
      <c r="AF56" s="26">
        <f t="shared" si="76"/>
        <v>3.3486824355878797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3.8845257609927373</v>
      </c>
      <c r="C64" s="27">
        <f t="shared" si="77"/>
        <v>1.8289099869893164</v>
      </c>
      <c r="D64" s="27">
        <f t="shared" si="77"/>
        <v>-2.2453461050383225</v>
      </c>
      <c r="E64" s="27">
        <f t="shared" si="77"/>
        <v>2.3532787273605891</v>
      </c>
      <c r="F64" s="27">
        <f>F8-D8</f>
        <v>0.10793262232226652</v>
      </c>
      <c r="L64" t="str">
        <f>$A$8</f>
        <v>Managers, directors and senior officials</v>
      </c>
      <c r="M64" s="27">
        <f t="shared" ref="M64:M72" si="78">N8-M8</f>
        <v>2.0528412254706794</v>
      </c>
      <c r="N64" s="27">
        <f t="shared" ref="N64:N72" si="79">O8-N8</f>
        <v>1.1918240834627305</v>
      </c>
      <c r="O64" s="27">
        <f t="shared" ref="O64:O72" si="80">P8-O8</f>
        <v>-1.6378905860853301</v>
      </c>
      <c r="P64" s="27">
        <f t="shared" ref="P64:P72" si="81">Q8-P8</f>
        <v>0.80912135495710658</v>
      </c>
      <c r="Q64" s="27">
        <f>Q8-O8</f>
        <v>-0.82876923112822354</v>
      </c>
      <c r="W64" t="str">
        <f>$A$8</f>
        <v>Managers, directors and senior officials</v>
      </c>
      <c r="X64" s="27">
        <f t="shared" ref="X64:X72" si="82">Y8-X8</f>
        <v>1.8316845355220774</v>
      </c>
      <c r="Y64" s="27">
        <f t="shared" ref="Y64:Y72" si="83">Z8-Y8</f>
        <v>0.63708590352654859</v>
      </c>
      <c r="Z64" s="27">
        <f t="shared" ref="Z64:Z72" si="84">AA8-Z8</f>
        <v>-0.60745551895296934</v>
      </c>
      <c r="AA64" s="27">
        <f t="shared" ref="AA64:AA72" si="85">AB8-AA8</f>
        <v>1.5441573724034932</v>
      </c>
      <c r="AB64" s="27">
        <f>AB8-Z8</f>
        <v>0.93670185345052381</v>
      </c>
    </row>
    <row r="65" spans="1:31" x14ac:dyDescent="0.2">
      <c r="A65" t="str">
        <f>$A$9</f>
        <v>Professional occupations</v>
      </c>
      <c r="B65" s="27">
        <f t="shared" si="77"/>
        <v>6.8806347348753221</v>
      </c>
      <c r="C65" s="27">
        <f t="shared" si="77"/>
        <v>4.1977645872861373</v>
      </c>
      <c r="D65" s="27">
        <f t="shared" si="77"/>
        <v>3.0271889870724493</v>
      </c>
      <c r="E65" s="27">
        <f t="shared" si="77"/>
        <v>6.3678276111028538</v>
      </c>
      <c r="F65" s="27">
        <f t="shared" ref="F65:F72" si="86">F9-D9</f>
        <v>9.3950165981753031</v>
      </c>
      <c r="L65" t="str">
        <f>$A$9</f>
        <v>Professional occupations</v>
      </c>
      <c r="M65" s="27">
        <f t="shared" si="78"/>
        <v>3.7321637335362574</v>
      </c>
      <c r="N65" s="27">
        <f t="shared" si="79"/>
        <v>2.0289558757769015</v>
      </c>
      <c r="O65" s="27">
        <f t="shared" si="80"/>
        <v>2.0432564371550193</v>
      </c>
      <c r="P65" s="27">
        <f t="shared" si="81"/>
        <v>2.1663842667069702</v>
      </c>
      <c r="Q65" s="27">
        <f t="shared" ref="Q65:Q72" si="87">Q9-O9</f>
        <v>4.2096407038619894</v>
      </c>
      <c r="W65" t="str">
        <f>$A$9</f>
        <v>Professional occupations</v>
      </c>
      <c r="X65" s="27">
        <f t="shared" si="82"/>
        <v>3.1484710013391144</v>
      </c>
      <c r="Y65" s="27">
        <f t="shared" si="83"/>
        <v>2.1688087115091967</v>
      </c>
      <c r="Z65" s="27">
        <f t="shared" si="84"/>
        <v>0.98393254991746204</v>
      </c>
      <c r="AA65" s="27">
        <f t="shared" si="85"/>
        <v>4.2014433443958197</v>
      </c>
      <c r="AB65" s="27">
        <f t="shared" ref="AB65:AB72" si="88">AB9-Z9</f>
        <v>5.1853758943132817</v>
      </c>
    </row>
    <row r="66" spans="1:31" x14ac:dyDescent="0.2">
      <c r="A66" t="str">
        <f>$A$10</f>
        <v>Associate professional occupations</v>
      </c>
      <c r="B66" s="27">
        <f t="shared" si="77"/>
        <v>3.2881090895805087</v>
      </c>
      <c r="C66" s="27">
        <f t="shared" si="77"/>
        <v>2.8192956392854285</v>
      </c>
      <c r="D66" s="27">
        <f t="shared" si="77"/>
        <v>1.2642706203465792</v>
      </c>
      <c r="E66" s="27">
        <f t="shared" si="77"/>
        <v>3.4210499381261883</v>
      </c>
      <c r="F66" s="27">
        <f t="shared" si="86"/>
        <v>4.6853205584727675</v>
      </c>
      <c r="L66" t="str">
        <f>$A$10</f>
        <v>Associate professional occupations</v>
      </c>
      <c r="M66" s="27">
        <f t="shared" si="78"/>
        <v>1.8670108344211602</v>
      </c>
      <c r="N66" s="27">
        <f t="shared" si="79"/>
        <v>1.4265240837236881</v>
      </c>
      <c r="O66" s="27">
        <f t="shared" si="80"/>
        <v>-1.115438284914319</v>
      </c>
      <c r="P66" s="27">
        <f t="shared" si="81"/>
        <v>0.44841142315138782</v>
      </c>
      <c r="Q66" s="27">
        <f t="shared" si="87"/>
        <v>-0.66702686176293113</v>
      </c>
      <c r="W66" t="str">
        <f>$A$10</f>
        <v>Associate professional occupations</v>
      </c>
      <c r="X66" s="27">
        <f t="shared" si="82"/>
        <v>1.4210982551593734</v>
      </c>
      <c r="Y66" s="27">
        <f t="shared" si="83"/>
        <v>1.3927715555617599</v>
      </c>
      <c r="Z66" s="27">
        <f t="shared" si="84"/>
        <v>2.3797089052608591</v>
      </c>
      <c r="AA66" s="27">
        <f t="shared" si="85"/>
        <v>2.9726385149748005</v>
      </c>
      <c r="AB66" s="27">
        <f t="shared" si="88"/>
        <v>5.3523474202356596</v>
      </c>
    </row>
    <row r="67" spans="1:31" x14ac:dyDescent="0.2">
      <c r="A67" t="str">
        <f>$A$11</f>
        <v>Administrative and secretarial occupations</v>
      </c>
      <c r="B67" s="27">
        <f t="shared" si="77"/>
        <v>-1.5421097061865368</v>
      </c>
      <c r="C67" s="27">
        <f t="shared" si="77"/>
        <v>2.366505566404733</v>
      </c>
      <c r="D67" s="27">
        <f t="shared" si="77"/>
        <v>0.69773125429236416</v>
      </c>
      <c r="E67" s="27">
        <f t="shared" si="77"/>
        <v>-1.4503112544062589</v>
      </c>
      <c r="F67" s="27">
        <f t="shared" si="86"/>
        <v>-0.7525800001138947</v>
      </c>
      <c r="L67" t="str">
        <f>$A$11</f>
        <v>Administrative and secretarial occupations</v>
      </c>
      <c r="M67" s="27">
        <f t="shared" si="78"/>
        <v>-0.52979298237736216</v>
      </c>
      <c r="N67" s="27">
        <f t="shared" si="79"/>
        <v>2.0406245615364664</v>
      </c>
      <c r="O67" s="27">
        <f t="shared" si="80"/>
        <v>0.90627375854247383</v>
      </c>
      <c r="P67" s="27">
        <f t="shared" si="81"/>
        <v>1.5979485037082579</v>
      </c>
      <c r="Q67" s="27">
        <f t="shared" si="87"/>
        <v>2.5042222622507317</v>
      </c>
      <c r="W67" t="str">
        <f>$A$11</f>
        <v>Administrative and secretarial occupations</v>
      </c>
      <c r="X67" s="27">
        <f t="shared" si="82"/>
        <v>-1.0123167238091568</v>
      </c>
      <c r="Y67" s="27">
        <f t="shared" si="83"/>
        <v>0.32588100486823635</v>
      </c>
      <c r="Z67" s="27">
        <f t="shared" si="84"/>
        <v>-0.20854250425009724</v>
      </c>
      <c r="AA67" s="27">
        <f t="shared" si="85"/>
        <v>-3.0482597581144972</v>
      </c>
      <c r="AB67" s="27">
        <f t="shared" si="88"/>
        <v>-3.2568022623645945</v>
      </c>
    </row>
    <row r="68" spans="1:31" x14ac:dyDescent="0.2">
      <c r="A68" t="str">
        <f>$A$12</f>
        <v>Skilled trades occupations</v>
      </c>
      <c r="B68" s="27">
        <f t="shared" si="77"/>
        <v>-1.0197251249293799</v>
      </c>
      <c r="C68" s="27">
        <f t="shared" si="77"/>
        <v>-3.0022958224022389</v>
      </c>
      <c r="D68" s="27">
        <f t="shared" si="77"/>
        <v>-1.0028059047325257</v>
      </c>
      <c r="E68" s="27">
        <f t="shared" si="77"/>
        <v>-2.2440775534080863</v>
      </c>
      <c r="F68" s="27">
        <f t="shared" si="86"/>
        <v>-3.2468834581406121</v>
      </c>
      <c r="L68" t="str">
        <f>$A$12</f>
        <v>Skilled trades occupations</v>
      </c>
      <c r="M68" s="27">
        <f t="shared" si="78"/>
        <v>-1.2246606230343247</v>
      </c>
      <c r="N68" s="27">
        <f t="shared" si="79"/>
        <v>-2.8409057833490543</v>
      </c>
      <c r="O68" s="27">
        <f t="shared" si="80"/>
        <v>-1.0199401090996965</v>
      </c>
      <c r="P68" s="27">
        <f t="shared" si="81"/>
        <v>-2.4647234044243902</v>
      </c>
      <c r="Q68" s="27">
        <f t="shared" si="87"/>
        <v>-3.4846635135240867</v>
      </c>
      <c r="W68" t="str">
        <f>$A$12</f>
        <v>Skilled trades occupations</v>
      </c>
      <c r="X68" s="27">
        <f t="shared" si="82"/>
        <v>0.20493549810496869</v>
      </c>
      <c r="Y68" s="27">
        <f t="shared" si="83"/>
        <v>-0.16139003905321392</v>
      </c>
      <c r="Z68" s="27">
        <f t="shared" si="84"/>
        <v>1.7134204367172501E-2</v>
      </c>
      <c r="AA68" s="27">
        <f t="shared" si="85"/>
        <v>0.2206458510163265</v>
      </c>
      <c r="AB68" s="27">
        <f t="shared" si="88"/>
        <v>0.237780055383499</v>
      </c>
    </row>
    <row r="69" spans="1:31" x14ac:dyDescent="0.2">
      <c r="A69" t="str">
        <f>$A$13</f>
        <v>Caring, leisure and other service occupations</v>
      </c>
      <c r="B69" s="27">
        <f t="shared" si="77"/>
        <v>0.66735614687980771</v>
      </c>
      <c r="C69" s="27">
        <f t="shared" si="77"/>
        <v>-0.73566638243153193</v>
      </c>
      <c r="D69" s="27">
        <f t="shared" si="77"/>
        <v>-0.19796184221442914</v>
      </c>
      <c r="E69" s="27">
        <f t="shared" si="77"/>
        <v>1.7667868842424035</v>
      </c>
      <c r="F69" s="27">
        <f t="shared" si="86"/>
        <v>1.5688250420279743</v>
      </c>
      <c r="L69" t="str">
        <f>$A$13</f>
        <v>Caring, leisure and other service occupations</v>
      </c>
      <c r="M69" s="27">
        <f t="shared" si="78"/>
        <v>0.38129072613137982</v>
      </c>
      <c r="N69" s="27">
        <f t="shared" si="79"/>
        <v>0.10703498916784504</v>
      </c>
      <c r="O69" s="27">
        <f t="shared" si="80"/>
        <v>0.27170646401068765</v>
      </c>
      <c r="P69" s="27">
        <f t="shared" si="81"/>
        <v>0.6773051275091051</v>
      </c>
      <c r="Q69" s="27">
        <f t="shared" si="87"/>
        <v>0.94901159151979275</v>
      </c>
      <c r="W69" t="str">
        <f>$A$13</f>
        <v>Caring, leisure and other service occupations</v>
      </c>
      <c r="X69" s="27">
        <f t="shared" si="82"/>
        <v>0.28606542074841457</v>
      </c>
      <c r="Y69" s="27">
        <f t="shared" si="83"/>
        <v>-0.84270137159936453</v>
      </c>
      <c r="Z69" s="27">
        <f t="shared" si="84"/>
        <v>-0.46966830622514166</v>
      </c>
      <c r="AA69" s="27">
        <f t="shared" si="85"/>
        <v>1.0894817567332993</v>
      </c>
      <c r="AB69" s="27">
        <f t="shared" si="88"/>
        <v>0.61981345050815762</v>
      </c>
    </row>
    <row r="70" spans="1:31" x14ac:dyDescent="0.2">
      <c r="A70" t="str">
        <f>$A$14</f>
        <v>Sales and customer service occupations</v>
      </c>
      <c r="B70" s="27">
        <f t="shared" si="77"/>
        <v>0.57310810310126925</v>
      </c>
      <c r="C70" s="27">
        <f t="shared" si="77"/>
        <v>-0.18161699976890233</v>
      </c>
      <c r="D70" s="27">
        <f t="shared" si="77"/>
        <v>-0.17938413832224498</v>
      </c>
      <c r="E70" s="27">
        <f t="shared" si="77"/>
        <v>-8.1633992556543689E-2</v>
      </c>
      <c r="F70" s="27">
        <f t="shared" si="86"/>
        <v>-0.26101813087878867</v>
      </c>
      <c r="L70" t="str">
        <f>$A$14</f>
        <v>Sales and customer service occupations</v>
      </c>
      <c r="M70" s="27">
        <f t="shared" si="78"/>
        <v>0.8701029700789622</v>
      </c>
      <c r="N70" s="27">
        <f t="shared" si="79"/>
        <v>0.14215852234212534</v>
      </c>
      <c r="O70" s="27">
        <f t="shared" si="80"/>
        <v>0.41620409181490281</v>
      </c>
      <c r="P70" s="27">
        <f t="shared" si="81"/>
        <v>0.4800110865033318</v>
      </c>
      <c r="Q70" s="27">
        <f t="shared" si="87"/>
        <v>0.89621517831823461</v>
      </c>
      <c r="W70" t="str">
        <f>$A$14</f>
        <v>Sales and customer service occupations</v>
      </c>
      <c r="X70" s="27">
        <f t="shared" si="82"/>
        <v>-0.29699486697768229</v>
      </c>
      <c r="Y70" s="27">
        <f t="shared" si="83"/>
        <v>-0.32377552211106853</v>
      </c>
      <c r="Z70" s="27">
        <f t="shared" si="84"/>
        <v>-0.5955882301371247</v>
      </c>
      <c r="AA70" s="27">
        <f t="shared" si="85"/>
        <v>-0.56164507905987371</v>
      </c>
      <c r="AB70" s="27">
        <f t="shared" si="88"/>
        <v>-1.1572333091969984</v>
      </c>
    </row>
    <row r="71" spans="1:31" x14ac:dyDescent="0.2">
      <c r="A71" t="str">
        <f>$A$15</f>
        <v>Process, plant and machine operatives</v>
      </c>
      <c r="B71" s="27">
        <f t="shared" si="77"/>
        <v>-0.5659477669844577</v>
      </c>
      <c r="C71" s="27">
        <f t="shared" si="77"/>
        <v>-1.2631019343766745</v>
      </c>
      <c r="D71" s="27">
        <f t="shared" si="77"/>
        <v>-3.7072567221336783E-3</v>
      </c>
      <c r="E71" s="27">
        <f t="shared" si="77"/>
        <v>-1.8891331001251679</v>
      </c>
      <c r="F71" s="27">
        <f t="shared" si="86"/>
        <v>-1.8928403568473016</v>
      </c>
      <c r="L71" t="str">
        <f>$A$15</f>
        <v>Process, plant and machine operatives</v>
      </c>
      <c r="M71" s="27">
        <f t="shared" si="78"/>
        <v>-0.61286225519218718</v>
      </c>
      <c r="N71" s="27">
        <f t="shared" si="79"/>
        <v>-0.9237581415017786</v>
      </c>
      <c r="O71" s="27">
        <f t="shared" si="80"/>
        <v>-0.53232695218491699</v>
      </c>
      <c r="P71" s="27">
        <f t="shared" si="81"/>
        <v>-1.7260109079339792</v>
      </c>
      <c r="Q71" s="27">
        <f t="shared" si="87"/>
        <v>-2.2583378601188961</v>
      </c>
      <c r="W71" t="str">
        <f>$A$15</f>
        <v>Process, plant and machine operatives</v>
      </c>
      <c r="X71" s="27">
        <f t="shared" si="82"/>
        <v>4.6914488207725036E-2</v>
      </c>
      <c r="Y71" s="27">
        <f t="shared" si="83"/>
        <v>-0.33934379287490657</v>
      </c>
      <c r="Z71" s="27">
        <f t="shared" si="84"/>
        <v>0.52861969546280596</v>
      </c>
      <c r="AA71" s="27">
        <f t="shared" si="85"/>
        <v>-0.16312219219119095</v>
      </c>
      <c r="AB71" s="27">
        <f t="shared" si="88"/>
        <v>0.36549750327161501</v>
      </c>
    </row>
    <row r="72" spans="1:31" x14ac:dyDescent="0.2">
      <c r="A72" t="str">
        <f>$A$16</f>
        <v>Elementary occupations</v>
      </c>
      <c r="B72" s="27">
        <f t="shared" si="77"/>
        <v>-0.61995123732922508</v>
      </c>
      <c r="C72" s="27">
        <f t="shared" si="77"/>
        <v>-2.6067946409863794</v>
      </c>
      <c r="D72" s="27">
        <f t="shared" si="77"/>
        <v>0.60701438531827989</v>
      </c>
      <c r="E72" s="27">
        <f t="shared" si="77"/>
        <v>-1.6217872603360632</v>
      </c>
      <c r="F72" s="27">
        <f t="shared" si="86"/>
        <v>-1.0147728750177833</v>
      </c>
      <c r="L72" t="str">
        <f>$A$16</f>
        <v>Elementary occupations</v>
      </c>
      <c r="M72" s="27">
        <f t="shared" si="78"/>
        <v>-0.65142660041044564</v>
      </c>
      <c r="N72" s="27">
        <f t="shared" si="79"/>
        <v>-0.72147791266688088</v>
      </c>
      <c r="O72" s="27">
        <f t="shared" si="80"/>
        <v>0.74460685053733755</v>
      </c>
      <c r="P72" s="27">
        <f t="shared" si="81"/>
        <v>-0.68732720760477406</v>
      </c>
      <c r="Q72" s="27">
        <f t="shared" si="87"/>
        <v>5.727964293256349E-2</v>
      </c>
      <c r="W72" t="str">
        <f>$A$16</f>
        <v>Elementary occupations</v>
      </c>
      <c r="X72" s="27">
        <f t="shared" si="82"/>
        <v>3.1475363081250762E-2</v>
      </c>
      <c r="Y72" s="27">
        <f t="shared" si="83"/>
        <v>-1.8853167283194985</v>
      </c>
      <c r="Z72" s="27">
        <f t="shared" si="84"/>
        <v>-0.1375924652190772</v>
      </c>
      <c r="AA72" s="27">
        <f t="shared" si="85"/>
        <v>-0.93446005273132116</v>
      </c>
      <c r="AB72" s="27">
        <f t="shared" si="88"/>
        <v>-1.0720525179503984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11.546000000000106</v>
      </c>
      <c r="C74" s="29">
        <f t="shared" ref="C74" si="89">D18-C18</f>
        <v>3.4229999999998881</v>
      </c>
      <c r="D74" s="29">
        <f>E18-D18</f>
        <v>1.9669999999999845</v>
      </c>
      <c r="E74" s="29">
        <f>F18-E18</f>
        <v>6.6219999999999573</v>
      </c>
      <c r="F74" s="29">
        <f>F18-D18</f>
        <v>8.5889999999999418</v>
      </c>
      <c r="L74" s="24" t="str">
        <f>$A$18</f>
        <v>All occupations</v>
      </c>
      <c r="M74" s="29">
        <f>N18-M18</f>
        <v>5.8846670286241078</v>
      </c>
      <c r="N74" s="29">
        <f t="shared" ref="N74" si="90">O18-N18</f>
        <v>2.4509802784920396</v>
      </c>
      <c r="O74" s="29">
        <f>P18-O18</f>
        <v>7.6451669776162134E-2</v>
      </c>
      <c r="P74" s="29">
        <f>Q18-P18</f>
        <v>1.3011202425730062</v>
      </c>
      <c r="Q74" s="29">
        <f>Q18-O18</f>
        <v>1.3775719123491683</v>
      </c>
      <c r="W74" s="24" t="str">
        <f>$A$18</f>
        <v>All occupations</v>
      </c>
      <c r="X74" s="29">
        <f>Y18-X18</f>
        <v>5.6613329713760834</v>
      </c>
      <c r="Y74" s="29">
        <f t="shared" ref="Y74" si="91">Z18-Y18</f>
        <v>0.97201972150770644</v>
      </c>
      <c r="Z74" s="29">
        <f>AA18-Z18</f>
        <v>1.8905483302239077</v>
      </c>
      <c r="AA74" s="29">
        <f>AB18-AA18</f>
        <v>5.3208797574268374</v>
      </c>
      <c r="AB74" s="29">
        <f>AB18-Z18</f>
        <v>7.2114280876507451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23.116608003974115</v>
      </c>
      <c r="C80" s="11">
        <f t="shared" si="92"/>
        <v>27.001133764966852</v>
      </c>
      <c r="D80" s="11">
        <f t="shared" si="92"/>
        <v>28.830043751956168</v>
      </c>
      <c r="E80" s="11">
        <f t="shared" si="92"/>
        <v>26.584697646917846</v>
      </c>
      <c r="F80" s="11">
        <f t="shared" si="92"/>
        <v>28.937976374278435</v>
      </c>
      <c r="H80" s="40">
        <f>IF(D$6-B$6 &lt;&gt; 0,(EXP(LN(D8/B8)/(D$6-B$6))-1)*100,0)</f>
        <v>4.5163509674320146</v>
      </c>
      <c r="I80" s="40">
        <f t="shared" ref="I80:I88" si="93">F46</f>
        <v>2.4914867608072377E-2</v>
      </c>
      <c r="L80" t="str">
        <f t="shared" ref="L80:Q88" si="94">L8</f>
        <v>Managers, directors and senior officials</v>
      </c>
      <c r="M80" s="11">
        <f t="shared" si="94"/>
        <v>15.080363310731521</v>
      </c>
      <c r="N80" s="11">
        <f t="shared" si="94"/>
        <v>17.1332045362022</v>
      </c>
      <c r="O80" s="11">
        <f t="shared" si="94"/>
        <v>18.325028619664931</v>
      </c>
      <c r="P80" s="11">
        <f t="shared" si="94"/>
        <v>16.6871380335796</v>
      </c>
      <c r="Q80" s="11">
        <f t="shared" si="94"/>
        <v>17.496259388536707</v>
      </c>
      <c r="S80" s="40">
        <f t="shared" ref="S80:S88" si="95">IF(O$6-M$6 &lt;&gt; 0,(EXP(LN(O8/M8)/(O$6-M$6))-1)*100,0)</f>
        <v>3.9744355594457659</v>
      </c>
      <c r="T80" s="40">
        <f t="shared" ref="T80:T88" si="96">Q46</f>
        <v>-0.30806251530361983</v>
      </c>
      <c r="W80" t="str">
        <f t="shared" ref="W80:AB88" si="97">W8</f>
        <v>Managers, directors and senior officials</v>
      </c>
      <c r="X80" s="11">
        <f t="shared" si="97"/>
        <v>8.0362446932426064</v>
      </c>
      <c r="Y80" s="11">
        <f t="shared" si="97"/>
        <v>9.8679292287646838</v>
      </c>
      <c r="Z80" s="11">
        <f t="shared" si="97"/>
        <v>10.505015132291232</v>
      </c>
      <c r="AA80" s="11">
        <f t="shared" si="97"/>
        <v>9.8975596133382631</v>
      </c>
      <c r="AB80" s="11">
        <f t="shared" si="97"/>
        <v>11.441716985741756</v>
      </c>
      <c r="AD80" s="40">
        <f t="shared" ref="AD80:AD88" si="98">IF(Z$6-X$6 &lt;&gt; 0,(EXP(LN(Z8/X8)/(Z$6-X$6))-1)*100,0)</f>
        <v>5.5039467026282596</v>
      </c>
      <c r="AE80" s="40">
        <f t="shared" ref="AE80:AE88" si="99">AB46</f>
        <v>0.57104619526582301</v>
      </c>
    </row>
    <row r="81" spans="1:31" x14ac:dyDescent="0.2">
      <c r="A81" t="str">
        <f t="shared" si="92"/>
        <v>Professional occupations</v>
      </c>
      <c r="B81" s="11">
        <f t="shared" si="92"/>
        <v>45.632360061108884</v>
      </c>
      <c r="C81" s="11">
        <f t="shared" si="92"/>
        <v>52.512994795984206</v>
      </c>
      <c r="D81" s="11">
        <f t="shared" si="92"/>
        <v>56.710759383270343</v>
      </c>
      <c r="E81" s="11">
        <f t="shared" si="92"/>
        <v>59.737948370342792</v>
      </c>
      <c r="F81" s="11">
        <f t="shared" si="92"/>
        <v>66.105775981445646</v>
      </c>
      <c r="H81" s="40">
        <f t="shared" ref="H81:H88" si="100">IF(D$6-B$6 &lt;&gt; 0,(EXP(LN(D9/B9)/(D$6-B$6))-1)*100,0)</f>
        <v>4.4428000334738815</v>
      </c>
      <c r="I81" s="40">
        <f t="shared" si="93"/>
        <v>1.0271875401559605</v>
      </c>
      <c r="L81" t="str">
        <f t="shared" si="94"/>
        <v>Professional occupations</v>
      </c>
      <c r="M81" s="11">
        <f t="shared" si="94"/>
        <v>21.440905957666608</v>
      </c>
      <c r="N81" s="11">
        <f t="shared" si="94"/>
        <v>25.173069691202866</v>
      </c>
      <c r="O81" s="11">
        <f t="shared" si="94"/>
        <v>27.202025566979767</v>
      </c>
      <c r="P81" s="11">
        <f t="shared" si="94"/>
        <v>29.245282004134786</v>
      </c>
      <c r="Q81" s="11">
        <f t="shared" si="94"/>
        <v>31.411666270841756</v>
      </c>
      <c r="S81" s="40">
        <f t="shared" si="95"/>
        <v>4.874915158446913</v>
      </c>
      <c r="T81" s="40">
        <f t="shared" si="96"/>
        <v>0.96386838493629501</v>
      </c>
      <c r="W81" t="str">
        <f t="shared" si="97"/>
        <v>Professional occupations</v>
      </c>
      <c r="X81" s="11">
        <f t="shared" si="97"/>
        <v>24.191454103442254</v>
      </c>
      <c r="Y81" s="11">
        <f t="shared" si="97"/>
        <v>27.339925104781369</v>
      </c>
      <c r="Z81" s="11">
        <f t="shared" si="97"/>
        <v>29.508733816290565</v>
      </c>
      <c r="AA81" s="11">
        <f t="shared" si="97"/>
        <v>30.492666366208027</v>
      </c>
      <c r="AB81" s="11">
        <f t="shared" si="97"/>
        <v>34.694109710603847</v>
      </c>
      <c r="AD81" s="40">
        <f t="shared" si="98"/>
        <v>4.0537461226823668</v>
      </c>
      <c r="AE81" s="40">
        <f t="shared" si="99"/>
        <v>1.0850689150559978</v>
      </c>
    </row>
    <row r="82" spans="1:31" x14ac:dyDescent="0.2">
      <c r="A82" t="str">
        <f t="shared" si="92"/>
        <v>Associate professional occupations</v>
      </c>
      <c r="B82" s="11">
        <f t="shared" si="92"/>
        <v>28.864305249350274</v>
      </c>
      <c r="C82" s="11">
        <f t="shared" si="92"/>
        <v>32.152414338930782</v>
      </c>
      <c r="D82" s="11">
        <f t="shared" si="92"/>
        <v>34.971709978216211</v>
      </c>
      <c r="E82" s="11">
        <f t="shared" si="92"/>
        <v>36.23598059856279</v>
      </c>
      <c r="F82" s="11">
        <f t="shared" si="92"/>
        <v>39.657030536688978</v>
      </c>
      <c r="H82" s="40">
        <f t="shared" si="100"/>
        <v>3.9133035524118176</v>
      </c>
      <c r="I82" s="40">
        <f t="shared" si="93"/>
        <v>0.84171465758553499</v>
      </c>
      <c r="L82" t="str">
        <f t="shared" si="94"/>
        <v>Associate professional occupations</v>
      </c>
      <c r="M82" s="11">
        <f t="shared" si="94"/>
        <v>15.254753490222038</v>
      </c>
      <c r="N82" s="11">
        <f t="shared" si="94"/>
        <v>17.121764324643198</v>
      </c>
      <c r="O82" s="11">
        <f t="shared" si="94"/>
        <v>18.548288408366886</v>
      </c>
      <c r="P82" s="11">
        <f t="shared" si="94"/>
        <v>17.432850123452567</v>
      </c>
      <c r="Q82" s="11">
        <f t="shared" si="94"/>
        <v>17.881261546603955</v>
      </c>
      <c r="S82" s="40">
        <f t="shared" si="95"/>
        <v>3.9871628488526989</v>
      </c>
      <c r="T82" s="40">
        <f t="shared" si="96"/>
        <v>-0.24386344979979713</v>
      </c>
      <c r="W82" t="str">
        <f t="shared" si="97"/>
        <v>Associate professional occupations</v>
      </c>
      <c r="X82" s="11">
        <f t="shared" si="97"/>
        <v>13.609551759128198</v>
      </c>
      <c r="Y82" s="11">
        <f t="shared" si="97"/>
        <v>15.030650014287572</v>
      </c>
      <c r="Z82" s="11">
        <f t="shared" si="97"/>
        <v>16.423421569849332</v>
      </c>
      <c r="AA82" s="11">
        <f t="shared" si="97"/>
        <v>18.803130475110191</v>
      </c>
      <c r="AB82" s="11">
        <f t="shared" si="97"/>
        <v>21.775768990084991</v>
      </c>
      <c r="AD82" s="40">
        <f t="shared" si="98"/>
        <v>3.8302653362074057</v>
      </c>
      <c r="AE82" s="40">
        <f t="shared" si="99"/>
        <v>1.8983904225617021</v>
      </c>
    </row>
    <row r="83" spans="1:31" x14ac:dyDescent="0.2">
      <c r="A83" t="str">
        <f t="shared" si="92"/>
        <v>Administrative and secretarial occupations</v>
      </c>
      <c r="B83" s="11">
        <f t="shared" si="92"/>
        <v>33.690827459830082</v>
      </c>
      <c r="C83" s="11">
        <f t="shared" si="92"/>
        <v>32.148717753643545</v>
      </c>
      <c r="D83" s="11">
        <f t="shared" si="92"/>
        <v>34.515223320048278</v>
      </c>
      <c r="E83" s="11">
        <f t="shared" si="92"/>
        <v>35.212954574340642</v>
      </c>
      <c r="F83" s="11">
        <f t="shared" si="92"/>
        <v>33.762643319934384</v>
      </c>
      <c r="H83" s="40">
        <f t="shared" si="100"/>
        <v>0.48466801932809389</v>
      </c>
      <c r="I83" s="40">
        <f t="shared" si="93"/>
        <v>-0.14686217388737433</v>
      </c>
      <c r="L83" t="str">
        <f t="shared" si="94"/>
        <v>Administrative and secretarial occupations</v>
      </c>
      <c r="M83" s="11">
        <f t="shared" si="94"/>
        <v>10.228758992831633</v>
      </c>
      <c r="N83" s="11">
        <f t="shared" si="94"/>
        <v>9.6989660104542708</v>
      </c>
      <c r="O83" s="11">
        <f t="shared" si="94"/>
        <v>11.739590571990737</v>
      </c>
      <c r="P83" s="11">
        <f t="shared" si="94"/>
        <v>12.645864330533211</v>
      </c>
      <c r="Q83" s="11">
        <f t="shared" si="94"/>
        <v>14.243812834241469</v>
      </c>
      <c r="S83" s="40">
        <f t="shared" si="95"/>
        <v>2.7935822314116621</v>
      </c>
      <c r="T83" s="40">
        <f t="shared" si="96"/>
        <v>1.2973818150236127</v>
      </c>
      <c r="W83" t="str">
        <f t="shared" si="97"/>
        <v>Administrative and secretarial occupations</v>
      </c>
      <c r="X83" s="11">
        <f t="shared" si="97"/>
        <v>23.46206846699846</v>
      </c>
      <c r="Y83" s="11">
        <f t="shared" si="97"/>
        <v>22.449751743189303</v>
      </c>
      <c r="Z83" s="11">
        <f t="shared" si="97"/>
        <v>22.775632748057539</v>
      </c>
      <c r="AA83" s="11">
        <f t="shared" si="97"/>
        <v>22.567090243807442</v>
      </c>
      <c r="AB83" s="11">
        <f t="shared" si="97"/>
        <v>19.518830485692945</v>
      </c>
      <c r="AD83" s="40">
        <f t="shared" si="98"/>
        <v>-0.59211572321853367</v>
      </c>
      <c r="AE83" s="40">
        <f t="shared" si="99"/>
        <v>-1.0234702625506742</v>
      </c>
    </row>
    <row r="84" spans="1:31" x14ac:dyDescent="0.2">
      <c r="A84" t="str">
        <f t="shared" si="92"/>
        <v>Skilled trades occupations</v>
      </c>
      <c r="B84" s="11">
        <f t="shared" si="92"/>
        <v>33.665982704865165</v>
      </c>
      <c r="C84" s="11">
        <f t="shared" si="92"/>
        <v>32.646257579935785</v>
      </c>
      <c r="D84" s="11">
        <f t="shared" si="92"/>
        <v>29.643961757533546</v>
      </c>
      <c r="E84" s="11">
        <f t="shared" si="92"/>
        <v>28.64115585280102</v>
      </c>
      <c r="F84" s="11">
        <f t="shared" si="92"/>
        <v>26.397078299392934</v>
      </c>
      <c r="H84" s="40">
        <f t="shared" si="100"/>
        <v>-2.5124873574617901</v>
      </c>
      <c r="I84" s="40">
        <f t="shared" si="93"/>
        <v>-0.77038467791937792</v>
      </c>
      <c r="L84" t="str">
        <f t="shared" si="94"/>
        <v>Skilled trades occupations</v>
      </c>
      <c r="M84" s="11">
        <f t="shared" si="94"/>
        <v>30.417728164348212</v>
      </c>
      <c r="N84" s="11">
        <f t="shared" si="94"/>
        <v>29.193067541313887</v>
      </c>
      <c r="O84" s="11">
        <f t="shared" si="94"/>
        <v>26.352161757964833</v>
      </c>
      <c r="P84" s="11">
        <f t="shared" si="94"/>
        <v>25.332221648865136</v>
      </c>
      <c r="Q84" s="11">
        <f t="shared" si="94"/>
        <v>22.867498244440746</v>
      </c>
      <c r="S84" s="40">
        <f t="shared" si="95"/>
        <v>-2.828726467700593</v>
      </c>
      <c r="T84" s="40">
        <f t="shared" si="96"/>
        <v>-0.94110165714131888</v>
      </c>
      <c r="W84" t="str">
        <f t="shared" si="97"/>
        <v>Skilled trades occupations</v>
      </c>
      <c r="X84" s="11">
        <f t="shared" si="97"/>
        <v>3.2482545405169407</v>
      </c>
      <c r="Y84" s="11">
        <f t="shared" si="97"/>
        <v>3.4531900386219094</v>
      </c>
      <c r="Z84" s="11">
        <f t="shared" si="97"/>
        <v>3.2917999995686955</v>
      </c>
      <c r="AA84" s="11">
        <f t="shared" si="97"/>
        <v>3.308934203935868</v>
      </c>
      <c r="AB84" s="11">
        <f t="shared" si="97"/>
        <v>3.5295800549521945</v>
      </c>
      <c r="AD84" s="40">
        <f t="shared" si="98"/>
        <v>0.26668978384800646</v>
      </c>
      <c r="AE84" s="40">
        <f t="shared" si="99"/>
        <v>0.46604510627770157</v>
      </c>
    </row>
    <row r="85" spans="1:31" x14ac:dyDescent="0.2">
      <c r="A85" t="str">
        <f t="shared" si="92"/>
        <v>Caring, leisure and other service occupations</v>
      </c>
      <c r="B85" s="11">
        <f t="shared" si="92"/>
        <v>27.63020203452173</v>
      </c>
      <c r="C85" s="11">
        <f t="shared" si="92"/>
        <v>28.297558181401538</v>
      </c>
      <c r="D85" s="11">
        <f t="shared" si="92"/>
        <v>27.561891798970006</v>
      </c>
      <c r="E85" s="11">
        <f t="shared" si="92"/>
        <v>27.363929956755577</v>
      </c>
      <c r="F85" s="11">
        <f t="shared" si="92"/>
        <v>29.13071684099798</v>
      </c>
      <c r="H85" s="40">
        <f t="shared" si="100"/>
        <v>-4.9495033942803524E-2</v>
      </c>
      <c r="I85" s="40">
        <f t="shared" si="93"/>
        <v>0.36974248258088149</v>
      </c>
      <c r="L85" t="str">
        <f t="shared" si="94"/>
        <v>Caring, leisure and other service occupations</v>
      </c>
      <c r="M85" s="11">
        <f t="shared" si="94"/>
        <v>4.6245412420611256</v>
      </c>
      <c r="N85" s="11">
        <f t="shared" si="94"/>
        <v>5.0058319681925054</v>
      </c>
      <c r="O85" s="11">
        <f t="shared" si="94"/>
        <v>5.1128669573603505</v>
      </c>
      <c r="P85" s="11">
        <f t="shared" si="94"/>
        <v>5.3845734213710381</v>
      </c>
      <c r="Q85" s="11">
        <f t="shared" si="94"/>
        <v>6.0618785488801432</v>
      </c>
      <c r="S85" s="40">
        <f t="shared" si="95"/>
        <v>2.0279514960855005</v>
      </c>
      <c r="T85" s="40">
        <f t="shared" si="96"/>
        <v>1.1415292710036384</v>
      </c>
      <c r="W85" t="str">
        <f t="shared" si="97"/>
        <v>Caring, leisure and other service occupations</v>
      </c>
      <c r="X85" s="11">
        <f t="shared" si="97"/>
        <v>23.005660792460624</v>
      </c>
      <c r="Y85" s="11">
        <f t="shared" si="97"/>
        <v>23.291726213209039</v>
      </c>
      <c r="Z85" s="11">
        <f t="shared" si="97"/>
        <v>22.449024841609674</v>
      </c>
      <c r="AA85" s="11">
        <f t="shared" si="97"/>
        <v>21.979356535384532</v>
      </c>
      <c r="AB85" s="11">
        <f t="shared" si="97"/>
        <v>23.068838292117832</v>
      </c>
      <c r="AD85" s="40">
        <f>IF(Z$6-X$6 &lt;&gt; 0,(EXP(LN(Z13/X13)/(Z$6-X$6))-1)*100,0)</f>
        <v>-0.48866474410805827</v>
      </c>
      <c r="AE85" s="40">
        <f t="shared" si="99"/>
        <v>0.18173519720963149</v>
      </c>
    </row>
    <row r="86" spans="1:31" x14ac:dyDescent="0.2">
      <c r="A86" t="str">
        <f t="shared" si="92"/>
        <v>Sales and customer service occupations</v>
      </c>
      <c r="B86" s="11">
        <f t="shared" si="92"/>
        <v>23.179688050952826</v>
      </c>
      <c r="C86" s="11">
        <f t="shared" si="92"/>
        <v>23.752796154054096</v>
      </c>
      <c r="D86" s="11">
        <f t="shared" si="92"/>
        <v>23.571179154285193</v>
      </c>
      <c r="E86" s="11">
        <f t="shared" si="92"/>
        <v>23.391795015962948</v>
      </c>
      <c r="F86" s="11">
        <f t="shared" si="92"/>
        <v>23.310161023406405</v>
      </c>
      <c r="H86" s="40">
        <f t="shared" si="100"/>
        <v>0.33552890859731566</v>
      </c>
      <c r="I86" s="40">
        <f t="shared" si="93"/>
        <v>-7.4208335459147179E-2</v>
      </c>
      <c r="L86" t="str">
        <f t="shared" si="94"/>
        <v>Sales and customer service occupations</v>
      </c>
      <c r="M86" s="11">
        <f t="shared" si="94"/>
        <v>8.9505622387969179</v>
      </c>
      <c r="N86" s="11">
        <f t="shared" si="94"/>
        <v>9.8206652088758801</v>
      </c>
      <c r="O86" s="11">
        <f t="shared" si="94"/>
        <v>9.9628237312180055</v>
      </c>
      <c r="P86" s="11">
        <f t="shared" si="94"/>
        <v>10.379027823032908</v>
      </c>
      <c r="Q86" s="11">
        <f t="shared" si="94"/>
        <v>10.85903890953624</v>
      </c>
      <c r="S86" s="40">
        <f t="shared" si="95"/>
        <v>2.1660084023140458</v>
      </c>
      <c r="T86" s="40">
        <f t="shared" si="96"/>
        <v>0.5759004594199979</v>
      </c>
      <c r="W86" t="str">
        <f t="shared" si="97"/>
        <v>Sales and customer service occupations</v>
      </c>
      <c r="X86" s="11">
        <f t="shared" si="97"/>
        <v>14.229125812155933</v>
      </c>
      <c r="Y86" s="11">
        <f t="shared" si="97"/>
        <v>13.932130945178251</v>
      </c>
      <c r="Z86" s="11">
        <f t="shared" si="97"/>
        <v>13.608355423067183</v>
      </c>
      <c r="AA86" s="11">
        <f t="shared" si="97"/>
        <v>13.012767192930058</v>
      </c>
      <c r="AB86" s="11">
        <f t="shared" si="97"/>
        <v>12.451122113870184</v>
      </c>
      <c r="AD86" s="40">
        <f t="shared" si="98"/>
        <v>-0.88817231928508544</v>
      </c>
      <c r="AE86" s="40">
        <f t="shared" si="99"/>
        <v>-0.59073641660883913</v>
      </c>
    </row>
    <row r="87" spans="1:31" x14ac:dyDescent="0.2">
      <c r="A87" t="str">
        <f t="shared" si="92"/>
        <v>Process, plant and machine operatives</v>
      </c>
      <c r="B87" s="11">
        <f t="shared" si="92"/>
        <v>23.2961623821469</v>
      </c>
      <c r="C87" s="11">
        <f t="shared" si="92"/>
        <v>22.730214615162442</v>
      </c>
      <c r="D87" s="11">
        <f t="shared" si="92"/>
        <v>21.467112680785768</v>
      </c>
      <c r="E87" s="11">
        <f t="shared" si="92"/>
        <v>21.463405424063634</v>
      </c>
      <c r="F87" s="11">
        <f t="shared" si="92"/>
        <v>19.574272323938466</v>
      </c>
      <c r="H87" s="40">
        <f t="shared" si="100"/>
        <v>-1.6220314865037389</v>
      </c>
      <c r="I87" s="40">
        <f t="shared" si="93"/>
        <v>-0.61348414627642178</v>
      </c>
      <c r="L87" t="str">
        <f t="shared" si="94"/>
        <v>Process, plant and machine operatives</v>
      </c>
      <c r="M87" s="11">
        <f t="shared" si="94"/>
        <v>19.601478629119963</v>
      </c>
      <c r="N87" s="11">
        <f t="shared" si="94"/>
        <v>18.988616373927776</v>
      </c>
      <c r="O87" s="11">
        <f t="shared" si="94"/>
        <v>18.064858232425998</v>
      </c>
      <c r="P87" s="11">
        <f t="shared" si="94"/>
        <v>17.532531280241081</v>
      </c>
      <c r="Q87" s="11">
        <f t="shared" si="94"/>
        <v>15.806520372307101</v>
      </c>
      <c r="S87" s="40">
        <f t="shared" si="95"/>
        <v>-1.6194729497077343</v>
      </c>
      <c r="T87" s="40">
        <f t="shared" si="96"/>
        <v>-0.88635504177435598</v>
      </c>
      <c r="W87" t="str">
        <f t="shared" si="97"/>
        <v>Process, plant and machine operatives</v>
      </c>
      <c r="X87" s="11">
        <f t="shared" si="97"/>
        <v>3.6946837530269221</v>
      </c>
      <c r="Y87" s="11">
        <f t="shared" si="97"/>
        <v>3.7415982412346471</v>
      </c>
      <c r="Z87" s="11">
        <f t="shared" si="97"/>
        <v>3.4022544483597406</v>
      </c>
      <c r="AA87" s="11">
        <f t="shared" si="97"/>
        <v>3.9308741438225465</v>
      </c>
      <c r="AB87" s="11">
        <f t="shared" si="97"/>
        <v>3.7677519516313556</v>
      </c>
      <c r="AD87" s="40">
        <f t="shared" si="98"/>
        <v>-1.6356097960043781</v>
      </c>
      <c r="AE87" s="40">
        <f t="shared" si="99"/>
        <v>0.68258734266735122</v>
      </c>
    </row>
    <row r="88" spans="1:31" x14ac:dyDescent="0.2">
      <c r="A88" t="str">
        <f t="shared" si="92"/>
        <v>Elementary occupations</v>
      </c>
      <c r="B88" s="11">
        <f t="shared" si="92"/>
        <v>33.014864053250072</v>
      </c>
      <c r="C88" s="11">
        <f t="shared" si="92"/>
        <v>32.394912815920847</v>
      </c>
      <c r="D88" s="11">
        <f t="shared" si="92"/>
        <v>29.788118174934468</v>
      </c>
      <c r="E88" s="11">
        <f t="shared" si="92"/>
        <v>30.395132560252748</v>
      </c>
      <c r="F88" s="11">
        <f t="shared" si="92"/>
        <v>28.773345299916684</v>
      </c>
      <c r="H88" s="40">
        <f t="shared" si="100"/>
        <v>-2.0359545867754902</v>
      </c>
      <c r="I88" s="40">
        <f t="shared" si="93"/>
        <v>-0.23080088999538617</v>
      </c>
      <c r="L88" t="str">
        <f t="shared" si="94"/>
        <v>Elementary occupations</v>
      </c>
      <c r="M88" s="11">
        <f t="shared" si="94"/>
        <v>18.125972542619838</v>
      </c>
      <c r="N88" s="11">
        <f t="shared" si="94"/>
        <v>17.474545942209392</v>
      </c>
      <c r="O88" s="11">
        <f t="shared" si="94"/>
        <v>16.753068029542511</v>
      </c>
      <c r="P88" s="11">
        <f t="shared" si="94"/>
        <v>17.497674880079849</v>
      </c>
      <c r="Q88" s="11">
        <f t="shared" si="94"/>
        <v>16.810347672475075</v>
      </c>
      <c r="S88" s="40">
        <f t="shared" si="95"/>
        <v>-1.5629462071849787</v>
      </c>
      <c r="T88" s="40">
        <f t="shared" si="96"/>
        <v>2.2757404069384535E-2</v>
      </c>
      <c r="W88" t="str">
        <f t="shared" si="97"/>
        <v>Elementary occupations</v>
      </c>
      <c r="X88" s="11">
        <f t="shared" si="97"/>
        <v>14.888891510630218</v>
      </c>
      <c r="Y88" s="11">
        <f t="shared" si="97"/>
        <v>14.920366873711469</v>
      </c>
      <c r="Z88" s="11">
        <f t="shared" si="97"/>
        <v>13.03505014539197</v>
      </c>
      <c r="AA88" s="11">
        <f t="shared" si="97"/>
        <v>12.897457680172893</v>
      </c>
      <c r="AB88" s="11">
        <f t="shared" si="97"/>
        <v>11.962997627441572</v>
      </c>
      <c r="AD88" s="40">
        <f t="shared" si="98"/>
        <v>-2.6244176053404566</v>
      </c>
      <c r="AE88" s="40">
        <f t="shared" si="99"/>
        <v>-0.5705232294634377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272.09100000000001</v>
      </c>
      <c r="C90" s="34">
        <f t="shared" si="101"/>
        <v>283.63700000000011</v>
      </c>
      <c r="D90" s="34">
        <f t="shared" si="101"/>
        <v>287.06</v>
      </c>
      <c r="E90" s="34">
        <f t="shared" si="101"/>
        <v>289.02699999999999</v>
      </c>
      <c r="F90" s="34">
        <f t="shared" si="101"/>
        <v>295.64899999999994</v>
      </c>
      <c r="H90" s="43">
        <f>IF(D$6-B$6 &lt;&gt; 0,(EXP(LN(D18/B18)/(D$6-B$6))-1)*100,0)</f>
        <v>1.076850422885034</v>
      </c>
      <c r="I90" s="43">
        <f>F56</f>
        <v>0.19673785372678054</v>
      </c>
      <c r="L90" s="24" t="str">
        <f t="shared" ref="L90:Q90" si="102">L18</f>
        <v>All occupations</v>
      </c>
      <c r="M90" s="34">
        <f t="shared" si="102"/>
        <v>143.72506456839787</v>
      </c>
      <c r="N90" s="34">
        <f t="shared" si="102"/>
        <v>149.60973159702198</v>
      </c>
      <c r="O90" s="34">
        <f t="shared" si="102"/>
        <v>152.06071187551402</v>
      </c>
      <c r="P90" s="34">
        <f t="shared" si="102"/>
        <v>152.13716354529018</v>
      </c>
      <c r="Q90" s="34">
        <f t="shared" si="102"/>
        <v>153.43828378786318</v>
      </c>
      <c r="S90" s="43">
        <f>IF(O$6-M$6 &lt;&gt; 0,(EXP(LN(O18/M18)/(O$6-M$6))-1)*100,0)</f>
        <v>1.1339340526127284</v>
      </c>
      <c r="T90" s="43">
        <f>Q56</f>
        <v>6.014184350970897E-2</v>
      </c>
      <c r="W90" s="24" t="str">
        <f t="shared" ref="W90:AB90" si="103">W18</f>
        <v>All occupations</v>
      </c>
      <c r="X90" s="34">
        <f t="shared" si="103"/>
        <v>128.36593543160214</v>
      </c>
      <c r="Y90" s="34">
        <f t="shared" si="103"/>
        <v>134.02726840297822</v>
      </c>
      <c r="Z90" s="34">
        <f t="shared" si="103"/>
        <v>134.99928812448593</v>
      </c>
      <c r="AA90" s="34">
        <f t="shared" si="103"/>
        <v>136.88983645470984</v>
      </c>
      <c r="AB90" s="34">
        <f t="shared" si="103"/>
        <v>142.21071621213667</v>
      </c>
      <c r="AD90" s="43">
        <f>IF(Z$6-X$6 &lt;&gt; 0,(EXP(LN(Z18/X18)/(Z$6-X$6))-1)*100,0)</f>
        <v>1.0127832744912135</v>
      </c>
      <c r="AE90" s="43">
        <f>AB56</f>
        <v>0.34753831480731634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Hull and East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Hull and East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Hull and East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15.127130876141599</v>
      </c>
      <c r="C8" s="11">
        <v>18.154299550274814</v>
      </c>
      <c r="D8" s="11">
        <v>19.817262518759939</v>
      </c>
      <c r="E8" s="11">
        <v>17.634241645234532</v>
      </c>
      <c r="F8" s="11">
        <v>18.996534192175293</v>
      </c>
      <c r="G8" s="10"/>
      <c r="H8" s="11">
        <f>F8-D8</f>
        <v>-0.82072832658464634</v>
      </c>
      <c r="I8" s="11">
        <f>'RD T1'!E7</f>
        <v>9.4661121728764268</v>
      </c>
      <c r="J8" s="11">
        <f>SUM(H8:I8)</f>
        <v>8.6453838462917805</v>
      </c>
      <c r="L8" s="10" t="str">
        <f>name!D4</f>
        <v>11 Corporate managers and directors</v>
      </c>
      <c r="M8" s="11">
        <v>10.355130771089092</v>
      </c>
      <c r="N8" s="11">
        <v>12.104741019560642</v>
      </c>
      <c r="O8" s="11">
        <v>13.179808864374365</v>
      </c>
      <c r="P8" s="11">
        <v>11.160525967997362</v>
      </c>
      <c r="Q8" s="11">
        <v>11.381470095366268</v>
      </c>
      <c r="R8" s="10"/>
      <c r="S8" s="11">
        <f>Q8-O8</f>
        <v>-1.7983387690080974</v>
      </c>
      <c r="T8" s="11">
        <f>'RD T1'!T7</f>
        <v>5.3490865922357624</v>
      </c>
      <c r="U8" s="11">
        <f>SUM(S8:T8)</f>
        <v>3.550747823227665</v>
      </c>
      <c r="W8" s="10" t="str">
        <f>name!D4</f>
        <v>11 Corporate managers and directors</v>
      </c>
      <c r="X8" s="11">
        <v>4.7720001050525225</v>
      </c>
      <c r="Y8" s="11">
        <v>6.0495585307141999</v>
      </c>
      <c r="Z8" s="11">
        <v>6.6374536543855678</v>
      </c>
      <c r="AA8" s="11">
        <v>6.4737156772371778</v>
      </c>
      <c r="AB8" s="11">
        <v>7.6150640968090357</v>
      </c>
      <c r="AC8" s="10"/>
      <c r="AD8" s="11">
        <f>AB8-Z8</f>
        <v>0.97761044242346795</v>
      </c>
      <c r="AE8" s="11">
        <f>'RD T1'!T36</f>
        <v>4.1170255806406661</v>
      </c>
      <c r="AF8" s="11">
        <f>SUM(AD8:AE8)</f>
        <v>5.0946360230641341</v>
      </c>
    </row>
    <row r="9" spans="1:32" x14ac:dyDescent="0.2">
      <c r="A9" s="10" t="str">
        <f>name!D5</f>
        <v>12 Other managers and proprietors</v>
      </c>
      <c r="B9" s="11">
        <v>7.989477127832517</v>
      </c>
      <c r="C9" s="11">
        <v>8.8468342146920378</v>
      </c>
      <c r="D9" s="11">
        <v>9.0127812331962307</v>
      </c>
      <c r="E9" s="11">
        <v>8.9504560016833139</v>
      </c>
      <c r="F9" s="11">
        <v>9.9414421821031436</v>
      </c>
      <c r="H9" s="11">
        <f t="shared" ref="H9:H32" si="2">F9-D9</f>
        <v>0.92866094890691286</v>
      </c>
      <c r="I9" s="11">
        <f>'RD T1'!E8</f>
        <v>5.187169527916998</v>
      </c>
      <c r="J9" s="11">
        <f>SUM(H9:I9)</f>
        <v>6.1158304768239109</v>
      </c>
      <c r="L9" s="10" t="str">
        <f>name!D5</f>
        <v>12 Other managers and proprietors</v>
      </c>
      <c r="M9" s="11">
        <v>4.7252325396424277</v>
      </c>
      <c r="N9" s="11">
        <v>5.0284635166415574</v>
      </c>
      <c r="O9" s="11">
        <v>5.1452197552905652</v>
      </c>
      <c r="P9" s="11">
        <v>5.5266120655822366</v>
      </c>
      <c r="Q9" s="11">
        <v>6.1147892931704382</v>
      </c>
      <c r="S9" s="11">
        <f t="shared" ref="S9:S32" si="3">Q9-O9</f>
        <v>0.96956953787987299</v>
      </c>
      <c r="T9" s="11">
        <f>'RD T1'!T8</f>
        <v>2.8738314802064284</v>
      </c>
      <c r="U9" s="11">
        <f>SUM(S9:T9)</f>
        <v>3.8434010180863014</v>
      </c>
      <c r="W9" s="10" t="str">
        <f>name!D5</f>
        <v>12 Other managers and proprietors</v>
      </c>
      <c r="X9" s="11">
        <v>3.2642445881900843</v>
      </c>
      <c r="Y9" s="11">
        <v>3.8183706980504843</v>
      </c>
      <c r="Z9" s="11">
        <v>3.8675614779056646</v>
      </c>
      <c r="AA9" s="11">
        <v>3.4238439361010857</v>
      </c>
      <c r="AB9" s="11">
        <v>3.82665288893272</v>
      </c>
      <c r="AD9" s="11">
        <f t="shared" ref="AD9:AD32" si="4">AB9-Z9</f>
        <v>-4.0908588972944582E-2</v>
      </c>
      <c r="AE9" s="11">
        <f>'RD T1'!T37</f>
        <v>2.3133380477105692</v>
      </c>
      <c r="AF9" s="11">
        <f>SUM(AD9:AE9)</f>
        <v>2.2724294587376246</v>
      </c>
    </row>
    <row r="10" spans="1:32" x14ac:dyDescent="0.2">
      <c r="A10" s="10" t="str">
        <f>name!D6</f>
        <v>21 Science, research, engineering and technology professionals</v>
      </c>
      <c r="B10" s="11">
        <v>10.587935610095816</v>
      </c>
      <c r="C10" s="11">
        <v>12.763699746730371</v>
      </c>
      <c r="D10" s="11">
        <v>13.988845138888935</v>
      </c>
      <c r="E10" s="11">
        <v>17.088382943912588</v>
      </c>
      <c r="F10" s="11">
        <v>19.411725618122336</v>
      </c>
      <c r="G10" s="11"/>
      <c r="H10" s="11">
        <f t="shared" si="2"/>
        <v>5.4228804792334007</v>
      </c>
      <c r="I10" s="11">
        <f>'RD T1'!E9</f>
        <v>6.6633269847943959</v>
      </c>
      <c r="J10" s="11">
        <f t="shared" ref="J10:J32" si="5">SUM(H10:I10)</f>
        <v>12.086207464027797</v>
      </c>
      <c r="L10" s="10" t="str">
        <f>name!D6</f>
        <v>21 Science, research, engineering and technology professionals</v>
      </c>
      <c r="M10" s="11">
        <v>8.2658790389286612</v>
      </c>
      <c r="N10" s="11">
        <v>10.160777548858567</v>
      </c>
      <c r="O10" s="11">
        <v>10.642326914006452</v>
      </c>
      <c r="P10" s="11">
        <v>12.565627392117655</v>
      </c>
      <c r="Q10" s="11">
        <v>13.771258430460124</v>
      </c>
      <c r="R10" s="11"/>
      <c r="S10" s="11">
        <f t="shared" si="3"/>
        <v>3.1289315164536724</v>
      </c>
      <c r="T10" s="11">
        <f>'RD T1'!T9</f>
        <v>4.1899726916360489</v>
      </c>
      <c r="U10" s="11">
        <f t="shared" ref="U10:U32" si="6">SUM(S10:T10)</f>
        <v>7.3189042080897213</v>
      </c>
      <c r="W10" s="10" t="str">
        <f>name!D6</f>
        <v>21 Science, research, engineering and technology professionals</v>
      </c>
      <c r="X10" s="11">
        <v>2.3220565711671415</v>
      </c>
      <c r="Y10" s="11">
        <v>2.6029221978718198</v>
      </c>
      <c r="Z10" s="11">
        <v>3.3465182248824821</v>
      </c>
      <c r="AA10" s="11">
        <v>4.522755551794952</v>
      </c>
      <c r="AB10" s="11">
        <v>5.6404671876622228</v>
      </c>
      <c r="AC10" s="11"/>
      <c r="AD10" s="11">
        <f t="shared" si="4"/>
        <v>2.2939489627797407</v>
      </c>
      <c r="AE10" s="11">
        <f>'RD T1'!T38</f>
        <v>2.473354293158347</v>
      </c>
      <c r="AF10" s="11">
        <f t="shared" ref="AF10:AF32" si="7">SUM(AD10:AE10)</f>
        <v>4.7673032559380877</v>
      </c>
    </row>
    <row r="11" spans="1:32" x14ac:dyDescent="0.2">
      <c r="A11" s="10" t="str">
        <f>name!D7</f>
        <v>22 Health professionals</v>
      </c>
      <c r="B11" s="11">
        <v>11.228924892296787</v>
      </c>
      <c r="C11" s="11">
        <v>12.544947447733495</v>
      </c>
      <c r="D11" s="11">
        <v>12.7427841186393</v>
      </c>
      <c r="E11" s="11">
        <v>12.569763486808203</v>
      </c>
      <c r="F11" s="11">
        <v>13.741605821829266</v>
      </c>
      <c r="G11" s="11"/>
      <c r="H11" s="11">
        <f t="shared" si="2"/>
        <v>0.99882170318996621</v>
      </c>
      <c r="I11" s="11">
        <f>'RD T1'!E10</f>
        <v>6.8940926701507266</v>
      </c>
      <c r="J11" s="11">
        <f t="shared" si="5"/>
        <v>7.8929143733406928</v>
      </c>
      <c r="L11" s="10" t="str">
        <f>name!D7</f>
        <v>22 Health professionals</v>
      </c>
      <c r="M11" s="11">
        <v>2.9047875046257827</v>
      </c>
      <c r="N11" s="11">
        <v>3.2968657886084771</v>
      </c>
      <c r="O11" s="11">
        <v>3.7911654115323588</v>
      </c>
      <c r="P11" s="11">
        <v>3.7012177732424245</v>
      </c>
      <c r="Q11" s="11">
        <v>3.9822568711813036</v>
      </c>
      <c r="R11" s="11"/>
      <c r="S11" s="11">
        <f t="shared" si="3"/>
        <v>0.19109145964894481</v>
      </c>
      <c r="T11" s="11">
        <f>'RD T1'!T10</f>
        <v>1.4782744303695396</v>
      </c>
      <c r="U11" s="11">
        <f t="shared" si="6"/>
        <v>1.6693658900184845</v>
      </c>
      <c r="W11" s="10" t="str">
        <f>name!D7</f>
        <v>22 Health professionals</v>
      </c>
      <c r="X11" s="11">
        <v>8.3241373876709996</v>
      </c>
      <c r="Y11" s="11">
        <v>9.2480816591250026</v>
      </c>
      <c r="Z11" s="11">
        <v>8.9516187071069471</v>
      </c>
      <c r="AA11" s="11">
        <v>8.868545713565787</v>
      </c>
      <c r="AB11" s="11">
        <v>9.7593489506479578</v>
      </c>
      <c r="AC11" s="11"/>
      <c r="AD11" s="11">
        <f t="shared" si="4"/>
        <v>0.80773024354101075</v>
      </c>
      <c r="AE11" s="11">
        <f>'RD T1'!T39</f>
        <v>5.415818239781184</v>
      </c>
      <c r="AF11" s="11">
        <f t="shared" si="7"/>
        <v>6.2235484833221948</v>
      </c>
    </row>
    <row r="12" spans="1:32" x14ac:dyDescent="0.2">
      <c r="A12" s="10" t="str">
        <f>name!D8</f>
        <v>23 Teaching and other educational professionals</v>
      </c>
      <c r="B12" s="11">
        <v>11.644328958830412</v>
      </c>
      <c r="C12" s="11">
        <v>12.067668125892764</v>
      </c>
      <c r="D12" s="11">
        <v>12.66395176551317</v>
      </c>
      <c r="E12" s="11">
        <v>12.286475167872887</v>
      </c>
      <c r="F12" s="11">
        <v>13.073823354167811</v>
      </c>
      <c r="G12" s="11"/>
      <c r="H12" s="11">
        <f t="shared" si="2"/>
        <v>0.40987158865464046</v>
      </c>
      <c r="I12" s="11">
        <f>'RD T1'!E11</f>
        <v>6.5335806669597618</v>
      </c>
      <c r="J12" s="11">
        <f t="shared" si="5"/>
        <v>6.9434522556144023</v>
      </c>
      <c r="L12" s="10" t="str">
        <f>name!D8</f>
        <v>23 Teaching and other educational professionals</v>
      </c>
      <c r="M12" s="11">
        <v>3.6530114636629003</v>
      </c>
      <c r="N12" s="11">
        <v>3.5582710407760838</v>
      </c>
      <c r="O12" s="11">
        <v>3.6351451696691224</v>
      </c>
      <c r="P12" s="11">
        <v>3.5814299434352286</v>
      </c>
      <c r="Q12" s="11">
        <v>3.6522822796251782</v>
      </c>
      <c r="R12" s="11"/>
      <c r="S12" s="11">
        <f t="shared" si="3"/>
        <v>1.7137109956055774E-2</v>
      </c>
      <c r="T12" s="11">
        <f>'RD T1'!T11</f>
        <v>1.5496216354009267</v>
      </c>
      <c r="U12" s="11">
        <f t="shared" si="6"/>
        <v>1.5667587453569825</v>
      </c>
      <c r="W12" s="10" t="str">
        <f>name!D8</f>
        <v>23 Teaching and other educational professionals</v>
      </c>
      <c r="X12" s="11">
        <v>7.9913174951675128</v>
      </c>
      <c r="Y12" s="11">
        <v>8.5093970851166869</v>
      </c>
      <c r="Z12" s="11">
        <v>9.0288065958440544</v>
      </c>
      <c r="AA12" s="11">
        <v>8.7050452244376597</v>
      </c>
      <c r="AB12" s="11">
        <v>9.4215410745426436</v>
      </c>
      <c r="AC12" s="11"/>
      <c r="AD12" s="11">
        <f t="shared" si="4"/>
        <v>0.39273447869858913</v>
      </c>
      <c r="AE12" s="11">
        <f>'RD T1'!T40</f>
        <v>4.983959031558836</v>
      </c>
      <c r="AF12" s="11">
        <f t="shared" si="7"/>
        <v>5.3766935102574251</v>
      </c>
    </row>
    <row r="13" spans="1:32" x14ac:dyDescent="0.2">
      <c r="A13" s="10" t="str">
        <f>name!D9</f>
        <v>24 Business, media and public service professionals</v>
      </c>
      <c r="B13" s="11">
        <v>12.171170599885869</v>
      </c>
      <c r="C13" s="11">
        <v>15.136679475627572</v>
      </c>
      <c r="D13" s="11">
        <v>17.315178360228945</v>
      </c>
      <c r="E13" s="11">
        <v>17.793326771749115</v>
      </c>
      <c r="F13" s="11">
        <v>19.878621187326239</v>
      </c>
      <c r="G13" s="11"/>
      <c r="H13" s="11">
        <f t="shared" si="2"/>
        <v>2.563442827097294</v>
      </c>
      <c r="I13" s="11">
        <f>'RD T1'!E12</f>
        <v>8.9258375881197694</v>
      </c>
      <c r="J13" s="11">
        <f t="shared" si="5"/>
        <v>11.489280415217063</v>
      </c>
      <c r="L13" s="10" t="str">
        <f>name!D9</f>
        <v>24 Business, media and public service professionals</v>
      </c>
      <c r="M13" s="11">
        <v>6.6172279504492657</v>
      </c>
      <c r="N13" s="11">
        <v>8.1571553129597376</v>
      </c>
      <c r="O13" s="11">
        <v>9.133388071771833</v>
      </c>
      <c r="P13" s="11">
        <v>9.3970068953394783</v>
      </c>
      <c r="Q13" s="11">
        <v>10.005868689575147</v>
      </c>
      <c r="R13" s="11"/>
      <c r="S13" s="11">
        <f t="shared" si="3"/>
        <v>0.87248061780331376</v>
      </c>
      <c r="T13" s="11">
        <f>'RD T1'!T12</f>
        <v>4.0152670819965204</v>
      </c>
      <c r="U13" s="11">
        <f t="shared" si="6"/>
        <v>4.8877476997998341</v>
      </c>
      <c r="W13" s="10" t="str">
        <f>name!D9</f>
        <v>24 Business, media and public service professionals</v>
      </c>
      <c r="X13" s="11">
        <v>5.5539426494366015</v>
      </c>
      <c r="Y13" s="11">
        <v>6.9795241626678619</v>
      </c>
      <c r="Z13" s="11">
        <v>8.1817902884570781</v>
      </c>
      <c r="AA13" s="11">
        <v>8.3963198764096294</v>
      </c>
      <c r="AB13" s="11">
        <v>9.8727524977510246</v>
      </c>
      <c r="AC13" s="11"/>
      <c r="AD13" s="11">
        <f t="shared" si="4"/>
        <v>1.6909622092939465</v>
      </c>
      <c r="AE13" s="11">
        <f>'RD T1'!T41</f>
        <v>4.910570506123249</v>
      </c>
      <c r="AF13" s="11">
        <f t="shared" si="7"/>
        <v>6.6015327154171954</v>
      </c>
    </row>
    <row r="14" spans="1:32" x14ac:dyDescent="0.2">
      <c r="A14" s="10" t="str">
        <f>name!D10</f>
        <v>31 Science, engineering and technology associate professionals</v>
      </c>
      <c r="B14" s="11">
        <v>4.2613681390672982</v>
      </c>
      <c r="C14" s="11">
        <v>5.1608059960645969</v>
      </c>
      <c r="D14" s="11">
        <v>5.805512261710577</v>
      </c>
      <c r="E14" s="11">
        <v>5.383897012133013</v>
      </c>
      <c r="F14" s="11">
        <v>5.780887587751339</v>
      </c>
      <c r="G14" s="11"/>
      <c r="H14" s="11">
        <f t="shared" si="2"/>
        <v>-2.4624673959237953E-2</v>
      </c>
      <c r="I14" s="11">
        <f>'RD T1'!E13</f>
        <v>2.2731771758010391</v>
      </c>
      <c r="J14" s="11">
        <f t="shared" si="5"/>
        <v>2.2485525018418011</v>
      </c>
      <c r="L14" s="10" t="str">
        <f>name!D10</f>
        <v>31 Science, engineering and technology associate professionals</v>
      </c>
      <c r="M14" s="11">
        <v>3.0910703410496971</v>
      </c>
      <c r="N14" s="11">
        <v>3.9341376902316108</v>
      </c>
      <c r="O14" s="11">
        <v>4.2548454678907417</v>
      </c>
      <c r="P14" s="11">
        <v>3.7410639025412178</v>
      </c>
      <c r="Q14" s="11">
        <v>3.8458424424406576</v>
      </c>
      <c r="R14" s="11"/>
      <c r="S14" s="11">
        <f t="shared" si="3"/>
        <v>-0.40900302545008405</v>
      </c>
      <c r="T14" s="11">
        <f>'RD T1'!T13</f>
        <v>1.3901403554730145</v>
      </c>
      <c r="U14" s="11">
        <f t="shared" si="6"/>
        <v>0.98113733002293047</v>
      </c>
      <c r="W14" s="10" t="str">
        <f>name!D10</f>
        <v>31 Science, engineering and technology associate professionals</v>
      </c>
      <c r="X14" s="11">
        <v>1.1702977980175979</v>
      </c>
      <c r="Y14" s="11">
        <v>1.2266683058329888</v>
      </c>
      <c r="Z14" s="11">
        <v>1.5506667938198346</v>
      </c>
      <c r="AA14" s="11">
        <v>1.6428331095918032</v>
      </c>
      <c r="AB14" s="11">
        <v>1.9350451453106756</v>
      </c>
      <c r="AC14" s="11"/>
      <c r="AD14" s="11">
        <f t="shared" si="4"/>
        <v>0.38437835149084099</v>
      </c>
      <c r="AE14" s="11">
        <f>'RD T1'!T42</f>
        <v>0.88303682032802433</v>
      </c>
      <c r="AF14" s="11">
        <f t="shared" si="7"/>
        <v>1.2674151718188653</v>
      </c>
    </row>
    <row r="15" spans="1:32" x14ac:dyDescent="0.2">
      <c r="A15" s="10" t="str">
        <f>name!D11</f>
        <v>32 Health and social care associate professionals</v>
      </c>
      <c r="B15" s="11">
        <v>4.6966127208402453</v>
      </c>
      <c r="C15" s="11">
        <v>5.1399168732835632</v>
      </c>
      <c r="D15" s="11">
        <v>5.3125819997999164</v>
      </c>
      <c r="E15" s="11">
        <v>8.3690153482006142</v>
      </c>
      <c r="F15" s="11">
        <v>10.066856497570837</v>
      </c>
      <c r="G15" s="11"/>
      <c r="H15" s="11">
        <f t="shared" si="2"/>
        <v>4.754274497770921</v>
      </c>
      <c r="I15" s="11">
        <f>'RD T1'!E14</f>
        <v>4.9987691819484095</v>
      </c>
      <c r="J15" s="11">
        <f t="shared" si="5"/>
        <v>9.7530436797193296</v>
      </c>
      <c r="L15" s="10" t="str">
        <f>name!D11</f>
        <v>32 Health and social care associate professionals</v>
      </c>
      <c r="M15" s="11">
        <v>1.181764569646754</v>
      </c>
      <c r="N15" s="11">
        <v>1.2456377191681951</v>
      </c>
      <c r="O15" s="11">
        <v>1.3841979792321577</v>
      </c>
      <c r="P15" s="11">
        <v>1.8482420605135204</v>
      </c>
      <c r="Q15" s="11">
        <v>2.1301606535303561</v>
      </c>
      <c r="R15" s="11"/>
      <c r="S15" s="11">
        <f t="shared" si="3"/>
        <v>0.7459626742981984</v>
      </c>
      <c r="T15" s="11">
        <f>'RD T1'!T14</f>
        <v>0.92292949512697042</v>
      </c>
      <c r="U15" s="11">
        <f t="shared" si="6"/>
        <v>1.6688921694251688</v>
      </c>
      <c r="W15" s="10" t="str">
        <f>name!D11</f>
        <v>32 Health and social care associate professionals</v>
      </c>
      <c r="X15" s="11">
        <v>3.5148481511934859</v>
      </c>
      <c r="Y15" s="11">
        <v>3.8942791541153636</v>
      </c>
      <c r="Z15" s="11">
        <v>3.9283840205677611</v>
      </c>
      <c r="AA15" s="11">
        <v>6.5207732876870867</v>
      </c>
      <c r="AB15" s="11">
        <v>7.9366958440404805</v>
      </c>
      <c r="AC15" s="11"/>
      <c r="AD15" s="11">
        <f t="shared" si="4"/>
        <v>4.0083118234727193</v>
      </c>
      <c r="AE15" s="11">
        <f>'RD T1'!T43</f>
        <v>4.0758396868214399</v>
      </c>
      <c r="AF15" s="11">
        <f t="shared" si="7"/>
        <v>8.0841515102941592</v>
      </c>
    </row>
    <row r="16" spans="1:32" x14ac:dyDescent="0.2">
      <c r="A16" s="10" t="str">
        <f>name!D12</f>
        <v>33 Protective service occupations</v>
      </c>
      <c r="B16" s="11">
        <v>3.4322284589077192</v>
      </c>
      <c r="C16" s="11">
        <v>3.3614752037126929</v>
      </c>
      <c r="D16" s="11">
        <v>3.6812221902296747</v>
      </c>
      <c r="E16" s="11">
        <v>3.046618152052726</v>
      </c>
      <c r="F16" s="11">
        <v>3.2202485973128203</v>
      </c>
      <c r="G16" s="11"/>
      <c r="H16" s="11">
        <f t="shared" si="2"/>
        <v>-0.46097359291685436</v>
      </c>
      <c r="I16" s="11">
        <f>'RD T1'!E15</f>
        <v>1.0779010870352219</v>
      </c>
      <c r="J16" s="11">
        <f t="shared" si="5"/>
        <v>0.61692749411836756</v>
      </c>
      <c r="L16" s="10" t="str">
        <f>name!D12</f>
        <v>33 Protective service occupations</v>
      </c>
      <c r="M16" s="11">
        <v>2.6880628018174608</v>
      </c>
      <c r="N16" s="11">
        <v>2.5809376810410827</v>
      </c>
      <c r="O16" s="11">
        <v>2.7916112345942152</v>
      </c>
      <c r="P16" s="11">
        <v>2.2719958631069965</v>
      </c>
      <c r="Q16" s="11">
        <v>2.203633851776599</v>
      </c>
      <c r="R16" s="11"/>
      <c r="S16" s="11">
        <f t="shared" si="3"/>
        <v>-0.58797738281761625</v>
      </c>
      <c r="T16" s="11">
        <f>'RD T1'!T15</f>
        <v>0.6540230265837107</v>
      </c>
      <c r="U16" s="11">
        <f t="shared" si="6"/>
        <v>6.6045643766094453E-2</v>
      </c>
      <c r="W16" s="10" t="str">
        <f>name!D12</f>
        <v>33 Protective service occupations</v>
      </c>
      <c r="X16" s="11">
        <v>0.74416565709025628</v>
      </c>
      <c r="Y16" s="11">
        <v>0.78053752267160947</v>
      </c>
      <c r="Z16" s="11">
        <v>0.88961095563546078</v>
      </c>
      <c r="AA16" s="11">
        <v>0.7746222889457316</v>
      </c>
      <c r="AB16" s="11">
        <v>1.016614745536222</v>
      </c>
      <c r="AC16" s="11"/>
      <c r="AD16" s="11">
        <f t="shared" si="4"/>
        <v>0.12700378990076122</v>
      </c>
      <c r="AE16" s="11">
        <f>'RD T1'!T44</f>
        <v>0.42387806045151133</v>
      </c>
      <c r="AF16" s="11">
        <f t="shared" si="7"/>
        <v>0.55088185035227255</v>
      </c>
    </row>
    <row r="17" spans="1:32" x14ac:dyDescent="0.2">
      <c r="A17" s="10" t="str">
        <f>name!D13</f>
        <v>34 Culture, media and sports occupations</v>
      </c>
      <c r="B17" s="11">
        <v>3.2331805828591427</v>
      </c>
      <c r="C17" s="11">
        <v>3.9773017735470857</v>
      </c>
      <c r="D17" s="11">
        <v>4.3222016147650884</v>
      </c>
      <c r="E17" s="11">
        <v>3.6812083322139442</v>
      </c>
      <c r="F17" s="11">
        <v>3.9325218785229112</v>
      </c>
      <c r="G17" s="11"/>
      <c r="H17" s="11">
        <f t="shared" si="2"/>
        <v>-0.38967973624217711</v>
      </c>
      <c r="I17" s="11">
        <f>'RD T1'!E16</f>
        <v>1.8511487308343471</v>
      </c>
      <c r="J17" s="11">
        <f t="shared" si="5"/>
        <v>1.4614689945921699</v>
      </c>
      <c r="L17" s="10" t="str">
        <f>name!D13</f>
        <v>34 Culture, media and sports occupations</v>
      </c>
      <c r="M17" s="11">
        <v>1.6063231918051641</v>
      </c>
      <c r="N17" s="11">
        <v>2.0323513677394276</v>
      </c>
      <c r="O17" s="11">
        <v>2.0137670625678759</v>
      </c>
      <c r="P17" s="11">
        <v>1.627316761295722</v>
      </c>
      <c r="Q17" s="11">
        <v>1.6578580327900387</v>
      </c>
      <c r="R17" s="11"/>
      <c r="S17" s="11">
        <f t="shared" si="3"/>
        <v>-0.35590902977783712</v>
      </c>
      <c r="T17" s="11">
        <f>'RD T1'!T16</f>
        <v>0.66796475718222281</v>
      </c>
      <c r="U17" s="11">
        <f t="shared" si="6"/>
        <v>0.3120557274043857</v>
      </c>
      <c r="W17" s="10" t="str">
        <f>name!D13</f>
        <v>34 Culture, media and sports occupations</v>
      </c>
      <c r="X17" s="11">
        <v>1.6268573910539819</v>
      </c>
      <c r="Y17" s="11">
        <v>1.9449504058076645</v>
      </c>
      <c r="Z17" s="11">
        <v>2.3084345521972081</v>
      </c>
      <c r="AA17" s="11">
        <v>2.0538915709182195</v>
      </c>
      <c r="AB17" s="11">
        <v>2.2746638457328721</v>
      </c>
      <c r="AC17" s="11"/>
      <c r="AD17" s="11">
        <f t="shared" si="4"/>
        <v>-3.3770706464335998E-2</v>
      </c>
      <c r="AE17" s="11">
        <f>'RD T1'!T45</f>
        <v>1.1831839736521244</v>
      </c>
      <c r="AF17" s="11">
        <f t="shared" si="7"/>
        <v>1.1494132671877884</v>
      </c>
    </row>
    <row r="18" spans="1:32" x14ac:dyDescent="0.2">
      <c r="A18" s="10" t="str">
        <f>name!D14</f>
        <v>35 Business and public service associate professionals</v>
      </c>
      <c r="B18" s="11">
        <v>13.240915347675866</v>
      </c>
      <c r="C18" s="11">
        <v>14.512914492322841</v>
      </c>
      <c r="D18" s="11">
        <v>15.850191911710956</v>
      </c>
      <c r="E18" s="11">
        <v>15.755241753962494</v>
      </c>
      <c r="F18" s="11">
        <v>16.656515975531068</v>
      </c>
      <c r="G18" s="11"/>
      <c r="H18" s="11">
        <f t="shared" si="2"/>
        <v>0.8063240638201119</v>
      </c>
      <c r="I18" s="11">
        <f>'RD T1'!E17</f>
        <v>7.482875816399762</v>
      </c>
      <c r="J18" s="11">
        <f t="shared" si="5"/>
        <v>8.2891998802198739</v>
      </c>
      <c r="L18" s="10" t="str">
        <f>name!D14</f>
        <v>35 Business and public service associate professionals</v>
      </c>
      <c r="M18" s="11">
        <v>6.6875325859029626</v>
      </c>
      <c r="N18" s="11">
        <v>7.3286998664628831</v>
      </c>
      <c r="O18" s="11">
        <v>8.1038666640818953</v>
      </c>
      <c r="P18" s="11">
        <v>7.9442315359951108</v>
      </c>
      <c r="Q18" s="11">
        <v>8.0437665660663047</v>
      </c>
      <c r="R18" s="11"/>
      <c r="S18" s="11">
        <f t="shared" si="3"/>
        <v>-6.0100098015590575E-2</v>
      </c>
      <c r="T18" s="11">
        <f>'RD T1'!T17</f>
        <v>3.0806631736677601</v>
      </c>
      <c r="U18" s="11">
        <f t="shared" si="6"/>
        <v>3.0205630756521695</v>
      </c>
      <c r="W18" s="10" t="str">
        <f>name!D14</f>
        <v>35 Business and public service associate professionals</v>
      </c>
      <c r="X18" s="11">
        <v>6.5533827617728777</v>
      </c>
      <c r="Y18" s="11">
        <v>7.1842146258599451</v>
      </c>
      <c r="Z18" s="11">
        <v>7.7463252476290672</v>
      </c>
      <c r="AA18" s="11">
        <v>7.8110102179673486</v>
      </c>
      <c r="AB18" s="11">
        <v>8.6127494094647385</v>
      </c>
      <c r="AC18" s="11"/>
      <c r="AD18" s="11">
        <f t="shared" si="4"/>
        <v>0.86642416183567139</v>
      </c>
      <c r="AE18" s="11">
        <f>'RD T1'!T46</f>
        <v>4.4022126427319996</v>
      </c>
      <c r="AF18" s="11">
        <f t="shared" si="7"/>
        <v>5.268636804567671</v>
      </c>
    </row>
    <row r="19" spans="1:32" x14ac:dyDescent="0.2">
      <c r="A19" s="10" t="str">
        <f>name!D15</f>
        <v>41 Administrative occupations</v>
      </c>
      <c r="B19" s="11">
        <v>27.08551424485665</v>
      </c>
      <c r="C19" s="11">
        <v>26.203637512835947</v>
      </c>
      <c r="D19" s="11">
        <v>28.53831694036343</v>
      </c>
      <c r="E19" s="11">
        <v>29.529774258010516</v>
      </c>
      <c r="F19" s="11">
        <v>29.480790041937517</v>
      </c>
      <c r="G19" s="11"/>
      <c r="H19" s="11">
        <f t="shared" si="2"/>
        <v>0.94247310157408748</v>
      </c>
      <c r="I19" s="11">
        <f>'RD T1'!E18</f>
        <v>14.407582357196597</v>
      </c>
      <c r="J19" s="11">
        <f t="shared" si="5"/>
        <v>15.350055458770685</v>
      </c>
      <c r="L19" s="10" t="str">
        <f>name!D15</f>
        <v>41 Administrative occupations</v>
      </c>
      <c r="M19" s="11">
        <v>9.6470369858272385</v>
      </c>
      <c r="N19" s="11">
        <v>9.2465153153856487</v>
      </c>
      <c r="O19" s="11">
        <v>11.274761792540859</v>
      </c>
      <c r="P19" s="11">
        <v>12.226903150695957</v>
      </c>
      <c r="Q19" s="11">
        <v>13.752579095341883</v>
      </c>
      <c r="R19" s="11"/>
      <c r="S19" s="11">
        <f t="shared" si="3"/>
        <v>2.4778173028010233</v>
      </c>
      <c r="T19" s="11">
        <f>'RD T1'!T18</f>
        <v>4.7934872223330407</v>
      </c>
      <c r="U19" s="11">
        <f t="shared" si="6"/>
        <v>7.271304525134064</v>
      </c>
      <c r="W19" s="10" t="str">
        <f>name!D15</f>
        <v>41 Administrative occupations</v>
      </c>
      <c r="X19" s="11">
        <v>17.438477259029426</v>
      </c>
      <c r="Y19" s="11">
        <v>16.957122197450325</v>
      </c>
      <c r="Z19" s="11">
        <v>17.263555147822565</v>
      </c>
      <c r="AA19" s="11">
        <v>17.302871107314566</v>
      </c>
      <c r="AB19" s="11">
        <v>15.728210946595659</v>
      </c>
      <c r="AC19" s="11"/>
      <c r="AD19" s="11">
        <f t="shared" si="4"/>
        <v>-1.5353442012269056</v>
      </c>
      <c r="AE19" s="11">
        <f>'RD T1'!T47</f>
        <v>9.6140951348635575</v>
      </c>
      <c r="AF19" s="11">
        <f t="shared" si="7"/>
        <v>8.0787509336366519</v>
      </c>
    </row>
    <row r="20" spans="1:32" x14ac:dyDescent="0.2">
      <c r="A20" s="10" t="str">
        <f>name!D16</f>
        <v>42 Secretarial and related occupations</v>
      </c>
      <c r="B20" s="11">
        <v>6.6053132149734308</v>
      </c>
      <c r="C20" s="11">
        <v>5.9450802408075996</v>
      </c>
      <c r="D20" s="11">
        <v>5.9769063796848512</v>
      </c>
      <c r="E20" s="11">
        <v>5.6831803163301284</v>
      </c>
      <c r="F20" s="11">
        <v>4.2818532779968699</v>
      </c>
      <c r="G20" s="11"/>
      <c r="H20" s="11">
        <f t="shared" si="2"/>
        <v>-1.6950531016879813</v>
      </c>
      <c r="I20" s="11">
        <f>'RD T1'!E19</f>
        <v>2.7609695397504539</v>
      </c>
      <c r="J20" s="11">
        <f t="shared" si="5"/>
        <v>1.0659164380624726</v>
      </c>
      <c r="L20" s="10" t="str">
        <f>name!D16</f>
        <v>42 Secretarial and related occupations</v>
      </c>
      <c r="M20" s="11">
        <v>0.5817220070043948</v>
      </c>
      <c r="N20" s="11">
        <v>0.45245069506862207</v>
      </c>
      <c r="O20" s="11">
        <v>0.46482877944987772</v>
      </c>
      <c r="P20" s="11">
        <v>0.41896117983725467</v>
      </c>
      <c r="Q20" s="11">
        <v>0.49123373889958649</v>
      </c>
      <c r="R20" s="11"/>
      <c r="S20" s="11">
        <f t="shared" si="3"/>
        <v>2.6404959449708776E-2</v>
      </c>
      <c r="T20" s="11">
        <f>'RD T1'!T19</f>
        <v>0.1487195973861013</v>
      </c>
      <c r="U20" s="11">
        <f t="shared" si="6"/>
        <v>0.17512455683581007</v>
      </c>
      <c r="W20" s="10" t="str">
        <f>name!D16</f>
        <v>42 Secretarial and related occupations</v>
      </c>
      <c r="X20" s="11">
        <v>6.0235912079690346</v>
      </c>
      <c r="Y20" s="11">
        <v>5.4926295457389784</v>
      </c>
      <c r="Z20" s="11">
        <v>5.5120776002349752</v>
      </c>
      <c r="AA20" s="11">
        <v>5.2642191364928745</v>
      </c>
      <c r="AB20" s="11">
        <v>3.7906195390972837</v>
      </c>
      <c r="AC20" s="11"/>
      <c r="AD20" s="11">
        <f t="shared" si="4"/>
        <v>-1.7214580611376915</v>
      </c>
      <c r="AE20" s="11">
        <f>'RD T1'!T48</f>
        <v>2.6122499423643522</v>
      </c>
      <c r="AF20" s="11">
        <f t="shared" si="7"/>
        <v>0.89079188122666064</v>
      </c>
    </row>
    <row r="21" spans="1:32" x14ac:dyDescent="0.2">
      <c r="A21" s="10" t="str">
        <f>name!D17</f>
        <v>51 Skilled agricultural and related trades</v>
      </c>
      <c r="B21" s="11">
        <v>4.4978205215690226</v>
      </c>
      <c r="C21" s="11">
        <v>4.4308893045332765</v>
      </c>
      <c r="D21" s="11">
        <v>3.6454001588582838</v>
      </c>
      <c r="E21" s="11">
        <v>3.5735635078369268</v>
      </c>
      <c r="F21" s="11">
        <v>3.8491517389997503</v>
      </c>
      <c r="G21" s="11"/>
      <c r="H21" s="11">
        <f t="shared" si="2"/>
        <v>0.20375158014146644</v>
      </c>
      <c r="I21" s="11">
        <f>'RD T1'!E20</f>
        <v>2.0408871881072952</v>
      </c>
      <c r="J21" s="11">
        <f t="shared" si="5"/>
        <v>2.2446387682487616</v>
      </c>
      <c r="L21" s="10" t="str">
        <f>name!D17</f>
        <v>51 Skilled agricultural and related trades</v>
      </c>
      <c r="M21" s="11">
        <v>3.8988809829787874</v>
      </c>
      <c r="N21" s="11">
        <v>3.5302524492797924</v>
      </c>
      <c r="O21" s="11">
        <v>3.0639656229590857</v>
      </c>
      <c r="P21" s="11">
        <v>2.9649874047370326</v>
      </c>
      <c r="Q21" s="11">
        <v>3.0725419812564225</v>
      </c>
      <c r="R21" s="11"/>
      <c r="S21" s="11">
        <f t="shared" si="3"/>
        <v>8.576358297336828E-3</v>
      </c>
      <c r="T21" s="11">
        <f>'RD T1'!T20</f>
        <v>1.6058940938085087</v>
      </c>
      <c r="U21" s="11">
        <f t="shared" si="6"/>
        <v>1.6144704521058455</v>
      </c>
      <c r="W21" s="10" t="str">
        <f>name!D17</f>
        <v>51 Skilled agricultural and related trades</v>
      </c>
      <c r="X21" s="11">
        <v>0.59893953859023685</v>
      </c>
      <c r="Y21" s="11">
        <v>0.90063685525348447</v>
      </c>
      <c r="Z21" s="11">
        <v>0.5814345358992008</v>
      </c>
      <c r="AA21" s="11">
        <v>0.60857610309989352</v>
      </c>
      <c r="AB21" s="11">
        <v>0.7766097577433354</v>
      </c>
      <c r="AC21" s="11"/>
      <c r="AD21" s="11">
        <f t="shared" si="4"/>
        <v>0.19517522184413461</v>
      </c>
      <c r="AE21" s="11">
        <f>'RD T1'!T49</f>
        <v>0.43499309429878652</v>
      </c>
      <c r="AF21" s="11">
        <f t="shared" si="7"/>
        <v>0.63016831614292113</v>
      </c>
    </row>
    <row r="22" spans="1:32" x14ac:dyDescent="0.2">
      <c r="A22" s="10" t="str">
        <f>name!D18</f>
        <v>52 Skilled metal, electrical and electronic trades</v>
      </c>
      <c r="B22" s="11">
        <v>11.719876373159341</v>
      </c>
      <c r="C22" s="11">
        <v>11.871823681148015</v>
      </c>
      <c r="D22" s="11">
        <v>10.964968107245827</v>
      </c>
      <c r="E22" s="11">
        <v>10.5894451950077</v>
      </c>
      <c r="F22" s="11">
        <v>9.7029306869948684</v>
      </c>
      <c r="G22" s="11"/>
      <c r="H22" s="11">
        <f t="shared" si="2"/>
        <v>-1.2620374202509588</v>
      </c>
      <c r="I22" s="11">
        <f>'RD T1'!E21</f>
        <v>3.8877092351892788</v>
      </c>
      <c r="J22" s="11">
        <f t="shared" si="5"/>
        <v>2.62567181493832</v>
      </c>
      <c r="L22" s="10" t="str">
        <f>name!D18</f>
        <v>52 Skilled metal, electrical and electronic trades</v>
      </c>
      <c r="M22" s="11">
        <v>11.537187351558167</v>
      </c>
      <c r="N22" s="11">
        <v>11.575227619517888</v>
      </c>
      <c r="O22" s="11">
        <v>10.725567009998407</v>
      </c>
      <c r="P22" s="11">
        <v>10.187189676614423</v>
      </c>
      <c r="Q22" s="11">
        <v>9.2105948851283976</v>
      </c>
      <c r="R22" s="11"/>
      <c r="S22" s="11">
        <f t="shared" si="3"/>
        <v>-1.5149721248700097</v>
      </c>
      <c r="T22" s="11">
        <f>'RD T1'!T21</f>
        <v>3.6490878212668609</v>
      </c>
      <c r="U22" s="11">
        <f t="shared" si="6"/>
        <v>2.1341156963968513</v>
      </c>
      <c r="W22" s="10" t="str">
        <f>name!D18</f>
        <v>52 Skilled metal, electrical and electronic trades</v>
      </c>
      <c r="X22" s="11">
        <v>0.18268902160116959</v>
      </c>
      <c r="Y22" s="11">
        <v>0.29659606163012298</v>
      </c>
      <c r="Z22" s="11">
        <v>0.23940109724740713</v>
      </c>
      <c r="AA22" s="11">
        <v>0.40225551839328194</v>
      </c>
      <c r="AB22" s="11">
        <v>0.4923358018664773</v>
      </c>
      <c r="AC22" s="11"/>
      <c r="AD22" s="11">
        <f t="shared" si="4"/>
        <v>0.25293470461907019</v>
      </c>
      <c r="AE22" s="11">
        <f>'RD T1'!T50</f>
        <v>0.23862141392241915</v>
      </c>
      <c r="AF22" s="11">
        <f t="shared" si="7"/>
        <v>0.49155611854148934</v>
      </c>
    </row>
    <row r="23" spans="1:32" x14ac:dyDescent="0.2">
      <c r="A23" s="10" t="str">
        <f>name!D19</f>
        <v>53 Skilled construction and building trades</v>
      </c>
      <c r="B23" s="11">
        <v>10.656801644880462</v>
      </c>
      <c r="C23" s="11">
        <v>10.48758786202473</v>
      </c>
      <c r="D23" s="11">
        <v>9.2853037787769512</v>
      </c>
      <c r="E23" s="11">
        <v>8.7152881685336094</v>
      </c>
      <c r="F23" s="11">
        <v>7.4356841151475885</v>
      </c>
      <c r="G23" s="11"/>
      <c r="H23" s="11">
        <f t="shared" si="2"/>
        <v>-1.8496196636293627</v>
      </c>
      <c r="I23" s="11">
        <f>'RD T1'!E22</f>
        <v>3.4534736688725451</v>
      </c>
      <c r="J23" s="11">
        <f t="shared" si="5"/>
        <v>1.6038540052431824</v>
      </c>
      <c r="L23" s="10" t="str">
        <f>name!D19</f>
        <v>53 Skilled construction and building trades</v>
      </c>
      <c r="M23" s="11">
        <v>10.566463048198894</v>
      </c>
      <c r="N23" s="11">
        <v>10.380542408997526</v>
      </c>
      <c r="O23" s="11">
        <v>9.102868589666123</v>
      </c>
      <c r="P23" s="11">
        <v>8.6110214739213191</v>
      </c>
      <c r="Q23" s="11">
        <v>7.3301623507275542</v>
      </c>
      <c r="R23" s="11"/>
      <c r="S23" s="11">
        <f t="shared" si="3"/>
        <v>-1.7727062389385688</v>
      </c>
      <c r="T23" s="11">
        <f>'RD T1'!T22</f>
        <v>3.3942105491119632</v>
      </c>
      <c r="U23" s="11">
        <f t="shared" si="6"/>
        <v>1.6215043101733944</v>
      </c>
      <c r="W23" s="10" t="str">
        <f>name!D19</f>
        <v>53 Skilled construction and building trades</v>
      </c>
      <c r="X23" s="11">
        <v>9.0338596681552336E-2</v>
      </c>
      <c r="Y23" s="11">
        <v>0.10704545302721867</v>
      </c>
      <c r="Z23" s="11">
        <v>0.18243518911082285</v>
      </c>
      <c r="AA23" s="11">
        <v>0.10426669461227768</v>
      </c>
      <c r="AB23" s="11">
        <v>0.10552176442003043</v>
      </c>
      <c r="AC23" s="11"/>
      <c r="AD23" s="11">
        <f t="shared" si="4"/>
        <v>-7.6913424690792417E-2</v>
      </c>
      <c r="AE23" s="11">
        <f>'RD T1'!T51</f>
        <v>5.926311976058219E-2</v>
      </c>
      <c r="AF23" s="11">
        <f t="shared" si="7"/>
        <v>-1.7650304930210227E-2</v>
      </c>
    </row>
    <row r="24" spans="1:32" x14ac:dyDescent="0.2">
      <c r="A24" s="10" t="str">
        <f>name!D20</f>
        <v>54 Textiles, printing and other skilled trades</v>
      </c>
      <c r="B24" s="11">
        <v>6.7914841652563442</v>
      </c>
      <c r="C24" s="11">
        <v>5.8559567322297648</v>
      </c>
      <c r="D24" s="11">
        <v>5.7482897126524861</v>
      </c>
      <c r="E24" s="11">
        <v>5.7628589814227862</v>
      </c>
      <c r="F24" s="11">
        <v>5.4093117582507277</v>
      </c>
      <c r="G24" s="11"/>
      <c r="H24" s="11">
        <f t="shared" si="2"/>
        <v>-0.33897795440175837</v>
      </c>
      <c r="I24" s="11">
        <f>'RD T1'!E23</f>
        <v>2.3326473911573009</v>
      </c>
      <c r="J24" s="11">
        <f t="shared" si="5"/>
        <v>1.9936694367555425</v>
      </c>
      <c r="L24" s="10" t="str">
        <f>name!D20</f>
        <v>54 Textiles, printing and other skilled trades</v>
      </c>
      <c r="M24" s="11">
        <v>4.4151967816123632</v>
      </c>
      <c r="N24" s="11">
        <v>3.7070450635186818</v>
      </c>
      <c r="O24" s="11">
        <v>3.4597605353412177</v>
      </c>
      <c r="P24" s="11">
        <v>3.5690230935923646</v>
      </c>
      <c r="Q24" s="11">
        <v>3.2541990273283727</v>
      </c>
      <c r="R24" s="11"/>
      <c r="S24" s="11">
        <f t="shared" si="3"/>
        <v>-0.20556150801284501</v>
      </c>
      <c r="T24" s="11">
        <f>'RD T1'!T23</f>
        <v>1.0662381362882303</v>
      </c>
      <c r="U24" s="11">
        <f t="shared" si="6"/>
        <v>0.86067662827538527</v>
      </c>
      <c r="W24" s="10" t="str">
        <f>name!D20</f>
        <v>54 Textiles, printing and other skilled trades</v>
      </c>
      <c r="X24" s="11">
        <v>2.376287383643982</v>
      </c>
      <c r="Y24" s="11">
        <v>2.1489116687110834</v>
      </c>
      <c r="Z24" s="11">
        <v>2.2885291773112648</v>
      </c>
      <c r="AA24" s="11">
        <v>2.1938358878304149</v>
      </c>
      <c r="AB24" s="11">
        <v>2.1551127309223514</v>
      </c>
      <c r="AC24" s="11"/>
      <c r="AD24" s="11">
        <f t="shared" si="4"/>
        <v>-0.13341644638891337</v>
      </c>
      <c r="AE24" s="11">
        <f>'RD T1'!T52</f>
        <v>1.26640925486907</v>
      </c>
      <c r="AF24" s="11">
        <f t="shared" si="7"/>
        <v>1.1329928084801566</v>
      </c>
    </row>
    <row r="25" spans="1:32" x14ac:dyDescent="0.2">
      <c r="A25" s="10" t="str">
        <f>name!D21</f>
        <v>61 Caring personal service occupations</v>
      </c>
      <c r="B25" s="11">
        <v>21.757851123422395</v>
      </c>
      <c r="C25" s="11">
        <v>21.433339264211909</v>
      </c>
      <c r="D25" s="11">
        <v>20.881281686256404</v>
      </c>
      <c r="E25" s="11">
        <v>21.694118233620603</v>
      </c>
      <c r="F25" s="11">
        <v>23.773054225250252</v>
      </c>
      <c r="G25" s="11"/>
      <c r="H25" s="11">
        <f t="shared" si="2"/>
        <v>2.8917725389938482</v>
      </c>
      <c r="I25" s="11">
        <f>'RD T1'!E24</f>
        <v>12.62668258414449</v>
      </c>
      <c r="J25" s="11">
        <f t="shared" si="5"/>
        <v>15.518455123138338</v>
      </c>
      <c r="L25" s="10" t="str">
        <f>name!D21</f>
        <v>61 Caring personal service occupations</v>
      </c>
      <c r="M25" s="11">
        <v>2.8320920441868163</v>
      </c>
      <c r="N25" s="11">
        <v>2.9834186609337325</v>
      </c>
      <c r="O25" s="11">
        <v>2.9043375955054085</v>
      </c>
      <c r="P25" s="11">
        <v>3.457989581891554</v>
      </c>
      <c r="Q25" s="11">
        <v>4.0266297431834062</v>
      </c>
      <c r="R25" s="11"/>
      <c r="S25" s="11">
        <f t="shared" si="3"/>
        <v>1.1222921476779977</v>
      </c>
      <c r="T25" s="11">
        <f>'RD T1'!T24</f>
        <v>1.5866210061992736</v>
      </c>
      <c r="U25" s="11">
        <f t="shared" si="6"/>
        <v>2.7089131538772713</v>
      </c>
      <c r="W25" s="10" t="str">
        <f>name!D21</f>
        <v>61 Caring personal service occupations</v>
      </c>
      <c r="X25" s="11">
        <v>18.925759079235583</v>
      </c>
      <c r="Y25" s="11">
        <v>18.44992060327818</v>
      </c>
      <c r="Z25" s="11">
        <v>17.976944090751005</v>
      </c>
      <c r="AA25" s="11">
        <v>18.236128651729047</v>
      </c>
      <c r="AB25" s="11">
        <v>19.746424482066836</v>
      </c>
      <c r="AC25" s="11"/>
      <c r="AD25" s="11">
        <f t="shared" si="4"/>
        <v>1.769480391315831</v>
      </c>
      <c r="AE25" s="11">
        <f>'RD T1'!T53</f>
        <v>11.040061577945217</v>
      </c>
      <c r="AF25" s="11">
        <f t="shared" si="7"/>
        <v>12.809541969261048</v>
      </c>
    </row>
    <row r="26" spans="1:32" x14ac:dyDescent="0.2">
      <c r="A26" s="10" t="str">
        <f>name!D22</f>
        <v>62 Leisure, travel and related personal service occupations</v>
      </c>
      <c r="B26" s="11">
        <v>5.5692188120519122</v>
      </c>
      <c r="C26" s="11">
        <v>6.6048926446344796</v>
      </c>
      <c r="D26" s="11">
        <v>6.3540009580783572</v>
      </c>
      <c r="E26" s="11">
        <v>5.4228810246241155</v>
      </c>
      <c r="F26" s="11">
        <v>5.090997949927595</v>
      </c>
      <c r="G26" s="11"/>
      <c r="H26" s="11">
        <f t="shared" si="2"/>
        <v>-1.2630030081507622</v>
      </c>
      <c r="I26" s="11">
        <f>'RD T1'!E25</f>
        <v>2.6851793540951245</v>
      </c>
      <c r="J26" s="11">
        <f t="shared" si="5"/>
        <v>1.4221763459443624</v>
      </c>
      <c r="L26" s="10" t="str">
        <f>name!D22</f>
        <v>62 Leisure, travel and related personal service occupations</v>
      </c>
      <c r="M26" s="11">
        <v>1.561760945084097</v>
      </c>
      <c r="N26" s="11">
        <v>1.8471605168972318</v>
      </c>
      <c r="O26" s="11">
        <v>1.9523470085862964</v>
      </c>
      <c r="P26" s="11">
        <v>1.7732398422710323</v>
      </c>
      <c r="Q26" s="11">
        <v>1.8597453850386203</v>
      </c>
      <c r="R26" s="11"/>
      <c r="S26" s="11">
        <f t="shared" si="3"/>
        <v>-9.2601623547676093E-2</v>
      </c>
      <c r="T26" s="11">
        <f>'RD T1'!T25</f>
        <v>0.79000961435302064</v>
      </c>
      <c r="U26" s="11">
        <f t="shared" si="6"/>
        <v>0.69740799080534455</v>
      </c>
      <c r="W26" s="10" t="str">
        <f>name!D22</f>
        <v>62 Leisure, travel and related personal service occupations</v>
      </c>
      <c r="X26" s="11">
        <v>4.0074578669678242</v>
      </c>
      <c r="Y26" s="11">
        <v>4.7577321277372473</v>
      </c>
      <c r="Z26" s="11">
        <v>4.4016539494920677</v>
      </c>
      <c r="AA26" s="11">
        <v>3.6496411823530792</v>
      </c>
      <c r="AB26" s="11">
        <v>3.2312525648889787</v>
      </c>
      <c r="AC26" s="11"/>
      <c r="AD26" s="11">
        <f t="shared" si="4"/>
        <v>-1.170401384603089</v>
      </c>
      <c r="AE26" s="11">
        <f>'RD T1'!T54</f>
        <v>1.8951697397421041</v>
      </c>
      <c r="AF26" s="11">
        <f t="shared" si="7"/>
        <v>0.72476835513901516</v>
      </c>
    </row>
    <row r="27" spans="1:32" x14ac:dyDescent="0.2">
      <c r="A27" s="10" t="str">
        <f>name!D23</f>
        <v>63 Community and civil enforcement occupations</v>
      </c>
      <c r="B27" s="11">
        <v>0.30313209904742583</v>
      </c>
      <c r="C27" s="11">
        <v>0.25932627255514901</v>
      </c>
      <c r="D27" s="11">
        <v>0.32660915463524531</v>
      </c>
      <c r="E27" s="11">
        <v>0.24693069851085758</v>
      </c>
      <c r="F27" s="11">
        <v>0.26666466582013271</v>
      </c>
      <c r="G27" s="11"/>
      <c r="H27" s="11">
        <f t="shared" si="2"/>
        <v>-5.9944488815112607E-2</v>
      </c>
      <c r="I27" s="11">
        <f>'RD T1'!E26</f>
        <v>0.12660192151009164</v>
      </c>
      <c r="J27" s="11">
        <f t="shared" si="5"/>
        <v>6.6657432694979035E-2</v>
      </c>
      <c r="L27" s="10" t="str">
        <f>name!D23</f>
        <v>63 Community and civil enforcement occupations</v>
      </c>
      <c r="M27" s="11">
        <v>0.23068825279021232</v>
      </c>
      <c r="N27" s="11">
        <v>0.17525279036154082</v>
      </c>
      <c r="O27" s="11">
        <v>0.25618235326864558</v>
      </c>
      <c r="P27" s="11">
        <v>0.15334399720845113</v>
      </c>
      <c r="Q27" s="11">
        <v>0.17550342065811739</v>
      </c>
      <c r="R27" s="11"/>
      <c r="S27" s="11">
        <f t="shared" si="3"/>
        <v>-8.0678932610528192E-2</v>
      </c>
      <c r="T27" s="11">
        <f>'RD T1'!T26</f>
        <v>7.0271175287826754E-2</v>
      </c>
      <c r="U27" s="11">
        <f t="shared" si="6"/>
        <v>-1.0407757322701439E-2</v>
      </c>
      <c r="W27" s="10" t="str">
        <f>name!D23</f>
        <v>63 Community and civil enforcement occupations</v>
      </c>
      <c r="X27" s="11">
        <v>7.244384625721384E-2</v>
      </c>
      <c r="Y27" s="11">
        <v>8.4073482193608204E-2</v>
      </c>
      <c r="Z27" s="11">
        <v>7.0426801366599706E-2</v>
      </c>
      <c r="AA27" s="11">
        <v>9.3586701302406497E-2</v>
      </c>
      <c r="AB27" s="11">
        <v>9.116124516201532E-2</v>
      </c>
      <c r="AC27" s="11"/>
      <c r="AD27" s="11">
        <f t="shared" si="4"/>
        <v>2.0734443795415614E-2</v>
      </c>
      <c r="AE27" s="11">
        <f>'RD T1'!T55</f>
        <v>5.6330746222264902E-2</v>
      </c>
      <c r="AF27" s="11">
        <f t="shared" si="7"/>
        <v>7.7065190017680515E-2</v>
      </c>
    </row>
    <row r="28" spans="1:32" x14ac:dyDescent="0.2">
      <c r="A28" s="10" t="str">
        <f>name!D24</f>
        <v>71 Sales occupations</v>
      </c>
      <c r="B28" s="11">
        <v>18.650408037149216</v>
      </c>
      <c r="C28" s="11">
        <v>18.887416246572549</v>
      </c>
      <c r="D28" s="11">
        <v>18.320946533314295</v>
      </c>
      <c r="E28" s="11">
        <v>17.559242489591515</v>
      </c>
      <c r="F28" s="11">
        <v>16.776348014377163</v>
      </c>
      <c r="G28" s="11"/>
      <c r="H28" s="11">
        <f t="shared" si="2"/>
        <v>-1.5445985189371321</v>
      </c>
      <c r="I28" s="11">
        <f>'RD T1'!E27</f>
        <v>8.0474092241862252</v>
      </c>
      <c r="J28" s="11">
        <f t="shared" si="5"/>
        <v>6.5028107052490931</v>
      </c>
      <c r="L28" s="10" t="str">
        <f>name!D24</f>
        <v>71 Sales occupations</v>
      </c>
      <c r="M28" s="11">
        <v>6.9046070153256114</v>
      </c>
      <c r="N28" s="11">
        <v>7.8584166085342737</v>
      </c>
      <c r="O28" s="11">
        <v>7.551629120693522</v>
      </c>
      <c r="P28" s="11">
        <v>7.4078702107637184</v>
      </c>
      <c r="Q28" s="11">
        <v>7.3900332395717738</v>
      </c>
      <c r="R28" s="11"/>
      <c r="S28" s="11">
        <f t="shared" si="3"/>
        <v>-0.16159588112174816</v>
      </c>
      <c r="T28" s="11">
        <f>'RD T1'!T27</f>
        <v>2.5058184901115799</v>
      </c>
      <c r="U28" s="11">
        <f t="shared" si="6"/>
        <v>2.3442226089898317</v>
      </c>
      <c r="W28" s="10" t="str">
        <f>name!D24</f>
        <v>71 Sales occupations</v>
      </c>
      <c r="X28" s="11">
        <v>11.745801021823628</v>
      </c>
      <c r="Y28" s="11">
        <v>11.028999638038304</v>
      </c>
      <c r="Z28" s="11">
        <v>10.76931741262076</v>
      </c>
      <c r="AA28" s="11">
        <v>10.151372278827814</v>
      </c>
      <c r="AB28" s="11">
        <v>9.3863147748054114</v>
      </c>
      <c r="AC28" s="11"/>
      <c r="AD28" s="11">
        <f t="shared" si="4"/>
        <v>-1.3830026378153484</v>
      </c>
      <c r="AE28" s="11">
        <f>'RD T1'!T56</f>
        <v>5.5415907340746458</v>
      </c>
      <c r="AF28" s="11">
        <f t="shared" si="7"/>
        <v>4.1585880962592974</v>
      </c>
    </row>
    <row r="29" spans="1:32" x14ac:dyDescent="0.2">
      <c r="A29" s="10" t="str">
        <f>name!D25</f>
        <v>72 Customer service occupations</v>
      </c>
      <c r="B29" s="11">
        <v>4.5292800138036107</v>
      </c>
      <c r="C29" s="11">
        <v>4.8653799074815467</v>
      </c>
      <c r="D29" s="11">
        <v>5.2502326209708992</v>
      </c>
      <c r="E29" s="11">
        <v>5.8325525263714333</v>
      </c>
      <c r="F29" s="11">
        <v>6.5338130090292408</v>
      </c>
      <c r="G29" s="11"/>
      <c r="H29" s="11">
        <f t="shared" si="2"/>
        <v>1.2835803880583416</v>
      </c>
      <c r="I29" s="11">
        <f>'RD T1'!E28</f>
        <v>2.6522350933123082</v>
      </c>
      <c r="J29" s="11">
        <f t="shared" si="5"/>
        <v>3.9358154813706498</v>
      </c>
      <c r="L29" s="10" t="str">
        <f>name!D25</f>
        <v>72 Customer service occupations</v>
      </c>
      <c r="M29" s="11">
        <v>2.045955223471307</v>
      </c>
      <c r="N29" s="11">
        <v>1.9622486003416055</v>
      </c>
      <c r="O29" s="11">
        <v>2.4111946105244826</v>
      </c>
      <c r="P29" s="11">
        <v>2.9711576122691898</v>
      </c>
      <c r="Q29" s="11">
        <v>3.4690056699644658</v>
      </c>
      <c r="R29" s="11"/>
      <c r="S29" s="11">
        <f t="shared" si="3"/>
        <v>1.0578110594399832</v>
      </c>
      <c r="T29" s="11">
        <f>'RD T1'!T28</f>
        <v>1.0640289516111385</v>
      </c>
      <c r="U29" s="11">
        <f t="shared" si="6"/>
        <v>2.1218400110511215</v>
      </c>
      <c r="W29" s="10" t="str">
        <f>name!D25</f>
        <v>72 Customer service occupations</v>
      </c>
      <c r="X29" s="11">
        <v>2.4833247903323055</v>
      </c>
      <c r="Y29" s="11">
        <v>2.9031313071399483</v>
      </c>
      <c r="Z29" s="11">
        <v>2.8390380104464232</v>
      </c>
      <c r="AA29" s="11">
        <v>2.8613949141022439</v>
      </c>
      <c r="AB29" s="11">
        <v>3.0648073390647719</v>
      </c>
      <c r="AC29" s="11"/>
      <c r="AD29" s="11">
        <f t="shared" si="4"/>
        <v>0.22576932861834864</v>
      </c>
      <c r="AE29" s="11">
        <f>'RD T1'!T57</f>
        <v>1.5882061417011697</v>
      </c>
      <c r="AF29" s="11">
        <f t="shared" si="7"/>
        <v>1.8139754703195183</v>
      </c>
    </row>
    <row r="30" spans="1:32" x14ac:dyDescent="0.2">
      <c r="A30" s="10" t="str">
        <f>name!D26</f>
        <v>81 Process, plant and machine operatives</v>
      </c>
      <c r="B30" s="11">
        <v>12.43029917434724</v>
      </c>
      <c r="C30" s="11">
        <v>12.132029997828026</v>
      </c>
      <c r="D30" s="11">
        <v>11.365701263775843</v>
      </c>
      <c r="E30" s="11">
        <v>11.486591077634223</v>
      </c>
      <c r="F30" s="11">
        <v>10.180212935660089</v>
      </c>
      <c r="G30" s="11"/>
      <c r="H30" s="11">
        <f t="shared" si="2"/>
        <v>-1.1854883281157544</v>
      </c>
      <c r="I30" s="11">
        <f>'RD T1'!E29</f>
        <v>4.4001344706209871</v>
      </c>
      <c r="J30" s="11">
        <f t="shared" si="5"/>
        <v>3.2146461425052326</v>
      </c>
      <c r="L30" s="10" t="str">
        <f>name!D26</f>
        <v>81 Process, plant and machine operatives</v>
      </c>
      <c r="M30" s="11">
        <v>9.2843450684718825</v>
      </c>
      <c r="N30" s="11">
        <v>8.8821155506239169</v>
      </c>
      <c r="O30" s="11">
        <v>8.4554169691882315</v>
      </c>
      <c r="P30" s="11">
        <v>8.1937279246965549</v>
      </c>
      <c r="Q30" s="11">
        <v>7.1189016723253848</v>
      </c>
      <c r="R30" s="11"/>
      <c r="S30" s="11">
        <f t="shared" si="3"/>
        <v>-1.3365152968628466</v>
      </c>
      <c r="T30" s="11">
        <f>'RD T1'!T29</f>
        <v>2.7923774914354369</v>
      </c>
      <c r="U30" s="11">
        <f t="shared" si="6"/>
        <v>1.4558621945725903</v>
      </c>
      <c r="W30" s="10" t="str">
        <f>name!D26</f>
        <v>81 Process, plant and machine operatives</v>
      </c>
      <c r="X30" s="11">
        <v>3.1459541058753504</v>
      </c>
      <c r="Y30" s="11">
        <v>3.2499144472041133</v>
      </c>
      <c r="Z30" s="11">
        <v>2.9102842945875831</v>
      </c>
      <c r="AA30" s="11">
        <v>3.2928631529376666</v>
      </c>
      <c r="AB30" s="11">
        <v>3.0613112633347006</v>
      </c>
      <c r="AC30" s="11"/>
      <c r="AD30" s="11">
        <f t="shared" si="4"/>
        <v>0.15102696874711752</v>
      </c>
      <c r="AE30" s="11">
        <f>'RD T1'!T58</f>
        <v>1.6077569791855506</v>
      </c>
      <c r="AF30" s="11">
        <f t="shared" si="7"/>
        <v>1.7587839479326681</v>
      </c>
    </row>
    <row r="31" spans="1:32" x14ac:dyDescent="0.2">
      <c r="A31" s="10" t="str">
        <f>name!D27</f>
        <v>82 Transport and mobile machine drivers and operatives</v>
      </c>
      <c r="B31" s="11">
        <v>10.865863207799659</v>
      </c>
      <c r="C31" s="11">
        <v>10.598184617334416</v>
      </c>
      <c r="D31" s="11">
        <v>10.101411417009924</v>
      </c>
      <c r="E31" s="11">
        <v>9.9768143464294106</v>
      </c>
      <c r="F31" s="11">
        <v>9.3940593882783752</v>
      </c>
      <c r="G31" s="11"/>
      <c r="H31" s="11">
        <f t="shared" si="2"/>
        <v>-0.7073520287315489</v>
      </c>
      <c r="I31" s="11">
        <f>'RD T1'!E30</f>
        <v>5.1108383107657431</v>
      </c>
      <c r="J31" s="11">
        <f t="shared" si="5"/>
        <v>4.4034862820341942</v>
      </c>
      <c r="L31" s="10" t="str">
        <f>name!D27</f>
        <v>82 Transport and mobile machine drivers and operatives</v>
      </c>
      <c r="M31" s="11">
        <v>10.317133560648081</v>
      </c>
      <c r="N31" s="11">
        <v>10.106500823303859</v>
      </c>
      <c r="O31" s="11">
        <v>9.6094412632377662</v>
      </c>
      <c r="P31" s="11">
        <v>9.3388033555445258</v>
      </c>
      <c r="Q31" s="11">
        <v>8.6876186999817175</v>
      </c>
      <c r="R31" s="11"/>
      <c r="S31" s="11">
        <f t="shared" si="3"/>
        <v>-0.92182256325604861</v>
      </c>
      <c r="T31" s="11">
        <f>'RD T1'!T30</f>
        <v>4.6929573894122827</v>
      </c>
      <c r="U31" s="11">
        <f t="shared" si="6"/>
        <v>3.7711348261562341</v>
      </c>
      <c r="W31" s="10" t="str">
        <f>name!D27</f>
        <v>82 Transport and mobile machine drivers and operatives</v>
      </c>
      <c r="X31" s="11">
        <v>0.54872964715157191</v>
      </c>
      <c r="Y31" s="11">
        <v>0.49168379403053386</v>
      </c>
      <c r="Z31" s="11">
        <v>0.49197015377215725</v>
      </c>
      <c r="AA31" s="11">
        <v>0.63801099088487989</v>
      </c>
      <c r="AB31" s="11">
        <v>0.70644068829665485</v>
      </c>
      <c r="AC31" s="11"/>
      <c r="AD31" s="11">
        <f t="shared" si="4"/>
        <v>0.2144705345244976</v>
      </c>
      <c r="AE31" s="11">
        <f>'RD T1'!T59</f>
        <v>0.4178809213534595</v>
      </c>
      <c r="AF31" s="11">
        <f t="shared" si="7"/>
        <v>0.63235145587795705</v>
      </c>
    </row>
    <row r="32" spans="1:32" x14ac:dyDescent="0.2">
      <c r="A32" s="10" t="str">
        <f>name!D28</f>
        <v>91 Elementary trades and related occupations</v>
      </c>
      <c r="B32" s="11">
        <v>6.6615203830112923</v>
      </c>
      <c r="C32" s="11">
        <v>5.8542495121803908</v>
      </c>
      <c r="D32" s="11">
        <v>5.3851017394303433</v>
      </c>
      <c r="E32" s="11">
        <v>9.4966661723138621</v>
      </c>
      <c r="F32" s="11">
        <v>10.42181148259116</v>
      </c>
      <c r="G32" s="11"/>
      <c r="H32" s="11">
        <f t="shared" si="2"/>
        <v>5.0367097431608165</v>
      </c>
      <c r="I32" s="11">
        <f>'RD T1'!E31</f>
        <v>4.488958379142681</v>
      </c>
      <c r="J32" s="11">
        <f t="shared" si="5"/>
        <v>9.5256681223034967</v>
      </c>
      <c r="L32" s="10" t="str">
        <f>name!D28</f>
        <v>91 Elementary trades and related occupations</v>
      </c>
      <c r="M32" s="11">
        <v>4.8187479111206217</v>
      </c>
      <c r="N32" s="11">
        <v>4.2009003210247693</v>
      </c>
      <c r="O32" s="11">
        <v>4.0410769415279972</v>
      </c>
      <c r="P32" s="11">
        <v>5.3487775571766392</v>
      </c>
      <c r="Q32" s="11">
        <v>5.6613147824363672</v>
      </c>
      <c r="R32" s="11"/>
      <c r="S32" s="11">
        <f t="shared" si="3"/>
        <v>1.62023784090837</v>
      </c>
      <c r="T32" s="11">
        <f>'RD T1'!T31</f>
        <v>1.7845087938066124</v>
      </c>
      <c r="U32" s="11">
        <f t="shared" si="6"/>
        <v>3.4047466347149822</v>
      </c>
      <c r="W32" s="10" t="str">
        <f>name!D28</f>
        <v>91 Elementary trades and related occupations</v>
      </c>
      <c r="X32" s="11">
        <v>1.8427724718906593</v>
      </c>
      <c r="Y32" s="11">
        <v>1.65334919115562</v>
      </c>
      <c r="Z32" s="11">
        <v>1.3440247979023443</v>
      </c>
      <c r="AA32" s="11">
        <v>4.1478886151372016</v>
      </c>
      <c r="AB32" s="11">
        <v>4.7604967001548024</v>
      </c>
      <c r="AC32" s="11"/>
      <c r="AD32" s="11">
        <f t="shared" si="4"/>
        <v>3.4164719022524581</v>
      </c>
      <c r="AE32" s="11">
        <f>'RD T1'!T60</f>
        <v>2.7044495853360697</v>
      </c>
      <c r="AF32" s="11">
        <f t="shared" si="7"/>
        <v>6.1209214875885278</v>
      </c>
    </row>
    <row r="33" spans="1:32" x14ac:dyDescent="0.2">
      <c r="A33" s="10" t="str">
        <f>name!D29</f>
        <v>92 Elementary administration and service occupations</v>
      </c>
      <c r="B33" s="11">
        <v>26.353343670238782</v>
      </c>
      <c r="C33" s="11">
        <v>26.540663303740459</v>
      </c>
      <c r="D33" s="11">
        <v>24.403016435504124</v>
      </c>
      <c r="E33" s="11">
        <v>20.898466387938885</v>
      </c>
      <c r="F33" s="11">
        <v>18.351533817325524</v>
      </c>
      <c r="G33" s="11"/>
      <c r="H33" s="11">
        <f t="shared" ref="H33" si="8">F33-D33</f>
        <v>-6.0514826181785999</v>
      </c>
      <c r="I33" s="11">
        <f>'RD T1'!E32</f>
        <v>9.5199023706229369</v>
      </c>
      <c r="J33" s="11">
        <f>SUM(H33:I33)</f>
        <v>3.468419752444337</v>
      </c>
      <c r="L33" s="10" t="str">
        <f>name!D29</f>
        <v>92 Elementary administration and service occupations</v>
      </c>
      <c r="M33" s="11">
        <v>13.307224631499215</v>
      </c>
      <c r="N33" s="11">
        <v>13.273645621184624</v>
      </c>
      <c r="O33" s="11">
        <v>12.711991088014516</v>
      </c>
      <c r="P33" s="11">
        <v>12.148897322903212</v>
      </c>
      <c r="Q33" s="11">
        <v>11.149032890038706</v>
      </c>
      <c r="R33" s="11"/>
      <c r="S33" s="11">
        <f t="shared" ref="S33" si="9">Q33-O33</f>
        <v>-1.56295819797581</v>
      </c>
      <c r="T33" s="11">
        <f>'RD T1'!T32</f>
        <v>4.7285205649393749</v>
      </c>
      <c r="U33" s="11">
        <f t="shared" ref="U33" si="10">SUM(S33:T33)</f>
        <v>3.1655623669635649</v>
      </c>
      <c r="W33" s="10" t="str">
        <f>name!D29</f>
        <v>92 Elementary administration and service occupations</v>
      </c>
      <c r="X33" s="11">
        <v>13.046119038739558</v>
      </c>
      <c r="Y33" s="11">
        <v>13.267017682555849</v>
      </c>
      <c r="Z33" s="11">
        <v>11.691025347489626</v>
      </c>
      <c r="AA33" s="11">
        <v>8.7495690650356917</v>
      </c>
      <c r="AB33" s="11">
        <v>7.2025009272867697</v>
      </c>
      <c r="AC33" s="11"/>
      <c r="AD33" s="11">
        <f t="shared" ref="AD33" si="11">AB33-Z33</f>
        <v>-4.4885244202028565</v>
      </c>
      <c r="AE33" s="11">
        <f>'RD T1'!T61</f>
        <v>4.7913818056835611</v>
      </c>
      <c r="AF33" s="11">
        <f t="shared" ref="AF33" si="12">SUM(AD33:AE33)</f>
        <v>0.30285738548070462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272.09100000000007</v>
      </c>
      <c r="C35" s="34">
        <f>SUM(C8:C33)</f>
        <v>283.63700000000011</v>
      </c>
      <c r="D35" s="34">
        <f>SUM(D8:D33)</f>
        <v>287.06</v>
      </c>
      <c r="E35" s="34">
        <f>SUM(E8:E33)</f>
        <v>289.02699999999999</v>
      </c>
      <c r="F35" s="34">
        <f>SUM(F8:F33)</f>
        <v>295.64899999999994</v>
      </c>
      <c r="G35" s="11"/>
      <c r="H35" s="34">
        <f>F35-D35</f>
        <v>8.5889999999999418</v>
      </c>
      <c r="I35" s="34">
        <f>SUM(I8:I33)</f>
        <v>139.89520269151089</v>
      </c>
      <c r="J35" s="34">
        <f>SUM(J8:J33)</f>
        <v>148.4842026915108</v>
      </c>
      <c r="L35" s="231" t="str">
        <f>name!D3</f>
        <v>All occupations</v>
      </c>
      <c r="M35" s="34">
        <f>SUM(M8:M33)</f>
        <v>143.7250645683979</v>
      </c>
      <c r="N35" s="34">
        <f>SUM(N8:N33)</f>
        <v>149.60973159702195</v>
      </c>
      <c r="O35" s="34">
        <f>SUM(O8:O33)</f>
        <v>152.06071187551399</v>
      </c>
      <c r="P35" s="34">
        <f>SUM(P8:P33)</f>
        <v>152.13716354529021</v>
      </c>
      <c r="Q35" s="34">
        <f>SUM(Q8:Q33)</f>
        <v>153.43828378786318</v>
      </c>
      <c r="R35" s="11"/>
      <c r="S35" s="34">
        <f>Q35-O35</f>
        <v>1.3775719123491967</v>
      </c>
      <c r="T35" s="34">
        <f>SUM(T8:T33)</f>
        <v>60.844525617230154</v>
      </c>
      <c r="U35" s="34">
        <f>SUM(U8:U33)</f>
        <v>62.222097529579329</v>
      </c>
      <c r="W35" s="231" t="str">
        <f>name!D3</f>
        <v>All occupations</v>
      </c>
      <c r="X35" s="34">
        <f>SUM(X8:X33)</f>
        <v>128.36593543160214</v>
      </c>
      <c r="Y35" s="34">
        <f>SUM(Y8:Y33)</f>
        <v>134.02726840297822</v>
      </c>
      <c r="Z35" s="34">
        <f>SUM(Z8:Z33)</f>
        <v>134.99928812448593</v>
      </c>
      <c r="AA35" s="34">
        <f>SUM(AA8:AA33)</f>
        <v>136.88983645470981</v>
      </c>
      <c r="AB35" s="34">
        <f>SUM(AB8:AB33)</f>
        <v>142.21071621213662</v>
      </c>
      <c r="AC35" s="11"/>
      <c r="AD35" s="34">
        <f t="shared" ref="AD35" si="13">AB35-Z35</f>
        <v>7.2114280876506882</v>
      </c>
      <c r="AE35" s="34">
        <f>SUM(AE8:AE33)</f>
        <v>79.050677074280728</v>
      </c>
      <c r="AF35" s="34">
        <f>SUM(AF8:AF33)</f>
        <v>86.262105161931501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Hull and East Yorkshire (Continued)</v>
      </c>
      <c r="L38" s="19" t="str">
        <f>CONCATENATE(L$1," (Continued)")</f>
        <v>Occupation Table 2.1  Males: Employment Change by Occupation (SOC 2020) and Replacement Demand, 2015-2035, Hull and East Yorkshire (Continued)</v>
      </c>
      <c r="W38" s="19" t="str">
        <f>CONCATENATE(W$1," (Continued)")</f>
        <v>Occupation Table 2.2  Females: Employment Change by Occupation (SOC 2020) and Replacement Demand, 2015-2035, Hull and East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5.5595851667793479</v>
      </c>
      <c r="C45" s="173">
        <f t="shared" si="20"/>
        <v>6.4005399684367008</v>
      </c>
      <c r="D45" s="173">
        <f t="shared" si="20"/>
        <v>6.9035262728209918</v>
      </c>
      <c r="E45" s="173">
        <f t="shared" si="20"/>
        <v>6.1012437056865041</v>
      </c>
      <c r="F45" s="173">
        <f t="shared" si="20"/>
        <v>6.4253673079142146</v>
      </c>
      <c r="H45" s="68">
        <f t="shared" ref="H45:H70" si="21">IF(D8&gt;0,(H8/D8)*100,0)</f>
        <v>-4.1414818308417063</v>
      </c>
      <c r="I45" s="69">
        <f t="shared" ref="I45:I70" si="22">IF(D8&gt;0,I8/D8*100,0)</f>
        <v>47.767001945477418</v>
      </c>
      <c r="J45" s="69">
        <f t="shared" ref="J45:J70" si="23">IF(D8&gt;0,(J8/D8)*100,0)</f>
        <v>43.625520114635705</v>
      </c>
      <c r="L45" t="str">
        <f t="shared" ref="L45:L70" si="24">L8</f>
        <v>11 Corporate managers and directors</v>
      </c>
      <c r="M45" s="173">
        <f t="shared" ref="M45:Q45" si="25">M8/M$35*100</f>
        <v>7.2048190078642449</v>
      </c>
      <c r="N45" s="173">
        <f t="shared" si="25"/>
        <v>8.0908781068902016</v>
      </c>
      <c r="O45" s="173">
        <f t="shared" si="25"/>
        <v>8.6674649235919325</v>
      </c>
      <c r="P45" s="173">
        <f t="shared" si="25"/>
        <v>7.3358315009435211</v>
      </c>
      <c r="Q45" s="173">
        <f t="shared" si="25"/>
        <v>7.4176208273430468</v>
      </c>
      <c r="S45" s="68">
        <f t="shared" ref="S45:S70" si="26">IF(O8&gt;0,(S8/O8)*100,0)</f>
        <v>-13.644649839111784</v>
      </c>
      <c r="T45" s="69">
        <f t="shared" ref="T45:T70" si="27">IF(O8&gt;0,T8/O8*100,0)</f>
        <v>40.585464078273482</v>
      </c>
      <c r="U45" s="69">
        <f t="shared" ref="U45:U70" si="28">IF(O8&gt;0,(U8/O8)*100,0)</f>
        <v>26.940814239161696</v>
      </c>
      <c r="W45" t="str">
        <f t="shared" ref="W45:W70" si="29">W8</f>
        <v>11 Corporate managers and directors</v>
      </c>
      <c r="X45" s="173">
        <f t="shared" ref="X45:AB45" si="30">X8/X$35*100</f>
        <v>3.7174972386620522</v>
      </c>
      <c r="Y45" s="173">
        <f t="shared" si="30"/>
        <v>4.5136774052016513</v>
      </c>
      <c r="Z45" s="173">
        <f t="shared" si="30"/>
        <v>4.9166582628680384</v>
      </c>
      <c r="AA45" s="173">
        <f t="shared" si="30"/>
        <v>4.7291426777173591</v>
      </c>
      <c r="AB45" s="173">
        <f t="shared" si="30"/>
        <v>5.3547751531253081</v>
      </c>
      <c r="AD45" s="68">
        <f t="shared" ref="AD45:AD70" si="31">IF(Z8&gt;0,(AD8/Z8)*100,0)</f>
        <v>14.728697077644091</v>
      </c>
      <c r="AE45" s="69">
        <f t="shared" ref="AE45:AE70" si="32">IF(Z8&gt;0,AE8/Z8*100,0)</f>
        <v>62.027183842111235</v>
      </c>
      <c r="AF45" s="69">
        <f t="shared" ref="AF45:AF70" si="33">IF(Z8&gt;0,(AF8/Z8)*100,0)</f>
        <v>76.755880919755313</v>
      </c>
    </row>
    <row r="46" spans="1:32" x14ac:dyDescent="0.2">
      <c r="A46" t="str">
        <f t="shared" si="19"/>
        <v>12 Other managers and proprietors</v>
      </c>
      <c r="B46" s="173">
        <f t="shared" si="20"/>
        <v>2.9363253940161615</v>
      </c>
      <c r="C46" s="173">
        <f t="shared" si="20"/>
        <v>3.1190691675247004</v>
      </c>
      <c r="D46" s="173">
        <f t="shared" si="20"/>
        <v>3.1396855128531422</v>
      </c>
      <c r="E46" s="173">
        <f t="shared" si="20"/>
        <v>3.0967542830542873</v>
      </c>
      <c r="F46" s="173">
        <f t="shared" si="20"/>
        <v>3.3625827187317205</v>
      </c>
      <c r="H46" s="68">
        <f t="shared" si="21"/>
        <v>10.303822148555346</v>
      </c>
      <c r="I46" s="69">
        <f t="shared" si="22"/>
        <v>57.553483144707997</v>
      </c>
      <c r="J46" s="69">
        <f t="shared" si="23"/>
        <v>67.857305293263337</v>
      </c>
      <c r="L46" t="str">
        <f t="shared" si="24"/>
        <v>12 Other managers and proprietors</v>
      </c>
      <c r="M46" s="173">
        <f t="shared" ref="M46:Q46" si="34">M9/M$35*100</f>
        <v>3.2876885836386025</v>
      </c>
      <c r="N46" s="173">
        <f t="shared" si="34"/>
        <v>3.3610537649956265</v>
      </c>
      <c r="O46" s="173">
        <f t="shared" si="34"/>
        <v>3.383661494037165</v>
      </c>
      <c r="P46" s="173">
        <f t="shared" si="34"/>
        <v>3.6326509163140805</v>
      </c>
      <c r="Q46" s="173">
        <f t="shared" si="34"/>
        <v>3.9851783676259496</v>
      </c>
      <c r="S46" s="68">
        <f t="shared" si="26"/>
        <v>18.844084101226471</v>
      </c>
      <c r="T46" s="69">
        <f t="shared" si="27"/>
        <v>55.854397224752447</v>
      </c>
      <c r="U46" s="69">
        <f t="shared" si="28"/>
        <v>74.698481325978932</v>
      </c>
      <c r="W46" t="str">
        <f t="shared" si="29"/>
        <v>12 Other managers and proprietors</v>
      </c>
      <c r="X46" s="173">
        <f t="shared" ref="X46:AB46" si="35">X9/X$35*100</f>
        <v>2.5429212019643543</v>
      </c>
      <c r="Y46" s="173">
        <f t="shared" si="35"/>
        <v>2.8489506229208774</v>
      </c>
      <c r="Z46" s="173">
        <f t="shared" si="35"/>
        <v>2.8648754609278364</v>
      </c>
      <c r="AA46" s="173">
        <f t="shared" si="35"/>
        <v>2.5011673801172734</v>
      </c>
      <c r="AB46" s="173">
        <f t="shared" si="35"/>
        <v>2.6908330053161942</v>
      </c>
      <c r="AD46" s="68">
        <f t="shared" si="31"/>
        <v>-1.0577359715325616</v>
      </c>
      <c r="AE46" s="69">
        <f t="shared" si="32"/>
        <v>59.813866202930335</v>
      </c>
      <c r="AF46" s="69">
        <f t="shared" si="33"/>
        <v>58.756130231397776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3.8913215101182375</v>
      </c>
      <c r="C47" s="173">
        <f t="shared" si="20"/>
        <v>4.5000122504223237</v>
      </c>
      <c r="D47" s="173">
        <f t="shared" si="20"/>
        <v>4.8731432936978107</v>
      </c>
      <c r="E47" s="173">
        <f t="shared" si="20"/>
        <v>5.9123829067570117</v>
      </c>
      <c r="F47" s="173">
        <f t="shared" si="20"/>
        <v>6.5658012095837766</v>
      </c>
      <c r="H47" s="68">
        <f t="shared" si="21"/>
        <v>38.76574817572191</v>
      </c>
      <c r="I47" s="69">
        <f t="shared" si="22"/>
        <v>47.633145685989284</v>
      </c>
      <c r="J47" s="69">
        <f t="shared" si="23"/>
        <v>86.398893861711201</v>
      </c>
      <c r="L47" t="str">
        <f t="shared" si="24"/>
        <v>21 Science, research, engineering and technology professionals</v>
      </c>
      <c r="M47" s="173">
        <f t="shared" ref="M47:Q47" si="36">M10/M$35*100</f>
        <v>5.7511743437032719</v>
      </c>
      <c r="N47" s="173">
        <f t="shared" si="36"/>
        <v>6.7915218083720044</v>
      </c>
      <c r="O47" s="173">
        <f t="shared" si="36"/>
        <v>6.998735427938084</v>
      </c>
      <c r="P47" s="173">
        <f t="shared" si="36"/>
        <v>8.259406905780093</v>
      </c>
      <c r="Q47" s="173">
        <f t="shared" si="36"/>
        <v>8.9751123973073366</v>
      </c>
      <c r="S47" s="68">
        <f t="shared" si="26"/>
        <v>29.400821284071444</v>
      </c>
      <c r="T47" s="69">
        <f t="shared" si="27"/>
        <v>39.370832389311325</v>
      </c>
      <c r="U47" s="69">
        <f t="shared" si="28"/>
        <v>68.771653673382772</v>
      </c>
      <c r="W47" t="str">
        <f t="shared" si="29"/>
        <v>21 Science, research, engineering and technology professionals</v>
      </c>
      <c r="X47" s="173">
        <f t="shared" ref="X47:AB47" si="37">X10/X$35*100</f>
        <v>1.8089351846809969</v>
      </c>
      <c r="Y47" s="173">
        <f t="shared" si="37"/>
        <v>1.9420840466923821</v>
      </c>
      <c r="Z47" s="173">
        <f t="shared" si="37"/>
        <v>2.4789154604997479</v>
      </c>
      <c r="AA47" s="173">
        <f t="shared" si="37"/>
        <v>3.3039381658486473</v>
      </c>
      <c r="AB47" s="173">
        <f t="shared" si="37"/>
        <v>3.9662743694000544</v>
      </c>
      <c r="AD47" s="68">
        <f t="shared" si="31"/>
        <v>68.547332141312211</v>
      </c>
      <c r="AE47" s="69">
        <f t="shared" si="32"/>
        <v>73.908286970264513</v>
      </c>
      <c r="AF47" s="69">
        <f t="shared" si="33"/>
        <v>142.45561911157674</v>
      </c>
    </row>
    <row r="48" spans="1:32" x14ac:dyDescent="0.2">
      <c r="A48" t="str">
        <f t="shared" si="19"/>
        <v>22 Health professionals</v>
      </c>
      <c r="B48" s="173">
        <f t="shared" si="20"/>
        <v>4.1269005194206292</v>
      </c>
      <c r="C48" s="173">
        <f t="shared" si="20"/>
        <v>4.4228882154773501</v>
      </c>
      <c r="D48" s="173">
        <f t="shared" si="20"/>
        <v>4.4390664385979584</v>
      </c>
      <c r="E48" s="173">
        <f t="shared" si="20"/>
        <v>4.3489928230954904</v>
      </c>
      <c r="F48" s="173">
        <f t="shared" si="20"/>
        <v>4.6479459838623738</v>
      </c>
      <c r="H48" s="68">
        <f t="shared" si="21"/>
        <v>7.8383318267862361</v>
      </c>
      <c r="I48" s="69">
        <f t="shared" si="22"/>
        <v>54.101934129657778</v>
      </c>
      <c r="J48" s="69">
        <f t="shared" si="23"/>
        <v>61.940265956444016</v>
      </c>
      <c r="L48" t="str">
        <f t="shared" si="24"/>
        <v>22 Health professionals</v>
      </c>
      <c r="M48" s="173">
        <f t="shared" ref="M48:Q48" si="38">M11/M$35*100</f>
        <v>2.0210723253795528</v>
      </c>
      <c r="N48" s="173">
        <f t="shared" si="38"/>
        <v>2.203643943088327</v>
      </c>
      <c r="O48" s="173">
        <f t="shared" si="38"/>
        <v>2.4931919394380015</v>
      </c>
      <c r="P48" s="173">
        <f t="shared" si="38"/>
        <v>2.4328163395399423</v>
      </c>
      <c r="Q48" s="173">
        <f t="shared" si="38"/>
        <v>2.5953476361134169</v>
      </c>
      <c r="S48" s="68">
        <f t="shared" si="26"/>
        <v>5.0404411020332436</v>
      </c>
      <c r="T48" s="69">
        <f t="shared" si="27"/>
        <v>38.992612294698922</v>
      </c>
      <c r="U48" s="69">
        <f t="shared" si="28"/>
        <v>44.033053396732171</v>
      </c>
      <c r="W48" t="str">
        <f t="shared" si="29"/>
        <v>22 Health professionals</v>
      </c>
      <c r="X48" s="173">
        <f t="shared" ref="X48:AB48" si="39">X11/X$35*100</f>
        <v>6.4846934349700511</v>
      </c>
      <c r="Y48" s="173">
        <f t="shared" si="39"/>
        <v>6.90014932731368</v>
      </c>
      <c r="Z48" s="173">
        <f t="shared" si="39"/>
        <v>6.6308636374826326</v>
      </c>
      <c r="AA48" s="173">
        <f t="shared" si="39"/>
        <v>6.4786005617735967</v>
      </c>
      <c r="AB48" s="173">
        <f t="shared" si="39"/>
        <v>6.8625974262655962</v>
      </c>
      <c r="AD48" s="68">
        <f t="shared" si="31"/>
        <v>9.0232869603765682</v>
      </c>
      <c r="AE48" s="69">
        <f t="shared" si="32"/>
        <v>60.500993362031949</v>
      </c>
      <c r="AF48" s="69">
        <f t="shared" si="33"/>
        <v>69.524280322408515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4.2795715252729449</v>
      </c>
      <c r="C49" s="173">
        <f t="shared" si="20"/>
        <v>4.2546170372316583</v>
      </c>
      <c r="D49" s="173">
        <f t="shared" si="20"/>
        <v>4.4116044609186824</v>
      </c>
      <c r="E49" s="173">
        <f t="shared" si="20"/>
        <v>4.2509783403878831</v>
      </c>
      <c r="F49" s="173">
        <f t="shared" si="20"/>
        <v>4.4220759597251513</v>
      </c>
      <c r="H49" s="68">
        <f t="shared" si="21"/>
        <v>3.236522029172713</v>
      </c>
      <c r="I49" s="69">
        <f t="shared" si="22"/>
        <v>51.591957928584286</v>
      </c>
      <c r="J49" s="69">
        <f t="shared" si="23"/>
        <v>54.828479957757004</v>
      </c>
      <c r="L49" t="str">
        <f t="shared" si="24"/>
        <v>23 Teaching and other educational professionals</v>
      </c>
      <c r="M49" s="173">
        <f t="shared" ref="M49:Q49" si="40">M12/M$35*100</f>
        <v>2.541666253296031</v>
      </c>
      <c r="N49" s="173">
        <f t="shared" si="40"/>
        <v>2.3783687082337583</v>
      </c>
      <c r="O49" s="173">
        <f t="shared" si="40"/>
        <v>2.3905880255546021</v>
      </c>
      <c r="P49" s="173">
        <f t="shared" si="40"/>
        <v>2.354079608148512</v>
      </c>
      <c r="Q49" s="173">
        <f t="shared" si="40"/>
        <v>2.3802940110270381</v>
      </c>
      <c r="S49" s="68">
        <f t="shared" si="26"/>
        <v>0.4714284892676136</v>
      </c>
      <c r="T49" s="69">
        <f t="shared" si="27"/>
        <v>42.628878987574957</v>
      </c>
      <c r="U49" s="69">
        <f t="shared" si="28"/>
        <v>43.100307476842573</v>
      </c>
      <c r="W49" t="str">
        <f t="shared" si="29"/>
        <v>23 Teaching and other educational professionals</v>
      </c>
      <c r="X49" s="173">
        <f t="shared" ref="X49:AB49" si="41">X12/X$35*100</f>
        <v>6.2254191256414488</v>
      </c>
      <c r="Y49" s="173">
        <f t="shared" si="41"/>
        <v>6.3490043380811008</v>
      </c>
      <c r="Z49" s="173">
        <f t="shared" si="41"/>
        <v>6.6880401528624249</v>
      </c>
      <c r="AA49" s="173">
        <f t="shared" si="41"/>
        <v>6.3591610961692799</v>
      </c>
      <c r="AB49" s="173">
        <f t="shared" si="41"/>
        <v>6.6250570459742795</v>
      </c>
      <c r="AD49" s="68">
        <f t="shared" si="31"/>
        <v>4.3497939016587663</v>
      </c>
      <c r="AE49" s="69">
        <f t="shared" si="32"/>
        <v>55.20064006967371</v>
      </c>
      <c r="AF49" s="69">
        <f t="shared" si="33"/>
        <v>59.550433971332474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4.4731985254513624</v>
      </c>
      <c r="C50" s="173">
        <f t="shared" si="20"/>
        <v>5.3366378418991758</v>
      </c>
      <c r="D50" s="173">
        <f t="shared" si="20"/>
        <v>6.0319021668741533</v>
      </c>
      <c r="E50" s="173">
        <f t="shared" si="20"/>
        <v>6.1562853199698004</v>
      </c>
      <c r="F50" s="173">
        <f t="shared" si="20"/>
        <v>6.7237234650975459</v>
      </c>
      <c r="H50" s="68">
        <f t="shared" si="21"/>
        <v>14.804599604848653</v>
      </c>
      <c r="I50" s="69">
        <f t="shared" si="22"/>
        <v>51.549209614966685</v>
      </c>
      <c r="J50" s="69">
        <f t="shared" si="23"/>
        <v>66.353809219815332</v>
      </c>
      <c r="L50" t="str">
        <f t="shared" si="24"/>
        <v>24 Business, media and public service professionals</v>
      </c>
      <c r="M50" s="173">
        <f t="shared" ref="M50:Q50" si="42">M13/M$35*100</f>
        <v>4.6040876518793743</v>
      </c>
      <c r="N50" s="173">
        <f t="shared" si="42"/>
        <v>5.4522892500945508</v>
      </c>
      <c r="O50" s="173">
        <f t="shared" si="42"/>
        <v>6.0064088607246369</v>
      </c>
      <c r="P50" s="173">
        <f t="shared" si="42"/>
        <v>6.1766676046527271</v>
      </c>
      <c r="Q50" s="173">
        <f t="shared" si="42"/>
        <v>6.5211031057990771</v>
      </c>
      <c r="S50" s="68">
        <f t="shared" si="26"/>
        <v>9.5526502426832351</v>
      </c>
      <c r="T50" s="69">
        <f t="shared" si="27"/>
        <v>43.962514791267139</v>
      </c>
      <c r="U50" s="69">
        <f t="shared" si="28"/>
        <v>53.515165033950375</v>
      </c>
      <c r="W50" t="str">
        <f t="shared" si="29"/>
        <v>24 Business, media and public service professionals</v>
      </c>
      <c r="X50" s="173">
        <f t="shared" ref="X50:AB50" si="43">X13/X$35*100</f>
        <v>4.3266483672344185</v>
      </c>
      <c r="Y50" s="173">
        <f t="shared" si="43"/>
        <v>5.2075404101220721</v>
      </c>
      <c r="Z50" s="173">
        <f t="shared" si="43"/>
        <v>6.0606173574133688</v>
      </c>
      <c r="AA50" s="173">
        <f t="shared" si="43"/>
        <v>6.1336327764461638</v>
      </c>
      <c r="AB50" s="173">
        <f t="shared" si="43"/>
        <v>6.9423407466873162</v>
      </c>
      <c r="AD50" s="68">
        <f t="shared" si="31"/>
        <v>20.667386350387968</v>
      </c>
      <c r="AE50" s="69">
        <f t="shared" si="32"/>
        <v>60.018288577392568</v>
      </c>
      <c r="AF50" s="69">
        <f t="shared" si="33"/>
        <v>80.685674927780539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1.5661554917536034</v>
      </c>
      <c r="C51" s="173">
        <f t="shared" si="20"/>
        <v>1.8195108522740668</v>
      </c>
      <c r="D51" s="173">
        <f t="shared" si="20"/>
        <v>2.0224037698427426</v>
      </c>
      <c r="E51" s="173">
        <f t="shared" si="20"/>
        <v>1.8627661125545412</v>
      </c>
      <c r="F51" s="173">
        <f t="shared" si="20"/>
        <v>1.9553212044523542</v>
      </c>
      <c r="H51" s="68">
        <f t="shared" si="21"/>
        <v>-0.42416022650828683</v>
      </c>
      <c r="I51" s="69">
        <f t="shared" si="22"/>
        <v>39.155496936824214</v>
      </c>
      <c r="J51" s="69">
        <f t="shared" si="23"/>
        <v>38.731336710315929</v>
      </c>
      <c r="L51" t="str">
        <f t="shared" si="24"/>
        <v>31 Science, engineering and technology associate professionals</v>
      </c>
      <c r="M51" s="173">
        <f t="shared" ref="M51:Q51" si="44">M14/M$35*100</f>
        <v>2.1506828682471562</v>
      </c>
      <c r="N51" s="173">
        <f t="shared" si="44"/>
        <v>2.6296001257647612</v>
      </c>
      <c r="O51" s="173">
        <f t="shared" si="44"/>
        <v>2.7981228125342548</v>
      </c>
      <c r="P51" s="173">
        <f t="shared" si="44"/>
        <v>2.4590072638152796</v>
      </c>
      <c r="Q51" s="173">
        <f t="shared" si="44"/>
        <v>2.5064425562513102</v>
      </c>
      <c r="S51" s="68">
        <f t="shared" si="26"/>
        <v>-9.6126411296633876</v>
      </c>
      <c r="T51" s="69">
        <f t="shared" si="27"/>
        <v>32.671935231578459</v>
      </c>
      <c r="U51" s="69">
        <f t="shared" si="28"/>
        <v>23.059294101915071</v>
      </c>
      <c r="W51" t="str">
        <f t="shared" si="29"/>
        <v>31 Science, engineering and technology associate professionals</v>
      </c>
      <c r="X51" s="173">
        <f t="shared" ref="X51:AB51" si="45">X14/X$35*100</f>
        <v>0.911688754561504</v>
      </c>
      <c r="Y51" s="173">
        <f t="shared" si="45"/>
        <v>0.91523786200340929</v>
      </c>
      <c r="Z51" s="173">
        <f t="shared" si="45"/>
        <v>1.148648126492289</v>
      </c>
      <c r="AA51" s="173">
        <f t="shared" si="45"/>
        <v>1.2001132824315535</v>
      </c>
      <c r="AB51" s="173">
        <f t="shared" si="45"/>
        <v>1.3606886997349459</v>
      </c>
      <c r="AD51" s="68">
        <f t="shared" si="31"/>
        <v>24.787939809040644</v>
      </c>
      <c r="AE51" s="69">
        <f t="shared" si="32"/>
        <v>56.945620029225999</v>
      </c>
      <c r="AF51" s="69">
        <f t="shared" si="33"/>
        <v>81.733559838266643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1.7261183651205825</v>
      </c>
      <c r="C52" s="173">
        <f t="shared" si="20"/>
        <v>1.8121461139708714</v>
      </c>
      <c r="D52" s="173">
        <f t="shared" si="20"/>
        <v>1.850686964327986</v>
      </c>
      <c r="E52" s="173">
        <f t="shared" si="20"/>
        <v>2.8955825401089221</v>
      </c>
      <c r="F52" s="173">
        <f t="shared" si="20"/>
        <v>3.4050027220017114</v>
      </c>
      <c r="H52" s="68">
        <f t="shared" si="21"/>
        <v>89.490844526258186</v>
      </c>
      <c r="I52" s="69">
        <f t="shared" si="22"/>
        <v>94.093026369036266</v>
      </c>
      <c r="J52" s="69">
        <f t="shared" si="23"/>
        <v>183.58387089529441</v>
      </c>
      <c r="L52" t="str">
        <f t="shared" si="24"/>
        <v>32 Health and social care associate professionals</v>
      </c>
      <c r="M52" s="173">
        <f t="shared" ref="M52:Q52" si="46">M15/M$35*100</f>
        <v>0.82223972081387331</v>
      </c>
      <c r="N52" s="173">
        <f t="shared" si="46"/>
        <v>0.83259137348321399</v>
      </c>
      <c r="O52" s="173">
        <f t="shared" si="46"/>
        <v>0.9102929758512146</v>
      </c>
      <c r="P52" s="173">
        <f t="shared" si="46"/>
        <v>1.2148524511982972</v>
      </c>
      <c r="Q52" s="173">
        <f t="shared" si="46"/>
        <v>1.3882849839974878</v>
      </c>
      <c r="S52" s="68">
        <f t="shared" si="26"/>
        <v>53.891328082417722</v>
      </c>
      <c r="T52" s="69">
        <f t="shared" si="27"/>
        <v>66.676119238299847</v>
      </c>
      <c r="U52" s="69">
        <f t="shared" si="28"/>
        <v>120.56744732071756</v>
      </c>
      <c r="W52" t="str">
        <f t="shared" si="29"/>
        <v>32 Health and social care associate professionals</v>
      </c>
      <c r="X52" s="173">
        <f t="shared" ref="X52:AB52" si="47">X15/X$35*100</f>
        <v>2.738147109959963</v>
      </c>
      <c r="Y52" s="173">
        <f t="shared" si="47"/>
        <v>2.905587199170903</v>
      </c>
      <c r="Z52" s="173">
        <f t="shared" si="47"/>
        <v>2.9099294338095385</v>
      </c>
      <c r="AA52" s="173">
        <f t="shared" si="47"/>
        <v>4.7635189408999645</v>
      </c>
      <c r="AB52" s="173">
        <f t="shared" si="47"/>
        <v>5.5809407725654525</v>
      </c>
      <c r="AD52" s="68">
        <f t="shared" si="31"/>
        <v>102.03462295148545</v>
      </c>
      <c r="AE52" s="69">
        <f t="shared" si="32"/>
        <v>103.75359602018663</v>
      </c>
      <c r="AF52" s="69">
        <f t="shared" si="33"/>
        <v>205.78821897167208</v>
      </c>
    </row>
    <row r="53" spans="1:32" x14ac:dyDescent="0.2">
      <c r="A53" t="str">
        <f t="shared" si="19"/>
        <v>33 Protective service occupations</v>
      </c>
      <c r="B53" s="173">
        <f t="shared" si="20"/>
        <v>1.2614266767029112</v>
      </c>
      <c r="C53" s="173">
        <f t="shared" si="20"/>
        <v>1.1851328295365879</v>
      </c>
      <c r="D53" s="173">
        <f t="shared" si="20"/>
        <v>1.2823877204172209</v>
      </c>
      <c r="E53" s="173">
        <f t="shared" si="20"/>
        <v>1.0540946527669479</v>
      </c>
      <c r="F53" s="173">
        <f t="shared" si="20"/>
        <v>1.0892134244705109</v>
      </c>
      <c r="H53" s="68">
        <f t="shared" si="21"/>
        <v>-12.522297462520019</v>
      </c>
      <c r="I53" s="69">
        <f t="shared" si="22"/>
        <v>29.281065671506525</v>
      </c>
      <c r="J53" s="69">
        <f t="shared" si="23"/>
        <v>16.758768208986506</v>
      </c>
      <c r="L53" t="str">
        <f t="shared" si="24"/>
        <v>33 Protective service occupations</v>
      </c>
      <c r="M53" s="173">
        <f t="shared" ref="M53:Q53" si="48">M16/M$35*100</f>
        <v>1.8702811579105103</v>
      </c>
      <c r="N53" s="173">
        <f t="shared" si="48"/>
        <v>1.7251135026382585</v>
      </c>
      <c r="O53" s="173">
        <f t="shared" si="48"/>
        <v>1.8358530616899884</v>
      </c>
      <c r="P53" s="173">
        <f t="shared" si="48"/>
        <v>1.4933865008142069</v>
      </c>
      <c r="Q53" s="173">
        <f t="shared" si="48"/>
        <v>1.4361695121820075</v>
      </c>
      <c r="S53" s="68">
        <f t="shared" si="26"/>
        <v>-21.062294617935358</v>
      </c>
      <c r="T53" s="69">
        <f t="shared" si="27"/>
        <v>23.428155700153518</v>
      </c>
      <c r="U53" s="69">
        <f t="shared" si="28"/>
        <v>2.3658610822181605</v>
      </c>
      <c r="W53" t="str">
        <f t="shared" si="29"/>
        <v>33 Protective service occupations</v>
      </c>
      <c r="X53" s="173">
        <f t="shared" ref="X53:AB53" si="49">X16/X$35*100</f>
        <v>0.57972206924536751</v>
      </c>
      <c r="Y53" s="173">
        <f t="shared" si="49"/>
        <v>0.58237217841728772</v>
      </c>
      <c r="Z53" s="173">
        <f t="shared" si="49"/>
        <v>0.65897455312144326</v>
      </c>
      <c r="AA53" s="173">
        <f t="shared" si="49"/>
        <v>0.5658727550617072</v>
      </c>
      <c r="AB53" s="173">
        <f t="shared" si="49"/>
        <v>0.71486507670753263</v>
      </c>
      <c r="AD53" s="68">
        <f t="shared" si="31"/>
        <v>14.276329343318478</v>
      </c>
      <c r="AE53" s="69">
        <f t="shared" si="32"/>
        <v>47.647576478948558</v>
      </c>
      <c r="AF53" s="69">
        <f t="shared" si="33"/>
        <v>61.923905822267045</v>
      </c>
    </row>
    <row r="54" spans="1:32" x14ac:dyDescent="0.2">
      <c r="A54" t="str">
        <f t="shared" si="19"/>
        <v>34 Culture, media and sports occupations</v>
      </c>
      <c r="B54" s="173">
        <f t="shared" si="20"/>
        <v>1.1882717851230442</v>
      </c>
      <c r="C54" s="173">
        <f t="shared" si="20"/>
        <v>1.4022506843419877</v>
      </c>
      <c r="D54" s="173">
        <f t="shared" si="20"/>
        <v>1.5056788179353056</v>
      </c>
      <c r="E54" s="173">
        <f t="shared" si="20"/>
        <v>1.2736555173786339</v>
      </c>
      <c r="F54" s="173">
        <f t="shared" si="20"/>
        <v>1.3301319735642305</v>
      </c>
      <c r="H54" s="68">
        <f t="shared" si="21"/>
        <v>-9.0157695307639223</v>
      </c>
      <c r="I54" s="69">
        <f t="shared" si="22"/>
        <v>42.828838074342279</v>
      </c>
      <c r="J54" s="69">
        <f t="shared" si="23"/>
        <v>33.813068543578353</v>
      </c>
      <c r="L54" t="str">
        <f t="shared" si="24"/>
        <v>34 Culture, media and sports occupations</v>
      </c>
      <c r="M54" s="173">
        <f t="shared" ref="M54:Q54" si="50">M17/M$35*100</f>
        <v>1.1176360898698532</v>
      </c>
      <c r="N54" s="173">
        <f t="shared" si="50"/>
        <v>1.358435274259848</v>
      </c>
      <c r="O54" s="173">
        <f t="shared" si="50"/>
        <v>1.3243177923673448</v>
      </c>
      <c r="P54" s="173">
        <f t="shared" si="50"/>
        <v>1.0696379000199256</v>
      </c>
      <c r="Q54" s="173">
        <f t="shared" si="50"/>
        <v>1.0804722210541133</v>
      </c>
      <c r="S54" s="68">
        <f t="shared" si="26"/>
        <v>-17.673793379259866</v>
      </c>
      <c r="T54" s="69">
        <f t="shared" si="27"/>
        <v>33.169911734004657</v>
      </c>
      <c r="U54" s="69">
        <f t="shared" si="28"/>
        <v>15.496118354744794</v>
      </c>
      <c r="W54" t="str">
        <f t="shared" si="29"/>
        <v>34 Culture, media and sports occupations</v>
      </c>
      <c r="X54" s="173">
        <f t="shared" ref="X54:AB54" si="51">X17/X$35*100</f>
        <v>1.267359121081487</v>
      </c>
      <c r="Y54" s="173">
        <f t="shared" si="51"/>
        <v>1.4511602220824233</v>
      </c>
      <c r="Z54" s="173">
        <f t="shared" si="51"/>
        <v>1.7099605370278308</v>
      </c>
      <c r="AA54" s="173">
        <f t="shared" si="51"/>
        <v>1.5003974174501642</v>
      </c>
      <c r="AB54" s="173">
        <f t="shared" si="51"/>
        <v>1.5995024188892641</v>
      </c>
      <c r="AD54" s="68">
        <f t="shared" si="31"/>
        <v>-1.4629267454081578</v>
      </c>
      <c r="AE54" s="69">
        <f t="shared" si="32"/>
        <v>51.254819961256835</v>
      </c>
      <c r="AF54" s="69">
        <f t="shared" si="33"/>
        <v>49.791893215848674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4.866355501532893</v>
      </c>
      <c r="C55" s="173">
        <f t="shared" si="52"/>
        <v>5.1167211937521673</v>
      </c>
      <c r="D55" s="173">
        <f t="shared" si="52"/>
        <v>5.5215606185852977</v>
      </c>
      <c r="E55" s="173">
        <f t="shared" si="52"/>
        <v>5.4511314700572937</v>
      </c>
      <c r="F55" s="173">
        <f t="shared" si="52"/>
        <v>5.6338820613399916</v>
      </c>
      <c r="H55" s="68">
        <f t="shared" si="21"/>
        <v>5.0871564730036942</v>
      </c>
      <c r="I55" s="69">
        <f t="shared" si="22"/>
        <v>47.210001355699802</v>
      </c>
      <c r="J55" s="69">
        <f t="shared" si="23"/>
        <v>52.29715782870349</v>
      </c>
      <c r="L55" t="str">
        <f t="shared" si="24"/>
        <v>35 Business and public service associate professionals</v>
      </c>
      <c r="M55" s="173">
        <f t="shared" ref="M55:Q55" si="53">M18/M$35*100</f>
        <v>4.6530037095376686</v>
      </c>
      <c r="N55" s="173">
        <f t="shared" si="53"/>
        <v>4.8985448929237734</v>
      </c>
      <c r="O55" s="173">
        <f t="shared" si="53"/>
        <v>5.3293625711263317</v>
      </c>
      <c r="P55" s="173">
        <f t="shared" si="53"/>
        <v>5.2217560462340069</v>
      </c>
      <c r="Q55" s="173">
        <f t="shared" si="53"/>
        <v>5.2423465431790488</v>
      </c>
      <c r="S55" s="68">
        <f t="shared" si="26"/>
        <v>-0.74162249339524944</v>
      </c>
      <c r="T55" s="69">
        <f t="shared" si="27"/>
        <v>38.014731749251638</v>
      </c>
      <c r="U55" s="69">
        <f t="shared" si="28"/>
        <v>37.27310925585639</v>
      </c>
      <c r="W55" t="str">
        <f t="shared" si="29"/>
        <v>35 Business and public service associate professionals</v>
      </c>
      <c r="X55" s="173">
        <f t="shared" ref="X55:AB55" si="54">X18/X$35*100</f>
        <v>5.1052350763764336</v>
      </c>
      <c r="Y55" s="173">
        <f t="shared" si="54"/>
        <v>5.3602634086813223</v>
      </c>
      <c r="Z55" s="173">
        <f t="shared" si="54"/>
        <v>5.7380489595515529</v>
      </c>
      <c r="AA55" s="173">
        <f t="shared" si="54"/>
        <v>5.7060556285722734</v>
      </c>
      <c r="AB55" s="173">
        <f t="shared" si="54"/>
        <v>6.0563293954704829</v>
      </c>
      <c r="AD55" s="68">
        <f t="shared" si="31"/>
        <v>11.184970087601982</v>
      </c>
      <c r="AE55" s="69">
        <f t="shared" si="32"/>
        <v>56.829690233822717</v>
      </c>
      <c r="AF55" s="69">
        <f t="shared" si="33"/>
        <v>68.014660321424699</v>
      </c>
    </row>
    <row r="56" spans="1:32" x14ac:dyDescent="0.2">
      <c r="A56" t="str">
        <f t="shared" si="19"/>
        <v>41 Administrative occupations</v>
      </c>
      <c r="B56" s="173">
        <f t="shared" si="52"/>
        <v>9.9545792565195637</v>
      </c>
      <c r="C56" s="173">
        <f t="shared" si="52"/>
        <v>9.2384412163560938</v>
      </c>
      <c r="D56" s="173">
        <f t="shared" si="52"/>
        <v>9.941586058790298</v>
      </c>
      <c r="E56" s="173">
        <f t="shared" si="52"/>
        <v>10.216960442453653</v>
      </c>
      <c r="F56" s="173">
        <f t="shared" si="52"/>
        <v>9.9715507381853232</v>
      </c>
      <c r="H56" s="68">
        <f t="shared" si="21"/>
        <v>3.3024831266103574</v>
      </c>
      <c r="I56" s="69">
        <f t="shared" si="22"/>
        <v>50.485045727483325</v>
      </c>
      <c r="J56" s="69">
        <f t="shared" si="23"/>
        <v>53.787528854093679</v>
      </c>
      <c r="L56" t="str">
        <f t="shared" si="24"/>
        <v>41 Administrative occupations</v>
      </c>
      <c r="M56" s="173">
        <f t="shared" ref="M56:Q56" si="55">M19/M$35*100</f>
        <v>6.7121465659431117</v>
      </c>
      <c r="N56" s="173">
        <f t="shared" si="55"/>
        <v>6.180423704182159</v>
      </c>
      <c r="O56" s="173">
        <f t="shared" si="55"/>
        <v>7.4146448832694238</v>
      </c>
      <c r="P56" s="173">
        <f t="shared" si="55"/>
        <v>8.0367629222008539</v>
      </c>
      <c r="Q56" s="173">
        <f t="shared" si="55"/>
        <v>8.962938554732256</v>
      </c>
      <c r="S56" s="68">
        <f t="shared" si="26"/>
        <v>21.976670978896369</v>
      </c>
      <c r="T56" s="69">
        <f t="shared" si="27"/>
        <v>42.515197310015978</v>
      </c>
      <c r="U56" s="69">
        <f t="shared" si="28"/>
        <v>64.491868288912343</v>
      </c>
      <c r="W56" t="str">
        <f t="shared" si="29"/>
        <v>41 Administrative occupations</v>
      </c>
      <c r="X56" s="173">
        <f t="shared" ref="X56:AB56" si="56">X19/X$35*100</f>
        <v>13.584972680171257</v>
      </c>
      <c r="Y56" s="173">
        <f t="shared" si="56"/>
        <v>12.651994179621376</v>
      </c>
      <c r="Z56" s="173">
        <f t="shared" si="56"/>
        <v>12.787886060483109</v>
      </c>
      <c r="AA56" s="173">
        <f t="shared" si="56"/>
        <v>12.639996916819493</v>
      </c>
      <c r="AB56" s="173">
        <f t="shared" si="56"/>
        <v>11.059793077150241</v>
      </c>
      <c r="AD56" s="68">
        <f t="shared" si="31"/>
        <v>-8.8935574861621536</v>
      </c>
      <c r="AE56" s="69">
        <f t="shared" si="32"/>
        <v>55.690123225146785</v>
      </c>
      <c r="AF56" s="69">
        <f t="shared" si="33"/>
        <v>46.796565738984633</v>
      </c>
    </row>
    <row r="57" spans="1:32" x14ac:dyDescent="0.2">
      <c r="A57" t="str">
        <f t="shared" si="19"/>
        <v>42 Secretarial and related occupations</v>
      </c>
      <c r="B57" s="173">
        <f t="shared" si="52"/>
        <v>2.4276117971463331</v>
      </c>
      <c r="C57" s="173">
        <f t="shared" si="52"/>
        <v>2.0960171771692684</v>
      </c>
      <c r="D57" s="173">
        <f t="shared" si="52"/>
        <v>2.0821104924701634</v>
      </c>
      <c r="E57" s="173">
        <f t="shared" si="52"/>
        <v>1.9663146752137788</v>
      </c>
      <c r="F57" s="173">
        <f t="shared" si="52"/>
        <v>1.4482894506651032</v>
      </c>
      <c r="H57" s="68">
        <f t="shared" si="21"/>
        <v>-28.360041031416618</v>
      </c>
      <c r="I57" s="69">
        <f t="shared" si="22"/>
        <v>46.193956611648204</v>
      </c>
      <c r="J57" s="69">
        <f t="shared" si="23"/>
        <v>17.83391558023159</v>
      </c>
      <c r="L57" t="str">
        <f t="shared" si="24"/>
        <v>42 Secretarial and related occupations</v>
      </c>
      <c r="M57" s="173">
        <f t="shared" ref="M57:Q57" si="57">M20/M$35*100</f>
        <v>0.40474638766125365</v>
      </c>
      <c r="N57" s="173">
        <f t="shared" si="57"/>
        <v>0.30242063149161369</v>
      </c>
      <c r="O57" s="173">
        <f t="shared" si="57"/>
        <v>0.30568631023535814</v>
      </c>
      <c r="P57" s="173">
        <f t="shared" si="57"/>
        <v>0.27538385104211094</v>
      </c>
      <c r="Q57" s="173">
        <f t="shared" si="57"/>
        <v>0.32015069953385555</v>
      </c>
      <c r="S57" s="68">
        <f t="shared" si="26"/>
        <v>5.6805775840641584</v>
      </c>
      <c r="T57" s="69">
        <f t="shared" si="27"/>
        <v>31.994490005999655</v>
      </c>
      <c r="U57" s="69">
        <f t="shared" si="28"/>
        <v>37.675067590063811</v>
      </c>
      <c r="W57" t="str">
        <f t="shared" si="29"/>
        <v>42 Secretarial and related occupations</v>
      </c>
      <c r="X57" s="173">
        <f t="shared" ref="X57:AB57" si="58">X20/X$35*100</f>
        <v>4.692515337278568</v>
      </c>
      <c r="Y57" s="173">
        <f t="shared" si="58"/>
        <v>4.0981433190329248</v>
      </c>
      <c r="Z57" s="173">
        <f t="shared" si="58"/>
        <v>4.0830419751192784</v>
      </c>
      <c r="AA57" s="173">
        <f t="shared" si="58"/>
        <v>3.8455880091832451</v>
      </c>
      <c r="AB57" s="173">
        <f t="shared" si="58"/>
        <v>2.6654950063276472</v>
      </c>
      <c r="AD57" s="68">
        <f t="shared" si="31"/>
        <v>-31.230657221957603</v>
      </c>
      <c r="AE57" s="69">
        <f t="shared" si="32"/>
        <v>47.391385459685729</v>
      </c>
      <c r="AF57" s="69">
        <f t="shared" si="33"/>
        <v>16.160728237728129</v>
      </c>
    </row>
    <row r="58" spans="1:32" x14ac:dyDescent="0.2">
      <c r="A58" t="str">
        <f t="shared" si="19"/>
        <v>51 Skilled agricultural and related trades</v>
      </c>
      <c r="B58" s="173">
        <f t="shared" si="52"/>
        <v>1.6530574409183036</v>
      </c>
      <c r="C58" s="173">
        <f t="shared" si="52"/>
        <v>1.5621690063472942</v>
      </c>
      <c r="D58" s="173">
        <f t="shared" si="52"/>
        <v>1.2699087852220037</v>
      </c>
      <c r="E58" s="173">
        <f t="shared" si="52"/>
        <v>1.2364116528341389</v>
      </c>
      <c r="F58" s="173">
        <f t="shared" si="52"/>
        <v>1.3019329471771428</v>
      </c>
      <c r="H58" s="68">
        <f t="shared" si="21"/>
        <v>5.5892788517702847</v>
      </c>
      <c r="I58" s="69">
        <f t="shared" si="22"/>
        <v>55.985271826687146</v>
      </c>
      <c r="J58" s="69">
        <f t="shared" si="23"/>
        <v>61.574550678457427</v>
      </c>
      <c r="L58" t="str">
        <f t="shared" si="24"/>
        <v>51 Skilled agricultural and related trades</v>
      </c>
      <c r="M58" s="173">
        <f t="shared" ref="M58:Q58" si="59">M21/M$35*100</f>
        <v>2.7127355932571753</v>
      </c>
      <c r="N58" s="173">
        <f t="shared" si="59"/>
        <v>2.3596409214800462</v>
      </c>
      <c r="O58" s="173">
        <f t="shared" si="59"/>
        <v>2.0149620406008828</v>
      </c>
      <c r="P58" s="173">
        <f t="shared" si="59"/>
        <v>1.948890945278059</v>
      </c>
      <c r="Q58" s="173">
        <f t="shared" si="59"/>
        <v>2.0024611233949798</v>
      </c>
      <c r="S58" s="68">
        <f t="shared" si="26"/>
        <v>0.27991039563472775</v>
      </c>
      <c r="T58" s="69">
        <f t="shared" si="27"/>
        <v>52.412275182695581</v>
      </c>
      <c r="U58" s="69">
        <f t="shared" si="28"/>
        <v>52.692185578330296</v>
      </c>
      <c r="W58" t="str">
        <f t="shared" si="29"/>
        <v>51 Skilled agricultural and related trades</v>
      </c>
      <c r="X58" s="173">
        <f t="shared" ref="X58:AB58" si="60">X21/X$35*100</f>
        <v>0.46658760096783841</v>
      </c>
      <c r="Y58" s="173">
        <f t="shared" si="60"/>
        <v>0.67198031115992762</v>
      </c>
      <c r="Z58" s="173">
        <f t="shared" si="60"/>
        <v>0.43069451993187302</v>
      </c>
      <c r="AA58" s="173">
        <f t="shared" si="60"/>
        <v>0.44457362128651662</v>
      </c>
      <c r="AB58" s="173">
        <f t="shared" si="60"/>
        <v>0.54609791612670155</v>
      </c>
      <c r="AD58" s="68">
        <f t="shared" si="31"/>
        <v>33.56787562374361</v>
      </c>
      <c r="AE58" s="69">
        <f t="shared" si="32"/>
        <v>74.813769640645873</v>
      </c>
      <c r="AF58" s="69">
        <f t="shared" si="33"/>
        <v>108.38164526438949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4.3073370207611932</v>
      </c>
      <c r="C59" s="173">
        <f t="shared" si="52"/>
        <v>4.1855694712424718</v>
      </c>
      <c r="D59" s="173">
        <f t="shared" si="52"/>
        <v>3.8197478252789754</v>
      </c>
      <c r="E59" s="173">
        <f t="shared" si="52"/>
        <v>3.6638255924213659</v>
      </c>
      <c r="F59" s="173">
        <f t="shared" si="52"/>
        <v>3.2819088469755924</v>
      </c>
      <c r="H59" s="68">
        <f t="shared" si="21"/>
        <v>-11.509722672307493</v>
      </c>
      <c r="I59" s="69">
        <f t="shared" si="22"/>
        <v>35.455727706314235</v>
      </c>
      <c r="J59" s="69">
        <f t="shared" si="23"/>
        <v>23.946005034006745</v>
      </c>
      <c r="L59" t="str">
        <f t="shared" si="24"/>
        <v>52 Skilled metal, electrical and electronic trades</v>
      </c>
      <c r="M59" s="173">
        <f t="shared" ref="M59:Q59" si="61">M22/M$35*100</f>
        <v>8.0272619018846836</v>
      </c>
      <c r="N59" s="173">
        <f t="shared" si="61"/>
        <v>7.7369483227843041</v>
      </c>
      <c r="O59" s="173">
        <f t="shared" si="61"/>
        <v>7.0534767841801234</v>
      </c>
      <c r="P59" s="173">
        <f t="shared" si="61"/>
        <v>6.6960560057909628</v>
      </c>
      <c r="Q59" s="173">
        <f t="shared" si="61"/>
        <v>6.0028010335820419</v>
      </c>
      <c r="S59" s="68">
        <f t="shared" si="26"/>
        <v>-14.124867463489323</v>
      </c>
      <c r="T59" s="69">
        <f t="shared" si="27"/>
        <v>34.022330174853877</v>
      </c>
      <c r="U59" s="69">
        <f t="shared" si="28"/>
        <v>19.897462711364554</v>
      </c>
      <c r="W59" t="str">
        <f t="shared" si="29"/>
        <v>52 Skilled metal, electrical and electronic trades</v>
      </c>
      <c r="X59" s="173">
        <f t="shared" ref="X59:AB59" si="62">X22/X$35*100</f>
        <v>0.14231892673622334</v>
      </c>
      <c r="Y59" s="173">
        <f t="shared" si="62"/>
        <v>0.22129531189007826</v>
      </c>
      <c r="Z59" s="173">
        <f t="shared" si="62"/>
        <v>0.17733508122402092</v>
      </c>
      <c r="AA59" s="173">
        <f t="shared" si="62"/>
        <v>0.29385345823418291</v>
      </c>
      <c r="AB59" s="173">
        <f t="shared" si="62"/>
        <v>0.34620161896383173</v>
      </c>
      <c r="AD59" s="68">
        <f t="shared" si="31"/>
        <v>105.65311000127826</v>
      </c>
      <c r="AE59" s="69">
        <f t="shared" si="32"/>
        <v>99.674319234977347</v>
      </c>
      <c r="AF59" s="69">
        <f t="shared" si="33"/>
        <v>205.3274292362556</v>
      </c>
    </row>
    <row r="60" spans="1:32" x14ac:dyDescent="0.2">
      <c r="A60" t="str">
        <f t="shared" si="19"/>
        <v>53 Skilled construction and building trades</v>
      </c>
      <c r="B60" s="173">
        <f t="shared" si="52"/>
        <v>3.9166314376000892</v>
      </c>
      <c r="C60" s="173">
        <f t="shared" si="52"/>
        <v>3.6975387068770038</v>
      </c>
      <c r="D60" s="173">
        <f t="shared" si="52"/>
        <v>3.2346212564540346</v>
      </c>
      <c r="E60" s="173">
        <f t="shared" si="52"/>
        <v>3.0153889320145213</v>
      </c>
      <c r="F60" s="173">
        <f t="shared" si="52"/>
        <v>2.5150378033233967</v>
      </c>
      <c r="H60" s="68">
        <f t="shared" si="21"/>
        <v>-19.919861618926941</v>
      </c>
      <c r="I60" s="69">
        <f t="shared" si="22"/>
        <v>37.19289913557823</v>
      </c>
      <c r="J60" s="69">
        <f t="shared" si="23"/>
        <v>17.273037516651289</v>
      </c>
      <c r="L60" t="str">
        <f t="shared" si="24"/>
        <v>53 Skilled construction and building trades</v>
      </c>
      <c r="M60" s="173">
        <f t="shared" ref="M60:Q60" si="63">M23/M$35*100</f>
        <v>7.351858271853744</v>
      </c>
      <c r="N60" s="173">
        <f t="shared" si="63"/>
        <v>6.9384138974046232</v>
      </c>
      <c r="O60" s="173">
        <f t="shared" si="63"/>
        <v>5.9863382706759101</v>
      </c>
      <c r="P60" s="173">
        <f t="shared" si="63"/>
        <v>5.6600381348360527</v>
      </c>
      <c r="Q60" s="173">
        <f t="shared" si="63"/>
        <v>4.7772708151910148</v>
      </c>
      <c r="S60" s="68">
        <f t="shared" si="26"/>
        <v>-19.474149510968484</v>
      </c>
      <c r="T60" s="69">
        <f t="shared" si="27"/>
        <v>37.28726297296199</v>
      </c>
      <c r="U60" s="69">
        <f t="shared" si="28"/>
        <v>17.813113461993506</v>
      </c>
      <c r="W60" t="str">
        <f t="shared" si="29"/>
        <v>53 Skilled construction and building trades</v>
      </c>
      <c r="X60" s="173">
        <f t="shared" ref="X60:AB60" si="64">X23/X$35*100</f>
        <v>7.0375833259664053E-2</v>
      </c>
      <c r="Y60" s="173">
        <f t="shared" si="64"/>
        <v>7.9868413571905647E-2</v>
      </c>
      <c r="Z60" s="173">
        <f t="shared" si="64"/>
        <v>0.13513788972175556</v>
      </c>
      <c r="AA60" s="173">
        <f t="shared" si="64"/>
        <v>7.6168324334856277E-2</v>
      </c>
      <c r="AB60" s="173">
        <f t="shared" si="64"/>
        <v>7.4200993589416245E-2</v>
      </c>
      <c r="AD60" s="68">
        <f t="shared" si="31"/>
        <v>-42.159314256017936</v>
      </c>
      <c r="AE60" s="69">
        <f t="shared" si="32"/>
        <v>32.484478487635393</v>
      </c>
      <c r="AF60" s="69">
        <f t="shared" si="33"/>
        <v>-9.674835768382545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2.4960341081683488</v>
      </c>
      <c r="C61" s="173">
        <f t="shared" si="52"/>
        <v>2.0645954978475172</v>
      </c>
      <c r="D61" s="173">
        <f t="shared" si="52"/>
        <v>2.0024697668266169</v>
      </c>
      <c r="E61" s="173">
        <f t="shared" si="52"/>
        <v>1.9938825720167273</v>
      </c>
      <c r="F61" s="173">
        <f t="shared" si="52"/>
        <v>1.8296397952473131</v>
      </c>
      <c r="H61" s="68">
        <f t="shared" si="21"/>
        <v>-5.8970227901985934</v>
      </c>
      <c r="I61" s="69">
        <f t="shared" si="22"/>
        <v>40.579850838466633</v>
      </c>
      <c r="J61" s="69">
        <f t="shared" si="23"/>
        <v>34.682828048268036</v>
      </c>
      <c r="L61" t="str">
        <f t="shared" si="24"/>
        <v>54 Textiles, printing and other skilled trades</v>
      </c>
      <c r="M61" s="173">
        <f t="shared" ref="M61:Q61" si="65">M24/M$35*100</f>
        <v>3.0719741159073872</v>
      </c>
      <c r="N61" s="173">
        <f t="shared" si="65"/>
        <v>2.4778101156572574</v>
      </c>
      <c r="O61" s="173">
        <f t="shared" si="65"/>
        <v>2.2752494662615979</v>
      </c>
      <c r="P61" s="173">
        <f t="shared" si="65"/>
        <v>2.3459245659788386</v>
      </c>
      <c r="Q61" s="173">
        <f t="shared" si="65"/>
        <v>2.1208520761529637</v>
      </c>
      <c r="S61" s="68">
        <f t="shared" si="26"/>
        <v>-5.9414952541671093</v>
      </c>
      <c r="T61" s="69">
        <f t="shared" si="27"/>
        <v>30.818264021358715</v>
      </c>
      <c r="U61" s="69">
        <f t="shared" si="28"/>
        <v>24.87676876719161</v>
      </c>
      <c r="W61" t="str">
        <f t="shared" si="29"/>
        <v>54 Textiles, printing and other skilled trades</v>
      </c>
      <c r="X61" s="173">
        <f t="shared" ref="X61:AB61" si="66">X24/X$35*100</f>
        <v>1.8511822280998771</v>
      </c>
      <c r="Y61" s="173">
        <f t="shared" si="66"/>
        <v>1.6033391520373121</v>
      </c>
      <c r="Z61" s="173">
        <f t="shared" si="66"/>
        <v>1.6952157371385244</v>
      </c>
      <c r="AA61" s="173">
        <f t="shared" si="66"/>
        <v>1.6026287594815329</v>
      </c>
      <c r="AB61" s="173">
        <f t="shared" si="66"/>
        <v>1.5154362401969457</v>
      </c>
      <c r="AD61" s="68">
        <f t="shared" si="31"/>
        <v>-5.8297900551856188</v>
      </c>
      <c r="AE61" s="69">
        <f t="shared" si="32"/>
        <v>55.337256235331999</v>
      </c>
      <c r="AF61" s="69">
        <f t="shared" si="33"/>
        <v>49.50746618014638</v>
      </c>
    </row>
    <row r="62" spans="1:32" x14ac:dyDescent="0.2">
      <c r="A62" t="str">
        <f t="shared" si="19"/>
        <v>61 Caring personal service occupations</v>
      </c>
      <c r="B62" s="173">
        <f t="shared" si="52"/>
        <v>7.9965346606180985</v>
      </c>
      <c r="C62" s="173">
        <f t="shared" si="52"/>
        <v>7.5566090687082088</v>
      </c>
      <c r="D62" s="173">
        <f t="shared" si="52"/>
        <v>7.2741871686255148</v>
      </c>
      <c r="E62" s="173">
        <f t="shared" si="52"/>
        <v>7.5059140611848036</v>
      </c>
      <c r="F62" s="173">
        <f t="shared" si="52"/>
        <v>8.0409723101550341</v>
      </c>
      <c r="H62" s="68">
        <f t="shared" si="21"/>
        <v>13.848635263117725</v>
      </c>
      <c r="I62" s="69">
        <f t="shared" si="22"/>
        <v>60.46890595061074</v>
      </c>
      <c r="J62" s="69">
        <f t="shared" si="23"/>
        <v>74.317541213728461</v>
      </c>
      <c r="L62" t="str">
        <f t="shared" si="24"/>
        <v>61 Caring personal service occupations</v>
      </c>
      <c r="M62" s="173">
        <f t="shared" ref="M62:Q62" si="67">M25/M$35*100</f>
        <v>1.970492796570664</v>
      </c>
      <c r="N62" s="173">
        <f t="shared" si="67"/>
        <v>1.9941340908020979</v>
      </c>
      <c r="O62" s="173">
        <f t="shared" si="67"/>
        <v>1.9099855312285223</v>
      </c>
      <c r="P62" s="173">
        <f t="shared" si="67"/>
        <v>2.272942061827079</v>
      </c>
      <c r="Q62" s="173">
        <f t="shared" si="67"/>
        <v>2.6242666717717218</v>
      </c>
      <c r="S62" s="68">
        <f t="shared" si="26"/>
        <v>38.641931620304568</v>
      </c>
      <c r="T62" s="69">
        <f t="shared" si="27"/>
        <v>54.629358813336303</v>
      </c>
      <c r="U62" s="69">
        <f t="shared" si="28"/>
        <v>93.271290433640857</v>
      </c>
      <c r="W62" t="str">
        <f t="shared" si="29"/>
        <v>61 Caring personal service occupations</v>
      </c>
      <c r="X62" s="173">
        <f t="shared" ref="X62:AB62" si="68">X25/X$35*100</f>
        <v>14.743599238849384</v>
      </c>
      <c r="Y62" s="173">
        <f t="shared" si="68"/>
        <v>13.765796186940868</v>
      </c>
      <c r="Z62" s="173">
        <f t="shared" si="68"/>
        <v>13.316325101043535</v>
      </c>
      <c r="AA62" s="173">
        <f t="shared" si="68"/>
        <v>13.321755014122246</v>
      </c>
      <c r="AB62" s="173">
        <f t="shared" si="68"/>
        <v>13.885328059673766</v>
      </c>
      <c r="AD62" s="68">
        <f t="shared" si="31"/>
        <v>9.8430544278446899</v>
      </c>
      <c r="AE62" s="69">
        <f t="shared" si="32"/>
        <v>61.412337504154792</v>
      </c>
      <c r="AF62" s="69">
        <f t="shared" si="33"/>
        <v>71.255391931999483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2.0468221337905006</v>
      </c>
      <c r="C63" s="173">
        <f t="shared" si="52"/>
        <v>2.3286428232686416</v>
      </c>
      <c r="D63" s="173">
        <f t="shared" si="52"/>
        <v>2.2134748686958674</v>
      </c>
      <c r="E63" s="173">
        <f t="shared" si="52"/>
        <v>1.876254130106916</v>
      </c>
      <c r="F63" s="173">
        <f t="shared" si="52"/>
        <v>1.721973674839961</v>
      </c>
      <c r="H63" s="68">
        <f t="shared" si="21"/>
        <v>-19.877287027239174</v>
      </c>
      <c r="I63" s="69">
        <f t="shared" si="22"/>
        <v>42.259662405011724</v>
      </c>
      <c r="J63" s="69">
        <f t="shared" si="23"/>
        <v>22.382375377772554</v>
      </c>
      <c r="L63" t="str">
        <f t="shared" si="24"/>
        <v>62 Leisure, travel and related personal service occupations</v>
      </c>
      <c r="M63" s="173">
        <f t="shared" ref="M63:Q63" si="69">M26/M$35*100</f>
        <v>1.0866308877814868</v>
      </c>
      <c r="N63" s="173">
        <f t="shared" si="69"/>
        <v>1.2346526507196811</v>
      </c>
      <c r="O63" s="173">
        <f t="shared" si="69"/>
        <v>1.2839259954172808</v>
      </c>
      <c r="P63" s="173">
        <f t="shared" si="69"/>
        <v>1.1655533736457173</v>
      </c>
      <c r="Q63" s="173">
        <f t="shared" si="69"/>
        <v>1.2120478273921649</v>
      </c>
      <c r="S63" s="68">
        <f t="shared" si="26"/>
        <v>-4.7430924492633801</v>
      </c>
      <c r="T63" s="69">
        <f t="shared" si="27"/>
        <v>40.464610588108016</v>
      </c>
      <c r="U63" s="69">
        <f t="shared" si="28"/>
        <v>35.721518138844637</v>
      </c>
      <c r="W63" t="str">
        <f t="shared" si="29"/>
        <v>62 Leisure, travel and related personal service occupations</v>
      </c>
      <c r="X63" s="173">
        <f t="shared" ref="X63:AB63" si="70">X26/X$35*100</f>
        <v>3.1219013467191519</v>
      </c>
      <c r="Y63" s="173">
        <f t="shared" si="70"/>
        <v>3.5498239906167677</v>
      </c>
      <c r="Z63" s="173">
        <f t="shared" si="70"/>
        <v>3.2605016001515517</v>
      </c>
      <c r="AA63" s="173">
        <f t="shared" si="70"/>
        <v>2.6661155253557252</v>
      </c>
      <c r="AB63" s="173">
        <f t="shared" si="70"/>
        <v>2.2721582810038723</v>
      </c>
      <c r="AD63" s="68">
        <f t="shared" si="31"/>
        <v>-26.590036337094343</v>
      </c>
      <c r="AE63" s="69">
        <f t="shared" si="32"/>
        <v>43.055854946543413</v>
      </c>
      <c r="AF63" s="69">
        <f t="shared" si="33"/>
        <v>16.465818609449077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0.11140835200261154</v>
      </c>
      <c r="C64" s="173">
        <f t="shared" si="52"/>
        <v>9.1428929425691599E-2</v>
      </c>
      <c r="D64" s="173">
        <f t="shared" si="52"/>
        <v>0.11377731297820849</v>
      </c>
      <c r="E64" s="173">
        <f t="shared" si="52"/>
        <v>8.5435166441494251E-2</v>
      </c>
      <c r="F64" s="173">
        <f t="shared" si="52"/>
        <v>9.0196369959016517E-2</v>
      </c>
      <c r="H64" s="68">
        <f t="shared" si="21"/>
        <v>-18.353585000413773</v>
      </c>
      <c r="I64" s="69">
        <f t="shared" si="22"/>
        <v>38.762514679504235</v>
      </c>
      <c r="J64" s="69">
        <f t="shared" si="23"/>
        <v>20.408929679090459</v>
      </c>
      <c r="L64" t="str">
        <f t="shared" si="24"/>
        <v>63 Community and civil enforcement occupations</v>
      </c>
      <c r="M64" s="173">
        <f t="shared" ref="M64:Q64" si="71">M27/M$35*100</f>
        <v>0.16050662665065576</v>
      </c>
      <c r="N64" s="173">
        <f t="shared" si="71"/>
        <v>0.1171399670935773</v>
      </c>
      <c r="O64" s="173">
        <f t="shared" si="71"/>
        <v>0.16847373007063904</v>
      </c>
      <c r="P64" s="173">
        <f t="shared" si="71"/>
        <v>0.10079325368965596</v>
      </c>
      <c r="Q64" s="173">
        <f t="shared" si="71"/>
        <v>0.11438046380964509</v>
      </c>
      <c r="S64" s="68">
        <f t="shared" si="26"/>
        <v>-31.492775197487642</v>
      </c>
      <c r="T64" s="69">
        <f t="shared" si="27"/>
        <v>27.430138880072235</v>
      </c>
      <c r="U64" s="69">
        <f t="shared" si="28"/>
        <v>-4.0626363174154099</v>
      </c>
      <c r="W64" t="str">
        <f t="shared" si="29"/>
        <v>63 Community and civil enforcement occupations</v>
      </c>
      <c r="X64" s="173">
        <f t="shared" ref="X64:AB64" si="72">X27/X$35*100</f>
        <v>5.6435413346724257E-2</v>
      </c>
      <c r="Y64" s="173">
        <f t="shared" si="72"/>
        <v>6.272863962341263E-2</v>
      </c>
      <c r="Z64" s="173">
        <f t="shared" si="72"/>
        <v>5.2168276103543257E-2</v>
      </c>
      <c r="AA64" s="173">
        <f t="shared" si="72"/>
        <v>6.8366435176047416E-2</v>
      </c>
      <c r="AB64" s="173">
        <f t="shared" si="72"/>
        <v>6.4102936536814509E-2</v>
      </c>
      <c r="AD64" s="68">
        <f t="shared" si="31"/>
        <v>29.441126663533289</v>
      </c>
      <c r="AE64" s="69">
        <f t="shared" si="32"/>
        <v>79.984814203105444</v>
      </c>
      <c r="AF64" s="69">
        <f t="shared" si="33"/>
        <v>109.42594086663873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6.8544744358134642</v>
      </c>
      <c r="C65" s="173">
        <f t="shared" si="73"/>
        <v>6.6590100186409176</v>
      </c>
      <c r="D65" s="173">
        <f t="shared" si="73"/>
        <v>6.3822707912332941</v>
      </c>
      <c r="E65" s="173">
        <f t="shared" si="73"/>
        <v>6.0752948650442749</v>
      </c>
      <c r="F65" s="173">
        <f t="shared" si="73"/>
        <v>5.6744139213652556</v>
      </c>
      <c r="H65" s="68">
        <f t="shared" si="21"/>
        <v>-8.4307790327780143</v>
      </c>
      <c r="I65" s="69">
        <f t="shared" si="22"/>
        <v>43.92463680603533</v>
      </c>
      <c r="J65" s="69">
        <f t="shared" si="23"/>
        <v>35.493857773257318</v>
      </c>
      <c r="L65" t="str">
        <f t="shared" si="24"/>
        <v>71 Sales occupations</v>
      </c>
      <c r="M65" s="173">
        <f t="shared" ref="M65:Q65" si="74">M28/M$35*100</f>
        <v>4.8040382072952559</v>
      </c>
      <c r="N65" s="173">
        <f t="shared" si="74"/>
        <v>5.2526105920042294</v>
      </c>
      <c r="O65" s="173">
        <f t="shared" si="74"/>
        <v>4.9661934549377476</v>
      </c>
      <c r="P65" s="173">
        <f t="shared" si="74"/>
        <v>4.8692048925694902</v>
      </c>
      <c r="Q65" s="173">
        <f t="shared" si="74"/>
        <v>4.8162903397622063</v>
      </c>
      <c r="S65" s="68">
        <f t="shared" si="26"/>
        <v>-2.1398810579684246</v>
      </c>
      <c r="T65" s="69">
        <f t="shared" si="27"/>
        <v>33.182488838666011</v>
      </c>
      <c r="U65" s="69">
        <f t="shared" si="28"/>
        <v>31.042607780697583</v>
      </c>
      <c r="W65" t="str">
        <f t="shared" si="29"/>
        <v>71 Sales occupations</v>
      </c>
      <c r="X65" s="173">
        <f t="shared" ref="X65:AB65" si="75">X28/X$35*100</f>
        <v>9.1502476746116201</v>
      </c>
      <c r="Y65" s="173">
        <f t="shared" si="75"/>
        <v>8.2289221958008856</v>
      </c>
      <c r="Z65" s="173">
        <f t="shared" si="75"/>
        <v>7.9773142230869594</v>
      </c>
      <c r="AA65" s="173">
        <f t="shared" si="75"/>
        <v>7.415723870914559</v>
      </c>
      <c r="AB65" s="173">
        <f t="shared" si="75"/>
        <v>6.6002865499979526</v>
      </c>
      <c r="AD65" s="68">
        <f t="shared" si="31"/>
        <v>-12.842064030860326</v>
      </c>
      <c r="AE65" s="69">
        <f t="shared" si="32"/>
        <v>51.457214248141248</v>
      </c>
      <c r="AF65" s="69">
        <f t="shared" si="33"/>
        <v>38.61515021728092</v>
      </c>
    </row>
    <row r="66" spans="1:32" x14ac:dyDescent="0.2">
      <c r="A66" t="str">
        <f t="shared" si="19"/>
        <v>72 Customer service occupations</v>
      </c>
      <c r="B66" s="173">
        <f t="shared" si="73"/>
        <v>1.6646195625006375</v>
      </c>
      <c r="C66" s="173">
        <f t="shared" si="73"/>
        <v>1.7153544521629915</v>
      </c>
      <c r="D66" s="173">
        <f t="shared" si="73"/>
        <v>1.8289669828505883</v>
      </c>
      <c r="E66" s="173">
        <f t="shared" si="73"/>
        <v>2.0179957327071287</v>
      </c>
      <c r="F66" s="173">
        <f t="shared" si="73"/>
        <v>2.2099898897101773</v>
      </c>
      <c r="H66" s="68">
        <f t="shared" si="21"/>
        <v>24.448066985286751</v>
      </c>
      <c r="I66" s="69">
        <f t="shared" si="22"/>
        <v>50.516525357724888</v>
      </c>
      <c r="J66" s="69">
        <f t="shared" si="23"/>
        <v>74.964592343011631</v>
      </c>
      <c r="L66" t="str">
        <f t="shared" si="24"/>
        <v>72 Customer service occupations</v>
      </c>
      <c r="M66" s="173">
        <f t="shared" ref="M66:Q66" si="76">M29/M$35*100</f>
        <v>1.4235201282498984</v>
      </c>
      <c r="N66" s="173">
        <f t="shared" si="76"/>
        <v>1.3115781837153333</v>
      </c>
      <c r="O66" s="173">
        <f t="shared" si="76"/>
        <v>1.5856788915327653</v>
      </c>
      <c r="P66" s="173">
        <f t="shared" si="76"/>
        <v>1.9529466325199998</v>
      </c>
      <c r="Q66" s="173">
        <f t="shared" si="76"/>
        <v>2.2608475436029742</v>
      </c>
      <c r="S66" s="68">
        <f t="shared" si="26"/>
        <v>43.870828792616138</v>
      </c>
      <c r="T66" s="69">
        <f t="shared" si="27"/>
        <v>44.128704790846022</v>
      </c>
      <c r="U66" s="69">
        <f t="shared" si="28"/>
        <v>87.999533583462153</v>
      </c>
      <c r="W66" t="str">
        <f t="shared" si="29"/>
        <v>72 Customer service occupations</v>
      </c>
      <c r="X66" s="173">
        <f t="shared" ref="X66:AB66" si="77">X29/X$35*100</f>
        <v>1.9345668163307295</v>
      </c>
      <c r="Y66" s="173">
        <f t="shared" si="77"/>
        <v>2.1660751142156665</v>
      </c>
      <c r="Z66" s="173">
        <f t="shared" si="77"/>
        <v>2.1030022082994106</v>
      </c>
      <c r="AA66" s="173">
        <f t="shared" si="77"/>
        <v>2.0902902569022648</v>
      </c>
      <c r="AB66" s="173">
        <f t="shared" si="77"/>
        <v>2.1551170127664498</v>
      </c>
      <c r="AD66" s="68">
        <f t="shared" si="31"/>
        <v>7.9523179255654854</v>
      </c>
      <c r="AE66" s="69">
        <f t="shared" si="32"/>
        <v>55.941700528744697</v>
      </c>
      <c r="AF66" s="69">
        <f t="shared" si="33"/>
        <v>63.894018454310185</v>
      </c>
    </row>
    <row r="67" spans="1:32" x14ac:dyDescent="0.2">
      <c r="A67" t="str">
        <f t="shared" si="19"/>
        <v>81 Process, plant and machine operatives</v>
      </c>
      <c r="B67" s="173">
        <f t="shared" si="73"/>
        <v>4.5684345216663678</v>
      </c>
      <c r="C67" s="173">
        <f t="shared" si="73"/>
        <v>4.2773086719391413</v>
      </c>
      <c r="D67" s="173">
        <f t="shared" si="73"/>
        <v>3.9593469183361818</v>
      </c>
      <c r="E67" s="173">
        <f t="shared" si="73"/>
        <v>3.9742276941719021</v>
      </c>
      <c r="F67" s="173">
        <f t="shared" si="73"/>
        <v>3.4433442817868793</v>
      </c>
      <c r="H67" s="68">
        <f t="shared" si="21"/>
        <v>-10.430401966432811</v>
      </c>
      <c r="I67" s="69">
        <f t="shared" si="22"/>
        <v>38.714148546600121</v>
      </c>
      <c r="J67" s="69">
        <f t="shared" si="23"/>
        <v>28.283746580167307</v>
      </c>
      <c r="L67" t="str">
        <f t="shared" si="24"/>
        <v>81 Process, plant and machine operatives</v>
      </c>
      <c r="M67" s="173">
        <f t="shared" ref="M67:Q67" si="78">M30/M$35*100</f>
        <v>6.4597953713588483</v>
      </c>
      <c r="N67" s="173">
        <f t="shared" si="78"/>
        <v>5.9368568179429309</v>
      </c>
      <c r="O67" s="173">
        <f t="shared" si="78"/>
        <v>5.5605533243263663</v>
      </c>
      <c r="P67" s="173">
        <f t="shared" si="78"/>
        <v>5.3857504200525845</v>
      </c>
      <c r="Q67" s="173">
        <f t="shared" si="78"/>
        <v>4.6395863513226301</v>
      </c>
      <c r="S67" s="68">
        <f t="shared" si="26"/>
        <v>-15.806616063207107</v>
      </c>
      <c r="T67" s="69">
        <f t="shared" si="27"/>
        <v>33.02471660015037</v>
      </c>
      <c r="U67" s="69">
        <f t="shared" si="28"/>
        <v>17.218100536943261</v>
      </c>
      <c r="W67" t="str">
        <f t="shared" si="29"/>
        <v>81 Process, plant and machine operatives</v>
      </c>
      <c r="X67" s="173">
        <f t="shared" ref="X67:AB67" si="79">X30/X$35*100</f>
        <v>2.4507702104127342</v>
      </c>
      <c r="Y67" s="173">
        <f t="shared" si="79"/>
        <v>2.4248158497363637</v>
      </c>
      <c r="Z67" s="173">
        <f t="shared" si="79"/>
        <v>2.1557775118813538</v>
      </c>
      <c r="AA67" s="173">
        <f t="shared" si="79"/>
        <v>2.405484028777487</v>
      </c>
      <c r="AB67" s="173">
        <f t="shared" si="79"/>
        <v>2.1526586356320174</v>
      </c>
      <c r="AD67" s="68">
        <f t="shared" si="31"/>
        <v>5.189423212982688</v>
      </c>
      <c r="AE67" s="69">
        <f t="shared" si="32"/>
        <v>55.24398362646513</v>
      </c>
      <c r="AF67" s="69">
        <f t="shared" si="33"/>
        <v>60.433406839447827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3.9934666004386976</v>
      </c>
      <c r="C68" s="173">
        <f t="shared" si="73"/>
        <v>3.7365310651764094</v>
      </c>
      <c r="D68" s="173">
        <f t="shared" si="73"/>
        <v>3.5189198833031154</v>
      </c>
      <c r="E68" s="173">
        <f t="shared" si="73"/>
        <v>3.4518624026230809</v>
      </c>
      <c r="F68" s="173">
        <f t="shared" si="73"/>
        <v>3.1774365508688942</v>
      </c>
      <c r="H68" s="68">
        <f t="shared" si="21"/>
        <v>-7.0025068728556867</v>
      </c>
      <c r="I68" s="69">
        <f t="shared" si="22"/>
        <v>50.595289111376282</v>
      </c>
      <c r="J68" s="69">
        <f t="shared" si="23"/>
        <v>43.592782238520599</v>
      </c>
      <c r="L68" t="str">
        <f t="shared" si="24"/>
        <v>82 Transport and mobile machine drivers and operatives</v>
      </c>
      <c r="M68" s="173">
        <f t="shared" ref="M68:Q68" si="80">M31/M$35*100</f>
        <v>7.1783815798796997</v>
      </c>
      <c r="N68" s="173">
        <f t="shared" si="80"/>
        <v>6.7552429346815517</v>
      </c>
      <c r="O68" s="173">
        <f t="shared" si="80"/>
        <v>6.3194767042157682</v>
      </c>
      <c r="P68" s="173">
        <f t="shared" si="80"/>
        <v>6.1384103252092164</v>
      </c>
      <c r="Q68" s="173">
        <f t="shared" si="80"/>
        <v>5.6619628983812316</v>
      </c>
      <c r="S68" s="68">
        <f t="shared" si="26"/>
        <v>-9.5928841022485578</v>
      </c>
      <c r="T68" s="69">
        <f t="shared" si="27"/>
        <v>48.836943385728723</v>
      </c>
      <c r="U68" s="69">
        <f t="shared" si="28"/>
        <v>39.244059283480162</v>
      </c>
      <c r="W68" t="str">
        <f t="shared" si="29"/>
        <v>82 Transport and mobile machine drivers and operatives</v>
      </c>
      <c r="X68" s="173">
        <f t="shared" ref="X68:AB68" si="81">X31/X$35*100</f>
        <v>0.42747294701401078</v>
      </c>
      <c r="Y68" s="173">
        <f t="shared" si="81"/>
        <v>0.36685355143715526</v>
      </c>
      <c r="Z68" s="173">
        <f t="shared" si="81"/>
        <v>0.36442425779201171</v>
      </c>
      <c r="AA68" s="173">
        <f t="shared" si="81"/>
        <v>0.46607623137599902</v>
      </c>
      <c r="AB68" s="173">
        <f t="shared" si="81"/>
        <v>0.49675629735445026</v>
      </c>
      <c r="AD68" s="68">
        <f t="shared" si="31"/>
        <v>43.594216616608797</v>
      </c>
      <c r="AE68" s="69">
        <f t="shared" si="32"/>
        <v>84.940299355434036</v>
      </c>
      <c r="AF68" s="69">
        <f t="shared" si="33"/>
        <v>128.53451597204281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2.4482692860150799</v>
      </c>
      <c r="C69" s="173">
        <f t="shared" si="73"/>
        <v>2.0639935946933541</v>
      </c>
      <c r="D69" s="173">
        <f t="shared" si="73"/>
        <v>1.8759498848430096</v>
      </c>
      <c r="E69" s="173">
        <f t="shared" si="73"/>
        <v>3.2857366863005404</v>
      </c>
      <c r="F69" s="173">
        <f t="shared" si="73"/>
        <v>3.5250623146336237</v>
      </c>
      <c r="H69" s="68">
        <f t="shared" si="21"/>
        <v>93.530447276073545</v>
      </c>
      <c r="I69" s="69">
        <f t="shared" si="22"/>
        <v>83.358840674708219</v>
      </c>
      <c r="J69" s="69">
        <f t="shared" si="23"/>
        <v>176.88928795078175</v>
      </c>
      <c r="L69" t="str">
        <f t="shared" si="24"/>
        <v>91 Elementary trades and related occupations</v>
      </c>
      <c r="M69" s="173">
        <f t="shared" ref="M69:Q70" si="82">M32/M$35*100</f>
        <v>3.3527540416079677</v>
      </c>
      <c r="N69" s="173">
        <f t="shared" si="82"/>
        <v>2.8079057934145708</v>
      </c>
      <c r="O69" s="173">
        <f t="shared" si="82"/>
        <v>2.6575417750485513</v>
      </c>
      <c r="P69" s="173">
        <f t="shared" si="82"/>
        <v>3.5157600105935618</v>
      </c>
      <c r="Q69" s="173">
        <f t="shared" si="82"/>
        <v>3.6896364079928348</v>
      </c>
      <c r="S69" s="68">
        <f t="shared" si="26"/>
        <v>40.094209151477614</v>
      </c>
      <c r="T69" s="69">
        <f t="shared" si="27"/>
        <v>44.159238233456165</v>
      </c>
      <c r="U69" s="69">
        <f t="shared" si="28"/>
        <v>84.253447384933779</v>
      </c>
      <c r="W69" t="str">
        <f t="shared" si="29"/>
        <v>91 Elementary trades and related occupations</v>
      </c>
      <c r="X69" s="173">
        <f t="shared" ref="X69:AB70" si="83">X32/X$35*100</f>
        <v>1.4355619079896418</v>
      </c>
      <c r="Y69" s="173">
        <f t="shared" si="83"/>
        <v>1.233591649562322</v>
      </c>
      <c r="Z69" s="173">
        <f t="shared" si="83"/>
        <v>0.99557917421237685</v>
      </c>
      <c r="AA69" s="173">
        <f t="shared" si="83"/>
        <v>3.0300924616193372</v>
      </c>
      <c r="AB69" s="173">
        <f t="shared" si="83"/>
        <v>3.3474950601145554</v>
      </c>
      <c r="AD69" s="68">
        <f t="shared" si="31"/>
        <v>254.19708829663244</v>
      </c>
      <c r="AE69" s="69">
        <f t="shared" si="32"/>
        <v>201.2202148023591</v>
      </c>
      <c r="AF69" s="69">
        <f t="shared" si="33"/>
        <v>455.41730309899151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9.6854889247489897</v>
      </c>
      <c r="C70" s="173">
        <f t="shared" si="73"/>
        <v>9.3572641452773961</v>
      </c>
      <c r="D70" s="173">
        <f t="shared" si="73"/>
        <v>8.5010159672208339</v>
      </c>
      <c r="E70" s="173">
        <f t="shared" si="73"/>
        <v>7.2306277226483644</v>
      </c>
      <c r="F70" s="173">
        <f t="shared" si="73"/>
        <v>6.2072030743636972</v>
      </c>
      <c r="H70" s="68">
        <f t="shared" si="21"/>
        <v>-24.798092621755785</v>
      </c>
      <c r="I70" s="69">
        <f t="shared" si="22"/>
        <v>39.011170589437306</v>
      </c>
      <c r="J70" s="69">
        <f t="shared" si="23"/>
        <v>14.213077967681521</v>
      </c>
      <c r="L70" t="str">
        <f t="shared" si="24"/>
        <v>92 Elementary administration and service occupations</v>
      </c>
      <c r="M70" s="173">
        <f t="shared" si="82"/>
        <v>9.2588058119580019</v>
      </c>
      <c r="N70" s="173">
        <f t="shared" si="82"/>
        <v>8.87218062588172</v>
      </c>
      <c r="O70" s="173">
        <f t="shared" si="82"/>
        <v>8.3598129531455267</v>
      </c>
      <c r="P70" s="173">
        <f t="shared" si="82"/>
        <v>7.9854895673052084</v>
      </c>
      <c r="Q70" s="173">
        <f t="shared" si="82"/>
        <v>7.2661350314976501</v>
      </c>
      <c r="S70" s="68">
        <f t="shared" si="26"/>
        <v>-12.295148628993637</v>
      </c>
      <c r="T70" s="69">
        <f t="shared" si="27"/>
        <v>37.197324417554498</v>
      </c>
      <c r="U70" s="69">
        <f t="shared" si="28"/>
        <v>24.902175788560861</v>
      </c>
      <c r="W70" t="str">
        <f t="shared" si="29"/>
        <v>92 Elementary administration and service occupations</v>
      </c>
      <c r="X70" s="173">
        <f t="shared" si="83"/>
        <v>10.163225153834512</v>
      </c>
      <c r="Y70" s="173">
        <f t="shared" si="83"/>
        <v>9.8987451140659388</v>
      </c>
      <c r="Z70" s="173">
        <f t="shared" si="83"/>
        <v>8.6600644417539918</v>
      </c>
      <c r="AA70" s="173">
        <f t="shared" si="83"/>
        <v>6.3916864039285333</v>
      </c>
      <c r="AB70" s="173">
        <f t="shared" si="83"/>
        <v>5.0646682044289504</v>
      </c>
      <c r="AD70" s="68">
        <f t="shared" si="31"/>
        <v>-38.39290641146939</v>
      </c>
      <c r="AE70" s="69">
        <f t="shared" si="32"/>
        <v>40.983418162825195</v>
      </c>
      <c r="AF70" s="69">
        <f t="shared" si="33"/>
        <v>2.5905117513558054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2.9920574096007599</v>
      </c>
      <c r="I72" s="67">
        <f>IF(D35&gt;0,I35/D35*100,0)</f>
        <v>48.73378481554758</v>
      </c>
      <c r="J72" s="67">
        <f>IF(D35&gt;0,(J35/D35)*100,0)</f>
        <v>51.725842225148334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0.90593546180223039</v>
      </c>
      <c r="T72" s="67">
        <f t="shared" ref="T72" si="85">IF(O35&gt;0,T35/O35*100,0)</f>
        <v>40.013311043184601</v>
      </c>
      <c r="U72" s="67">
        <f t="shared" ref="U72" si="86">IF(O35&gt;0,(U35/O35)*100,0)</f>
        <v>40.919246504986816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5.3418267517091387</v>
      </c>
      <c r="AE72" s="67">
        <f t="shared" ref="AE72" si="88">IF(Z35&gt;0,AE35/Z35*100,0)</f>
        <v>58.556365868675023</v>
      </c>
      <c r="AF72" s="67">
        <f t="shared" ref="AF72" si="89">IF(Z35&gt;0,(AF35/Z35)*100,0)</f>
        <v>63.898192620384222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Hull and East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Hull and East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Hull and East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4.6660255618608426</v>
      </c>
      <c r="C82" s="18">
        <f t="shared" ref="B82:E107" si="96">IF(AND(D$6-C$6 &lt;&gt; 0,C8&lt;&gt;0,D8&lt;&gt;0),(EXP(LN(D8/C8)/(D$6-C$6))-1)*100,0)</f>
        <v>9.1601604560940011</v>
      </c>
      <c r="D82" s="18">
        <f t="shared" si="96"/>
        <v>-2.3071847424799619</v>
      </c>
      <c r="E82" s="18">
        <f t="shared" si="96"/>
        <v>0.74691551807148926</v>
      </c>
      <c r="F82" s="18">
        <f t="shared" ref="F82:F107" si="97">IF(AND(F$6-D$6 &lt;&gt; 0,D8&lt;&gt;0,F8&lt;&gt;0),(EXP(LN(F8/D8)/(F$6-D$6))-1)*100,0)</f>
        <v>-0.28158181700380647</v>
      </c>
      <c r="H82" s="18">
        <f t="shared" ref="H82:H107" si="98">IF($F$6-$D$6 &lt;&gt; 0,(EXP(LN(1+(H45/100))/($F$6-$D$6))-1)*100,0)</f>
        <v>-0.28158181700380647</v>
      </c>
      <c r="I82" s="18">
        <f t="shared" ref="I82:I107" si="99">IF(D8&gt;0,((1+(I8/D8))^(1/($F$6-$D$6))-1)*100,0)</f>
        <v>2.6372870641155011</v>
      </c>
      <c r="J82" s="18">
        <f t="shared" ref="J82:J107" si="100">IF($F$6-$D$6 &lt;&gt; 0,(EXP(LN(1+(J45/100))/($F$6-$D$6))-1)*100,0)</f>
        <v>2.4429574265080856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3.9800396224982881</v>
      </c>
      <c r="N82" s="18">
        <f t="shared" si="102"/>
        <v>8.8813783217374755</v>
      </c>
      <c r="O82" s="18">
        <f t="shared" si="102"/>
        <v>-3.2713536778413821</v>
      </c>
      <c r="P82" s="18">
        <f t="shared" si="102"/>
        <v>0.19622744589358199</v>
      </c>
      <c r="Q82" s="18">
        <f t="shared" ref="Q82:Q107" si="103">IF(AND(Q$6-O$6 &lt;&gt; 0,O8&lt;&gt;0,Q8&lt;&gt;0),(EXP(LN(Q8/O8)/(Q$6-O$6))-1)*100,0)</f>
        <v>-0.97322933199995854</v>
      </c>
      <c r="S82" s="18">
        <f t="shared" ref="S82:S107" si="104">IF($F$6-$D$6 &lt;&gt; 0,(EXP(LN(1+(S45/100))/($F$6-$D$6))-1)*100,0)</f>
        <v>-0.97322933199995854</v>
      </c>
      <c r="T82" s="18">
        <f t="shared" ref="T82:T107" si="105">IF(O8&gt;0,((1+(T8/O8))^(1/($F$6-$D$6))-1)*100,0)</f>
        <v>2.2969521776331048</v>
      </c>
      <c r="U82" s="18">
        <f t="shared" ref="U82:U107" si="106">IF($F$6-$D$6 &lt;&gt; 0,(EXP(LN(1+(U45/100))/($F$6-$D$6))-1)*100,0)</f>
        <v>1.6030516010665075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6.1098766315655917</v>
      </c>
      <c r="Y82" s="18">
        <f t="shared" si="108"/>
        <v>9.7179838939745355</v>
      </c>
      <c r="Z82" s="18">
        <f t="shared" si="108"/>
        <v>-0.49831760256849877</v>
      </c>
      <c r="AA82" s="18">
        <f t="shared" si="108"/>
        <v>1.6370366471306408</v>
      </c>
      <c r="AB82" s="18">
        <f t="shared" ref="AB82:AB107" si="109">IF(AND(AB$6-Z$6 &lt;&gt; 0,Z8&lt;&gt;0,AB8&lt;&gt;0),(EXP(LN(AB8/Z8)/(AB$6-Z$6))-1)*100,0)</f>
        <v>0.92020811450832518</v>
      </c>
      <c r="AD82" s="18">
        <f t="shared" ref="AD82:AD107" si="110">IF($F$6-$D$6 &lt;&gt; 0,(EXP(LN(1+(AD45/100))/($F$6-$D$6))-1)*100,0)</f>
        <v>0.92020811450832518</v>
      </c>
      <c r="AE82" s="18">
        <f t="shared" ref="AE82:AE107" si="111">IF(Z8&gt;0,((1+(AE8/Z8))^(1/($F$6-$D$6))-1)*100,0)</f>
        <v>3.2696073078514409</v>
      </c>
      <c r="AF82" s="18">
        <f t="shared" ref="AF82:AF107" si="112">IF($F$6-$D$6 &lt;&gt; 0,(EXP(LN(1+(AF45/100))/($F$6-$D$6))-1)*100,0)</f>
        <v>3.870349156067765</v>
      </c>
    </row>
    <row r="83" spans="1:32" x14ac:dyDescent="0.2">
      <c r="A83" t="str">
        <f t="shared" si="95"/>
        <v>12 Other managers and proprietors</v>
      </c>
      <c r="B83" s="18">
        <f t="shared" si="96"/>
        <v>2.581107317666631</v>
      </c>
      <c r="C83" s="18">
        <f t="shared" si="96"/>
        <v>1.8757785494454282</v>
      </c>
      <c r="D83" s="18">
        <f t="shared" si="96"/>
        <v>-0.13868825921193872</v>
      </c>
      <c r="E83" s="18">
        <f t="shared" si="96"/>
        <v>1.0556088285278653</v>
      </c>
      <c r="F83" s="18">
        <f t="shared" si="97"/>
        <v>0.65593114713247136</v>
      </c>
      <c r="H83" s="18">
        <f t="shared" si="98"/>
        <v>0.65593114713247136</v>
      </c>
      <c r="I83" s="18">
        <f t="shared" si="99"/>
        <v>3.0770230459666648</v>
      </c>
      <c r="J83" s="18">
        <f t="shared" si="100"/>
        <v>3.5132671937626592</v>
      </c>
      <c r="L83" t="str">
        <f t="shared" si="101"/>
        <v>12 Other managers and proprietors</v>
      </c>
      <c r="M83" s="18">
        <f t="shared" si="102"/>
        <v>1.5670946122180895</v>
      </c>
      <c r="N83" s="18">
        <f t="shared" si="102"/>
        <v>2.3219068461490577</v>
      </c>
      <c r="O83" s="18">
        <f t="shared" si="102"/>
        <v>1.4404134123548795</v>
      </c>
      <c r="P83" s="18">
        <f t="shared" si="102"/>
        <v>1.0164847594647419</v>
      </c>
      <c r="Q83" s="18">
        <f t="shared" si="103"/>
        <v>1.1575970954528891</v>
      </c>
      <c r="S83" s="18">
        <f t="shared" si="104"/>
        <v>1.1575970954528891</v>
      </c>
      <c r="T83" s="18">
        <f t="shared" si="105"/>
        <v>3.0025407026130324</v>
      </c>
      <c r="U83" s="18">
        <f t="shared" si="106"/>
        <v>3.7893061539768347</v>
      </c>
      <c r="W83" t="str">
        <f t="shared" si="107"/>
        <v>12 Other managers and proprietors</v>
      </c>
      <c r="X83" s="18">
        <f t="shared" si="108"/>
        <v>3.9977273852086492</v>
      </c>
      <c r="Y83" s="18">
        <f t="shared" si="108"/>
        <v>1.2882662199428463</v>
      </c>
      <c r="Z83" s="18">
        <f t="shared" si="108"/>
        <v>-2.4077463743011229</v>
      </c>
      <c r="AA83" s="18">
        <f t="shared" si="108"/>
        <v>1.1184749179229847</v>
      </c>
      <c r="AB83" s="18">
        <f t="shared" si="109"/>
        <v>-7.0866195425900447E-2</v>
      </c>
      <c r="AD83" s="18">
        <f t="shared" si="110"/>
        <v>-7.0866195425900447E-2</v>
      </c>
      <c r="AE83" s="18">
        <f t="shared" si="111"/>
        <v>3.1749571552480704</v>
      </c>
      <c r="AF83" s="18">
        <f t="shared" si="112"/>
        <v>3.1292913726338911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4.7831190793761857</v>
      </c>
      <c r="C84" s="18">
        <f t="shared" si="96"/>
        <v>9.5986697937829888</v>
      </c>
      <c r="D84" s="18">
        <f t="shared" si="96"/>
        <v>4.0839633445671542</v>
      </c>
      <c r="E84" s="18">
        <f t="shared" si="96"/>
        <v>1.2829442531919089</v>
      </c>
      <c r="F84" s="18">
        <f t="shared" si="97"/>
        <v>2.2081401033916315</v>
      </c>
      <c r="H84" s="18">
        <f t="shared" si="98"/>
        <v>2.2081401033916315</v>
      </c>
      <c r="I84" s="18">
        <f t="shared" si="99"/>
        <v>2.631086106145708</v>
      </c>
      <c r="J84" s="18">
        <f t="shared" si="100"/>
        <v>4.2388365463266853</v>
      </c>
      <c r="L84" t="str">
        <f t="shared" si="101"/>
        <v>21 Science, research, engineering and technology professionals</v>
      </c>
      <c r="M84" s="18">
        <f t="shared" si="102"/>
        <v>5.295418354508441</v>
      </c>
      <c r="N84" s="18">
        <f t="shared" si="102"/>
        <v>4.7392964055391618</v>
      </c>
      <c r="O84" s="18">
        <f t="shared" si="102"/>
        <v>3.3783309980766951</v>
      </c>
      <c r="P84" s="18">
        <f t="shared" si="102"/>
        <v>0.92039579417200201</v>
      </c>
      <c r="Q84" s="18">
        <f t="shared" si="103"/>
        <v>1.7331445951836777</v>
      </c>
      <c r="S84" s="18">
        <f t="shared" si="104"/>
        <v>1.7331445951836777</v>
      </c>
      <c r="T84" s="18">
        <f t="shared" si="105"/>
        <v>2.2377915309517604</v>
      </c>
      <c r="U84" s="18">
        <f t="shared" si="106"/>
        <v>3.5507623088736562</v>
      </c>
      <c r="W84" t="str">
        <f t="shared" si="107"/>
        <v>21 Science, research, engineering and technology professionals</v>
      </c>
      <c r="X84" s="18">
        <f t="shared" si="108"/>
        <v>2.8956696128030091</v>
      </c>
      <c r="Y84" s="18">
        <f t="shared" si="108"/>
        <v>28.56773927467502</v>
      </c>
      <c r="Z84" s="18">
        <f t="shared" si="108"/>
        <v>6.2091624784231803</v>
      </c>
      <c r="AA84" s="18">
        <f t="shared" si="108"/>
        <v>2.2330214064791631</v>
      </c>
      <c r="AB84" s="18">
        <f t="shared" si="109"/>
        <v>3.5415810332839026</v>
      </c>
      <c r="AD84" s="18">
        <f t="shared" si="110"/>
        <v>3.5415810332839026</v>
      </c>
      <c r="AE84" s="18">
        <f t="shared" si="111"/>
        <v>3.7579426504345204</v>
      </c>
      <c r="AF84" s="18">
        <f t="shared" si="112"/>
        <v>6.0821102133260974</v>
      </c>
    </row>
    <row r="85" spans="1:32" x14ac:dyDescent="0.2">
      <c r="A85" t="str">
        <f t="shared" si="95"/>
        <v>22 Health professionals</v>
      </c>
      <c r="B85" s="18">
        <f t="shared" si="96"/>
        <v>2.8093627753339678</v>
      </c>
      <c r="C85" s="18">
        <f t="shared" si="96"/>
        <v>1.5770227155598615</v>
      </c>
      <c r="D85" s="18">
        <f t="shared" si="96"/>
        <v>-0.27304561404732919</v>
      </c>
      <c r="E85" s="18">
        <f t="shared" si="96"/>
        <v>0.89532371173428604</v>
      </c>
      <c r="F85" s="18">
        <f t="shared" si="97"/>
        <v>0.5043542194720585</v>
      </c>
      <c r="H85" s="18">
        <f t="shared" si="98"/>
        <v>0.5043542194720585</v>
      </c>
      <c r="I85" s="18">
        <f t="shared" si="99"/>
        <v>2.9249202837569932</v>
      </c>
      <c r="J85" s="18">
        <f t="shared" si="100"/>
        <v>3.2659131854539725</v>
      </c>
      <c r="L85" t="str">
        <f t="shared" si="101"/>
        <v>22 Health professionals</v>
      </c>
      <c r="M85" s="18">
        <f t="shared" si="102"/>
        <v>3.2159288183949863</v>
      </c>
      <c r="N85" s="18">
        <f t="shared" si="102"/>
        <v>14.993016234746781</v>
      </c>
      <c r="O85" s="18">
        <f t="shared" si="102"/>
        <v>-0.47908022961251628</v>
      </c>
      <c r="P85" s="18">
        <f t="shared" si="102"/>
        <v>0.7345528830787762</v>
      </c>
      <c r="Q85" s="18">
        <f t="shared" si="103"/>
        <v>0.3283729223087839</v>
      </c>
      <c r="S85" s="18">
        <f t="shared" si="104"/>
        <v>0.32837292230876169</v>
      </c>
      <c r="T85" s="18">
        <f t="shared" si="105"/>
        <v>2.2192714226671795</v>
      </c>
      <c r="U85" s="18">
        <f t="shared" si="106"/>
        <v>2.4623104094375625</v>
      </c>
      <c r="W85" t="str">
        <f t="shared" si="107"/>
        <v>22 Health professionals</v>
      </c>
      <c r="X85" s="18">
        <f t="shared" si="108"/>
        <v>2.6663457091700149</v>
      </c>
      <c r="Y85" s="18">
        <f t="shared" si="108"/>
        <v>-3.2056697047602056</v>
      </c>
      <c r="Z85" s="18">
        <f t="shared" si="108"/>
        <v>-0.18629724710974571</v>
      </c>
      <c r="AA85" s="18">
        <f t="shared" si="108"/>
        <v>0.96174396807666707</v>
      </c>
      <c r="AB85" s="18">
        <f t="shared" si="109"/>
        <v>0.57760383694327455</v>
      </c>
      <c r="AD85" s="18">
        <f t="shared" si="110"/>
        <v>0.57760383694327455</v>
      </c>
      <c r="AE85" s="18">
        <f t="shared" si="111"/>
        <v>3.2044716830021525</v>
      </c>
      <c r="AF85" s="18">
        <f t="shared" si="112"/>
        <v>3.5814836366744096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0.89676061332208956</v>
      </c>
      <c r="C86" s="18">
        <f t="shared" si="96"/>
        <v>4.9411670374080119</v>
      </c>
      <c r="D86" s="18">
        <f t="shared" si="96"/>
        <v>-0.60338102568011642</v>
      </c>
      <c r="E86" s="18">
        <f t="shared" si="96"/>
        <v>0.62306237170997036</v>
      </c>
      <c r="F86" s="18">
        <f t="shared" si="97"/>
        <v>0.21257562285241782</v>
      </c>
      <c r="H86" s="18">
        <f t="shared" si="98"/>
        <v>0.21257562285241782</v>
      </c>
      <c r="I86" s="18">
        <f t="shared" si="99"/>
        <v>2.8123006349296764</v>
      </c>
      <c r="J86" s="18">
        <f t="shared" si="100"/>
        <v>2.9572000601190584</v>
      </c>
      <c r="L86" t="str">
        <f t="shared" si="101"/>
        <v>23 Teaching and other educational professionals</v>
      </c>
      <c r="M86" s="18">
        <f t="shared" si="102"/>
        <v>-0.65477498923276478</v>
      </c>
      <c r="N86" s="18">
        <f t="shared" si="102"/>
        <v>2.1604348857098721</v>
      </c>
      <c r="O86" s="18">
        <f t="shared" si="102"/>
        <v>-0.29729521233535783</v>
      </c>
      <c r="P86" s="18">
        <f t="shared" si="102"/>
        <v>0.19609309225157023</v>
      </c>
      <c r="Q86" s="18">
        <f t="shared" si="103"/>
        <v>3.1359632457084174E-2</v>
      </c>
      <c r="S86" s="18">
        <f t="shared" si="104"/>
        <v>3.1359632457084174E-2</v>
      </c>
      <c r="T86" s="18">
        <f t="shared" si="105"/>
        <v>2.3954120344171326</v>
      </c>
      <c r="U86" s="18">
        <f t="shared" si="106"/>
        <v>2.4179403446943804</v>
      </c>
      <c r="W86" t="str">
        <f t="shared" si="107"/>
        <v>23 Teaching and other educational professionals</v>
      </c>
      <c r="X86" s="18">
        <f t="shared" si="108"/>
        <v>1.5827816927699523</v>
      </c>
      <c r="Y86" s="18">
        <f t="shared" si="108"/>
        <v>6.1039519666538755</v>
      </c>
      <c r="Z86" s="18">
        <f t="shared" si="108"/>
        <v>-0.72768804231946316</v>
      </c>
      <c r="AA86" s="18">
        <f t="shared" si="108"/>
        <v>0.7940953725274591</v>
      </c>
      <c r="AB86" s="18">
        <f t="shared" si="109"/>
        <v>0.28425973708032792</v>
      </c>
      <c r="AD86" s="18">
        <f t="shared" si="110"/>
        <v>0.28425973708032792</v>
      </c>
      <c r="AE86" s="18">
        <f t="shared" si="111"/>
        <v>2.9736800811015263</v>
      </c>
      <c r="AF86" s="18">
        <f t="shared" si="112"/>
        <v>3.1636103972126906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5.6025891276702877</v>
      </c>
      <c r="C87" s="18">
        <f t="shared" si="96"/>
        <v>14.392184812455721</v>
      </c>
      <c r="D87" s="18">
        <f t="shared" si="96"/>
        <v>0.54628689137878883</v>
      </c>
      <c r="E87" s="18">
        <f t="shared" si="96"/>
        <v>1.1143769884479848</v>
      </c>
      <c r="F87" s="18">
        <f t="shared" si="97"/>
        <v>0.92465787879367767</v>
      </c>
      <c r="H87" s="18">
        <f t="shared" si="98"/>
        <v>0.92465787879367767</v>
      </c>
      <c r="I87" s="18">
        <f t="shared" si="99"/>
        <v>2.8103675372390002</v>
      </c>
      <c r="J87" s="18">
        <f t="shared" si="100"/>
        <v>3.451196178499516</v>
      </c>
      <c r="L87" t="str">
        <f t="shared" si="101"/>
        <v>24 Business, media and public service professionals</v>
      </c>
      <c r="M87" s="18">
        <f t="shared" si="102"/>
        <v>5.3696794766518563</v>
      </c>
      <c r="N87" s="18">
        <f t="shared" si="102"/>
        <v>11.96780889118414</v>
      </c>
      <c r="O87" s="18">
        <f t="shared" si="102"/>
        <v>0.57071249818061442</v>
      </c>
      <c r="P87" s="18">
        <f t="shared" si="102"/>
        <v>0.62978049660624702</v>
      </c>
      <c r="Q87" s="18">
        <f t="shared" si="103"/>
        <v>0.61008731010454564</v>
      </c>
      <c r="S87" s="18">
        <f t="shared" si="104"/>
        <v>0.61008731010454564</v>
      </c>
      <c r="T87" s="18">
        <f t="shared" si="105"/>
        <v>2.4589643252533211</v>
      </c>
      <c r="U87" s="18">
        <f t="shared" si="106"/>
        <v>2.8987468117866788</v>
      </c>
      <c r="W87" t="str">
        <f t="shared" si="107"/>
        <v>24 Business, media and public service professionals</v>
      </c>
      <c r="X87" s="18">
        <f t="shared" si="108"/>
        <v>5.87809191641957</v>
      </c>
      <c r="Y87" s="18">
        <f t="shared" si="108"/>
        <v>17.225617359703516</v>
      </c>
      <c r="Z87" s="18">
        <f t="shared" si="108"/>
        <v>0.51899235489210049</v>
      </c>
      <c r="AA87" s="18">
        <f t="shared" si="108"/>
        <v>1.6330426262252784</v>
      </c>
      <c r="AB87" s="18">
        <f t="shared" si="109"/>
        <v>1.2603273611238697</v>
      </c>
      <c r="AD87" s="18">
        <f t="shared" si="110"/>
        <v>1.2603273611238697</v>
      </c>
      <c r="AE87" s="18">
        <f t="shared" si="111"/>
        <v>3.1837501720499928</v>
      </c>
      <c r="AF87" s="18">
        <f t="shared" si="112"/>
        <v>4.0227301979650854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4.9040172827486739</v>
      </c>
      <c r="C88" s="18">
        <f t="shared" si="96"/>
        <v>12.492356157887063</v>
      </c>
      <c r="D88" s="18">
        <f t="shared" si="96"/>
        <v>-1.4965958493878384</v>
      </c>
      <c r="E88" s="18">
        <f t="shared" si="96"/>
        <v>0.71398449286801391</v>
      </c>
      <c r="F88" s="18">
        <f t="shared" si="97"/>
        <v>-2.8333474501585076E-2</v>
      </c>
      <c r="H88" s="18">
        <f t="shared" si="98"/>
        <v>-2.8333474501585076E-2</v>
      </c>
      <c r="I88" s="18">
        <f t="shared" si="99"/>
        <v>2.2272530702523552</v>
      </c>
      <c r="J88" s="18">
        <f t="shared" si="100"/>
        <v>2.206450186386788</v>
      </c>
      <c r="L88" t="str">
        <f t="shared" si="101"/>
        <v>31 Science, engineering and technology associate professionals</v>
      </c>
      <c r="M88" s="18">
        <f t="shared" si="102"/>
        <v>6.2148320916918465</v>
      </c>
      <c r="N88" s="18">
        <f t="shared" si="102"/>
        <v>8.1519205201038716</v>
      </c>
      <c r="O88" s="18">
        <f t="shared" si="102"/>
        <v>-2.5409290591190459</v>
      </c>
      <c r="P88" s="18">
        <f t="shared" si="102"/>
        <v>0.27660828500934986</v>
      </c>
      <c r="Q88" s="18">
        <f t="shared" si="103"/>
        <v>-0.67150700651191775</v>
      </c>
      <c r="S88" s="18">
        <f t="shared" si="104"/>
        <v>-0.67150700651191775</v>
      </c>
      <c r="T88" s="18">
        <f t="shared" si="105"/>
        <v>1.9026013977604395</v>
      </c>
      <c r="U88" s="18">
        <f t="shared" si="106"/>
        <v>1.3929194281839141</v>
      </c>
      <c r="W88" t="str">
        <f t="shared" si="107"/>
        <v>31 Science, engineering and technology associate professionals</v>
      </c>
      <c r="X88" s="18">
        <f t="shared" si="108"/>
        <v>1.1830319962755409</v>
      </c>
      <c r="Y88" s="18">
        <f t="shared" si="108"/>
        <v>26.412884921391154</v>
      </c>
      <c r="Z88" s="18">
        <f t="shared" si="108"/>
        <v>1.1614374980027486</v>
      </c>
      <c r="AA88" s="18">
        <f t="shared" si="108"/>
        <v>1.6505576432044533</v>
      </c>
      <c r="AB88" s="18">
        <f t="shared" si="109"/>
        <v>1.4872553892025353</v>
      </c>
      <c r="AD88" s="18">
        <f t="shared" si="110"/>
        <v>1.4872553892025353</v>
      </c>
      <c r="AE88" s="18">
        <f t="shared" si="111"/>
        <v>3.0504628322131078</v>
      </c>
      <c r="AF88" s="18">
        <f t="shared" si="112"/>
        <v>4.0628403454549655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2.2804985622310703</v>
      </c>
      <c r="C89" s="18">
        <f t="shared" si="96"/>
        <v>3.3592980348347234</v>
      </c>
      <c r="D89" s="18">
        <f t="shared" si="96"/>
        <v>9.5150343144648097</v>
      </c>
      <c r="E89" s="18">
        <f t="shared" si="96"/>
        <v>1.8642873902781965</v>
      </c>
      <c r="F89" s="18">
        <f t="shared" si="97"/>
        <v>4.3532266248937246</v>
      </c>
      <c r="H89" s="18">
        <f t="shared" si="98"/>
        <v>4.3532266248937246</v>
      </c>
      <c r="I89" s="18">
        <f t="shared" si="99"/>
        <v>4.5203034954773846</v>
      </c>
      <c r="J89" s="18">
        <f t="shared" si="100"/>
        <v>7.1960464983030104</v>
      </c>
      <c r="L89" t="str">
        <f t="shared" si="101"/>
        <v>32 Health and social care associate professionals</v>
      </c>
      <c r="M89" s="18">
        <f t="shared" si="102"/>
        <v>1.3246696154775695</v>
      </c>
      <c r="N89" s="18">
        <f t="shared" si="102"/>
        <v>11.123640359613507</v>
      </c>
      <c r="O89" s="18">
        <f t="shared" si="102"/>
        <v>5.952724234005724</v>
      </c>
      <c r="P89" s="18">
        <f t="shared" si="102"/>
        <v>1.4297490351403264</v>
      </c>
      <c r="Q89" s="18">
        <f>IF(AND(Q$6-O$6 &lt;&gt; 0,O15&lt;&gt;0,Q15&lt;&gt;0),(EXP(LN(Q15/O15)/(Q$6-O$6))-1)*100,0)</f>
        <v>2.9155366906612912</v>
      </c>
      <c r="S89" s="18">
        <f t="shared" si="104"/>
        <v>2.9155366906612912</v>
      </c>
      <c r="T89" s="18">
        <f t="shared" si="105"/>
        <v>3.4645465377096007</v>
      </c>
      <c r="U89" s="18">
        <f t="shared" si="106"/>
        <v>5.4150844789729868</v>
      </c>
      <c r="W89" t="str">
        <f t="shared" si="107"/>
        <v>32 Health and social care associate professionals</v>
      </c>
      <c r="X89" s="18">
        <f t="shared" si="108"/>
        <v>2.5959289526328755</v>
      </c>
      <c r="Y89" s="18">
        <f t="shared" si="108"/>
        <v>0.87576840546617074</v>
      </c>
      <c r="Z89" s="18">
        <f t="shared" si="108"/>
        <v>10.666718666434338</v>
      </c>
      <c r="AA89" s="18">
        <f t="shared" si="108"/>
        <v>1.9844747806749607</v>
      </c>
      <c r="AB89" s="18">
        <f t="shared" si="109"/>
        <v>4.8001055615499055</v>
      </c>
      <c r="AD89" s="18">
        <f t="shared" si="110"/>
        <v>4.8001055615499055</v>
      </c>
      <c r="AE89" s="18">
        <f t="shared" si="111"/>
        <v>4.8593156006679905</v>
      </c>
      <c r="AF89" s="18">
        <f t="shared" si="112"/>
        <v>7.7361330116481497</v>
      </c>
    </row>
    <row r="90" spans="1:32" x14ac:dyDescent="0.2">
      <c r="A90" t="str">
        <f t="shared" si="95"/>
        <v>33 Protective service occupations</v>
      </c>
      <c r="B90" s="18">
        <f t="shared" si="96"/>
        <v>-0.51939197971516693</v>
      </c>
      <c r="C90" s="18">
        <f t="shared" si="96"/>
        <v>9.5121030839027565</v>
      </c>
      <c r="D90" s="18">
        <f t="shared" si="96"/>
        <v>-3.7135447054299053</v>
      </c>
      <c r="E90" s="18">
        <f t="shared" si="96"/>
        <v>0.55580276281599339</v>
      </c>
      <c r="F90" s="18">
        <f t="shared" si="97"/>
        <v>-0.88794265128266936</v>
      </c>
      <c r="H90" s="18">
        <f t="shared" si="98"/>
        <v>-0.88794265128266936</v>
      </c>
      <c r="I90" s="18">
        <f t="shared" si="99"/>
        <v>1.7268652018264774</v>
      </c>
      <c r="J90" s="18">
        <f t="shared" si="100"/>
        <v>1.0382852267276865</v>
      </c>
      <c r="L90" t="str">
        <f t="shared" si="101"/>
        <v>33 Protective service occupations</v>
      </c>
      <c r="M90" s="18">
        <f t="shared" si="102"/>
        <v>-1.0115493488037197</v>
      </c>
      <c r="N90" s="18">
        <f t="shared" si="102"/>
        <v>8.162674949522696</v>
      </c>
      <c r="O90" s="18">
        <f t="shared" si="102"/>
        <v>-4.035518802435023</v>
      </c>
      <c r="P90" s="18">
        <f t="shared" si="102"/>
        <v>-0.30504311027843567</v>
      </c>
      <c r="Q90" s="18">
        <f t="shared" si="103"/>
        <v>-1.5643757384014578</v>
      </c>
      <c r="S90" s="18">
        <f t="shared" si="104"/>
        <v>-1.5643757384014578</v>
      </c>
      <c r="T90" s="18">
        <f t="shared" si="105"/>
        <v>1.4131523521247358</v>
      </c>
      <c r="U90" s="18">
        <f t="shared" si="106"/>
        <v>0.15600878837132015</v>
      </c>
      <c r="W90" t="str">
        <f t="shared" si="107"/>
        <v>33 Protective service occupations</v>
      </c>
      <c r="X90" s="18">
        <f t="shared" si="108"/>
        <v>1.2001230360658255</v>
      </c>
      <c r="Y90" s="18">
        <f t="shared" si="108"/>
        <v>13.974143432658659</v>
      </c>
      <c r="Z90" s="18">
        <f t="shared" si="108"/>
        <v>-2.7302111082823322</v>
      </c>
      <c r="AA90" s="18">
        <f t="shared" si="108"/>
        <v>2.7558702169633076</v>
      </c>
      <c r="AB90" s="18">
        <f t="shared" si="109"/>
        <v>0.89363105960642564</v>
      </c>
      <c r="AD90" s="18">
        <f t="shared" si="110"/>
        <v>0.89363105960642564</v>
      </c>
      <c r="AE90" s="18">
        <f t="shared" si="111"/>
        <v>2.6317548721346729</v>
      </c>
      <c r="AF90" s="18">
        <f t="shared" si="112"/>
        <v>3.2652176516861253</v>
      </c>
    </row>
    <row r="91" spans="1:32" x14ac:dyDescent="0.2">
      <c r="A91" t="str">
        <f t="shared" si="95"/>
        <v>34 Culture, media and sports occupations</v>
      </c>
      <c r="B91" s="18">
        <f t="shared" si="96"/>
        <v>5.3148577493973503</v>
      </c>
      <c r="C91" s="18">
        <f t="shared" si="96"/>
        <v>8.6717041063346212</v>
      </c>
      <c r="D91" s="18">
        <f t="shared" si="96"/>
        <v>-3.1594884212644114</v>
      </c>
      <c r="E91" s="18">
        <f t="shared" si="96"/>
        <v>0.66258414063447013</v>
      </c>
      <c r="F91" s="18">
        <f t="shared" si="97"/>
        <v>-0.62791357154231564</v>
      </c>
      <c r="H91" s="18">
        <f t="shared" si="98"/>
        <v>-0.62791357154231564</v>
      </c>
      <c r="I91" s="18">
        <f t="shared" si="99"/>
        <v>2.4049760206716453</v>
      </c>
      <c r="J91" s="18">
        <f t="shared" si="100"/>
        <v>1.9608002284725146</v>
      </c>
      <c r="L91" t="str">
        <f t="shared" si="101"/>
        <v>34 Culture, media and sports occupations</v>
      </c>
      <c r="M91" s="18">
        <f t="shared" si="102"/>
        <v>6.0575196454907942</v>
      </c>
      <c r="N91" s="18">
        <f t="shared" si="102"/>
        <v>-0.91442382781590226</v>
      </c>
      <c r="O91" s="18">
        <f t="shared" si="102"/>
        <v>-4.1719671904401174</v>
      </c>
      <c r="P91" s="18">
        <f t="shared" si="102"/>
        <v>0.18611225198423842</v>
      </c>
      <c r="Q91" s="18">
        <f t="shared" si="103"/>
        <v>-1.2881691603659151</v>
      </c>
      <c r="S91" s="18">
        <f t="shared" si="104"/>
        <v>-1.2881691603659151</v>
      </c>
      <c r="T91" s="18">
        <f t="shared" si="105"/>
        <v>1.9280558793505209</v>
      </c>
      <c r="U91" s="18">
        <f t="shared" si="106"/>
        <v>0.9650719810055941</v>
      </c>
      <c r="W91" t="str">
        <f t="shared" si="107"/>
        <v>34 Culture, media and sports occupations</v>
      </c>
      <c r="X91" s="18">
        <f t="shared" si="108"/>
        <v>4.5658234277770493</v>
      </c>
      <c r="Y91" s="18">
        <f t="shared" si="108"/>
        <v>18.688607447478955</v>
      </c>
      <c r="Z91" s="18">
        <f>IF(AND(AA$6-Z$6 &lt;&gt; 0,Z17&lt;&gt;0,AA17&lt;&gt;0),(EXP(LN(AA17/Z17)/(AA$6-Z$6))-1)*100,0)</f>
        <v>-2.3095771825749067</v>
      </c>
      <c r="AA91" s="18">
        <f t="shared" si="108"/>
        <v>1.0261891795690037</v>
      </c>
      <c r="AB91" s="18">
        <f t="shared" si="109"/>
        <v>-9.8200620956523377E-2</v>
      </c>
      <c r="AD91" s="18">
        <f t="shared" si="110"/>
        <v>-9.8200620956523377E-2</v>
      </c>
      <c r="AE91" s="18">
        <f t="shared" si="111"/>
        <v>2.7970412696528113</v>
      </c>
      <c r="AF91" s="18">
        <f t="shared" si="112"/>
        <v>2.7304571333900407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2.3196761424162604</v>
      </c>
      <c r="C92" s="18">
        <f t="shared" si="96"/>
        <v>9.2143960477099274</v>
      </c>
      <c r="D92" s="18">
        <f t="shared" si="96"/>
        <v>-0.12009759636844031</v>
      </c>
      <c r="E92" s="18">
        <f t="shared" si="96"/>
        <v>0.55783383154710542</v>
      </c>
      <c r="F92" s="18">
        <f t="shared" si="97"/>
        <v>0.33134695444125839</v>
      </c>
      <c r="H92" s="18">
        <f t="shared" si="98"/>
        <v>0.33134695444125839</v>
      </c>
      <c r="I92" s="18">
        <f t="shared" si="99"/>
        <v>2.6114491623752789</v>
      </c>
      <c r="J92" s="18">
        <f t="shared" si="100"/>
        <v>2.8441168768292835</v>
      </c>
      <c r="L92" t="str">
        <f t="shared" si="101"/>
        <v>35 Business and public service associate professionals</v>
      </c>
      <c r="M92" s="18">
        <f t="shared" si="102"/>
        <v>2.3152232666805217</v>
      </c>
      <c r="N92" s="18">
        <f t="shared" si="102"/>
        <v>10.577139352728571</v>
      </c>
      <c r="O92" s="18">
        <f t="shared" si="102"/>
        <v>-0.39711423512845956</v>
      </c>
      <c r="P92" s="18">
        <f t="shared" si="102"/>
        <v>0.12459134576892072</v>
      </c>
      <c r="Q92" s="18">
        <f t="shared" si="103"/>
        <v>-4.9613434169848425E-2</v>
      </c>
      <c r="S92" s="18">
        <f t="shared" si="104"/>
        <v>-4.9613434169848425E-2</v>
      </c>
      <c r="T92" s="18">
        <f t="shared" si="105"/>
        <v>2.1711691451450799</v>
      </c>
      <c r="U92" s="18">
        <f t="shared" si="106"/>
        <v>2.1344759088899101</v>
      </c>
      <c r="W92" t="str">
        <f t="shared" si="107"/>
        <v>35 Business and public service associate professionals</v>
      </c>
      <c r="X92" s="18">
        <f t="shared" si="108"/>
        <v>2.3242195706803415</v>
      </c>
      <c r="Y92" s="18">
        <f t="shared" si="108"/>
        <v>7.8242459481343563</v>
      </c>
      <c r="Z92" s="18">
        <f t="shared" si="108"/>
        <v>0.16645308880587351</v>
      </c>
      <c r="AA92" s="18">
        <f t="shared" si="108"/>
        <v>0.98188203960294373</v>
      </c>
      <c r="AB92" s="18">
        <f t="shared" si="109"/>
        <v>0.70933746822552379</v>
      </c>
      <c r="AD92" s="18">
        <f t="shared" si="110"/>
        <v>0.70933746822552379</v>
      </c>
      <c r="AE92" s="18">
        <f t="shared" si="111"/>
        <v>3.0453864500713745</v>
      </c>
      <c r="AF92" s="18">
        <f t="shared" si="112"/>
        <v>3.5197334843654504</v>
      </c>
    </row>
    <row r="93" spans="1:32" x14ac:dyDescent="0.2">
      <c r="A93" t="str">
        <f t="shared" si="95"/>
        <v>41 Administrative occupations</v>
      </c>
      <c r="B93" s="18">
        <f t="shared" si="96"/>
        <v>-0.82410591883766982</v>
      </c>
      <c r="C93" s="18">
        <f t="shared" si="96"/>
        <v>8.9097531836327413</v>
      </c>
      <c r="D93" s="18">
        <f t="shared" si="96"/>
        <v>0.68536621547294896</v>
      </c>
      <c r="E93" s="18">
        <f t="shared" si="96"/>
        <v>-1.6600472131034216E-2</v>
      </c>
      <c r="F93" s="18">
        <f t="shared" si="97"/>
        <v>0.21684295074217985</v>
      </c>
      <c r="H93" s="18">
        <f t="shared" si="98"/>
        <v>0.21684295074217985</v>
      </c>
      <c r="I93" s="18">
        <f t="shared" si="99"/>
        <v>2.7620808118904216</v>
      </c>
      <c r="J93" s="18">
        <f t="shared" si="100"/>
        <v>2.9109074858048922</v>
      </c>
      <c r="L93" t="str">
        <f t="shared" si="101"/>
        <v>41 Administrative occupations</v>
      </c>
      <c r="M93" s="18">
        <f t="shared" si="102"/>
        <v>-1.0545022823132855</v>
      </c>
      <c r="N93" s="18">
        <f t="shared" si="102"/>
        <v>21.935252448890985</v>
      </c>
      <c r="O93" s="18">
        <f t="shared" si="102"/>
        <v>1.6346554977894945</v>
      </c>
      <c r="P93" s="18">
        <f t="shared" si="102"/>
        <v>1.1828173775421558</v>
      </c>
      <c r="Q93" s="18">
        <f t="shared" si="103"/>
        <v>1.3332064487121764</v>
      </c>
      <c r="S93" s="18">
        <f t="shared" si="104"/>
        <v>1.3332064487121764</v>
      </c>
      <c r="T93" s="18">
        <f t="shared" si="105"/>
        <v>2.3899690908133042</v>
      </c>
      <c r="U93" s="18">
        <f t="shared" si="106"/>
        <v>3.3735971402318654</v>
      </c>
      <c r="W93" t="str">
        <f t="shared" si="107"/>
        <v>41 Administrative occupations</v>
      </c>
      <c r="X93" s="18">
        <f t="shared" si="108"/>
        <v>-0.69733642994719292</v>
      </c>
      <c r="Y93" s="18">
        <f t="shared" si="108"/>
        <v>1.8071046891336096</v>
      </c>
      <c r="Z93" s="18">
        <f t="shared" si="108"/>
        <v>4.5506493658042935E-2</v>
      </c>
      <c r="AA93" s="18">
        <f t="shared" si="108"/>
        <v>-0.94962701438907615</v>
      </c>
      <c r="AB93" s="18">
        <f t="shared" si="109"/>
        <v>-0.61902055804745615</v>
      </c>
      <c r="AD93" s="18">
        <f t="shared" si="110"/>
        <v>-0.61902055804745615</v>
      </c>
      <c r="AE93" s="18">
        <f t="shared" si="111"/>
        <v>2.9952993422305285</v>
      </c>
      <c r="AF93" s="18">
        <f t="shared" si="112"/>
        <v>2.5922118238711711</v>
      </c>
    </row>
    <row r="94" spans="1:32" x14ac:dyDescent="0.2">
      <c r="A94" t="str">
        <f t="shared" si="95"/>
        <v>42 Secretarial and related occupations</v>
      </c>
      <c r="B94" s="18">
        <f t="shared" si="96"/>
        <v>-2.5984033363975034</v>
      </c>
      <c r="C94" s="18">
        <f t="shared" si="96"/>
        <v>0.53533573287698477</v>
      </c>
      <c r="D94" s="18">
        <f t="shared" si="96"/>
        <v>-1.0027805964598513</v>
      </c>
      <c r="E94" s="18">
        <f t="shared" si="96"/>
        <v>-2.791546351739127</v>
      </c>
      <c r="F94" s="18">
        <f t="shared" si="97"/>
        <v>-2.19891146253679</v>
      </c>
      <c r="H94" s="18">
        <f t="shared" si="98"/>
        <v>-2.19891146253679</v>
      </c>
      <c r="I94" s="18">
        <f t="shared" si="99"/>
        <v>2.5640813966738341</v>
      </c>
      <c r="J94" s="18">
        <f t="shared" si="100"/>
        <v>1.1000461782318949</v>
      </c>
      <c r="L94" t="str">
        <f t="shared" si="101"/>
        <v>42 Secretarial and related occupations</v>
      </c>
      <c r="M94" s="18">
        <f t="shared" si="102"/>
        <v>-6.0895457024518933</v>
      </c>
      <c r="N94" s="18">
        <f t="shared" si="102"/>
        <v>2.7357863555449446</v>
      </c>
      <c r="O94" s="18">
        <f t="shared" si="102"/>
        <v>-2.0563792263493696</v>
      </c>
      <c r="P94" s="18">
        <f t="shared" si="102"/>
        <v>1.60414844844603</v>
      </c>
      <c r="Q94" s="18">
        <f t="shared" si="103"/>
        <v>0.3690188014092266</v>
      </c>
      <c r="S94" s="18">
        <f t="shared" si="104"/>
        <v>0.3690188014092266</v>
      </c>
      <c r="T94" s="18">
        <f t="shared" si="105"/>
        <v>1.867829676928956</v>
      </c>
      <c r="U94" s="18">
        <f t="shared" si="106"/>
        <v>2.1543864898607712</v>
      </c>
      <c r="W94" t="str">
        <f t="shared" si="107"/>
        <v>42 Secretarial and related occupations</v>
      </c>
      <c r="X94" s="18">
        <f t="shared" si="108"/>
        <v>-2.2805071240997066</v>
      </c>
      <c r="Y94" s="18">
        <f t="shared" si="108"/>
        <v>0.35407548122527999</v>
      </c>
      <c r="Z94" s="18">
        <f t="shared" si="108"/>
        <v>-0.91595513031251796</v>
      </c>
      <c r="AA94" s="18">
        <f t="shared" si="108"/>
        <v>-3.2306946025196681</v>
      </c>
      <c r="AB94" s="18">
        <f t="shared" si="109"/>
        <v>-2.4651864145401325</v>
      </c>
      <c r="AD94" s="18">
        <f t="shared" si="110"/>
        <v>-2.4651864145401325</v>
      </c>
      <c r="AE94" s="18">
        <f t="shared" si="111"/>
        <v>2.6198731336244174</v>
      </c>
      <c r="AF94" s="18">
        <f t="shared" si="112"/>
        <v>1.0037011894859615</v>
      </c>
    </row>
    <row r="95" spans="1:32" x14ac:dyDescent="0.2">
      <c r="A95" t="str">
        <f t="shared" si="95"/>
        <v>51 Skilled agricultural and related trades</v>
      </c>
      <c r="B95" s="18">
        <f t="shared" si="96"/>
        <v>-0.37411446793643721</v>
      </c>
      <c r="C95" s="18">
        <f t="shared" si="96"/>
        <v>-17.727573218120185</v>
      </c>
      <c r="D95" s="18">
        <f t="shared" si="96"/>
        <v>-0.3972660618414392</v>
      </c>
      <c r="E95" s="18">
        <f t="shared" si="96"/>
        <v>0.74566148304657798</v>
      </c>
      <c r="F95" s="18">
        <f t="shared" si="97"/>
        <v>0.36323580209869366</v>
      </c>
      <c r="H95" s="18">
        <f t="shared" si="98"/>
        <v>0.36323580209869366</v>
      </c>
      <c r="I95" s="18">
        <f t="shared" si="99"/>
        <v>3.0083046878991659</v>
      </c>
      <c r="J95" s="18">
        <f t="shared" si="100"/>
        <v>3.2503495120009385</v>
      </c>
      <c r="L95" t="str">
        <f t="shared" si="101"/>
        <v>51 Skilled agricultural and related trades</v>
      </c>
      <c r="M95" s="18">
        <f t="shared" si="102"/>
        <v>-2.452432015120809</v>
      </c>
      <c r="N95" s="18">
        <f t="shared" si="102"/>
        <v>-13.208313938450322</v>
      </c>
      <c r="O95" s="18">
        <f t="shared" si="102"/>
        <v>-0.65459309753329586</v>
      </c>
      <c r="P95" s="18">
        <f t="shared" si="102"/>
        <v>0.35696000468370404</v>
      </c>
      <c r="Q95" s="18">
        <f t="shared" si="103"/>
        <v>1.8636361419877012E-2</v>
      </c>
      <c r="S95" s="18">
        <f t="shared" si="104"/>
        <v>1.8636361419877012E-2</v>
      </c>
      <c r="T95" s="18">
        <f t="shared" si="105"/>
        <v>2.8492975243917806</v>
      </c>
      <c r="U95" s="18">
        <f t="shared" si="106"/>
        <v>2.8618791634348772</v>
      </c>
      <c r="W95" t="str">
        <f t="shared" si="107"/>
        <v>51 Skilled agricultural and related trades</v>
      </c>
      <c r="X95" s="18">
        <f t="shared" si="108"/>
        <v>10.736726923548234</v>
      </c>
      <c r="Y95" s="18">
        <f t="shared" si="108"/>
        <v>-35.441845122409973</v>
      </c>
      <c r="Z95" s="18">
        <f t="shared" si="108"/>
        <v>0.91664738778374222</v>
      </c>
      <c r="AA95" s="18">
        <f t="shared" si="108"/>
        <v>2.4681262748036392</v>
      </c>
      <c r="AB95" s="18">
        <f t="shared" si="109"/>
        <v>1.9483343463343683</v>
      </c>
      <c r="AD95" s="18">
        <f t="shared" si="110"/>
        <v>1.9483343463343683</v>
      </c>
      <c r="AE95" s="18">
        <f t="shared" si="111"/>
        <v>3.7938709754659072</v>
      </c>
      <c r="AF95" s="18">
        <f t="shared" si="112"/>
        <v>5.0164413675633401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0.32255907910081483</v>
      </c>
      <c r="C96" s="18">
        <f t="shared" si="96"/>
        <v>-7.6387217184015199</v>
      </c>
      <c r="D96" s="18">
        <f t="shared" si="96"/>
        <v>-0.69453099845353528</v>
      </c>
      <c r="E96" s="18">
        <f t="shared" si="96"/>
        <v>-0.87048709124807333</v>
      </c>
      <c r="F96" s="18">
        <f t="shared" si="97"/>
        <v>-0.81186972882582031</v>
      </c>
      <c r="H96" s="18">
        <f t="shared" si="98"/>
        <v>-0.81186972882582031</v>
      </c>
      <c r="I96" s="18">
        <f t="shared" si="99"/>
        <v>2.0437691473852881</v>
      </c>
      <c r="J96" s="18">
        <f t="shared" si="100"/>
        <v>1.4414625792094293</v>
      </c>
      <c r="L96" t="str">
        <f t="shared" si="101"/>
        <v>52 Skilled metal, electrical and electronic trades</v>
      </c>
      <c r="M96" s="18">
        <f t="shared" si="102"/>
        <v>8.2327959045613852E-2</v>
      </c>
      <c r="N96" s="18">
        <f t="shared" si="102"/>
        <v>-7.3403360819168872</v>
      </c>
      <c r="O96" s="18">
        <f t="shared" si="102"/>
        <v>-1.0247000971884135</v>
      </c>
      <c r="P96" s="18">
        <f t="shared" si="102"/>
        <v>-1.0027048309151132</v>
      </c>
      <c r="Q96" s="18">
        <f t="shared" si="103"/>
        <v>-1.0100371293975563</v>
      </c>
      <c r="S96" s="18">
        <f t="shared" si="104"/>
        <v>-1.0100371293975563</v>
      </c>
      <c r="T96" s="18">
        <f t="shared" si="105"/>
        <v>1.9714224734387331</v>
      </c>
      <c r="U96" s="18">
        <f t="shared" si="106"/>
        <v>1.2171255085252186</v>
      </c>
      <c r="W96" t="str">
        <f t="shared" si="107"/>
        <v>52 Skilled metal, electrical and electronic trades</v>
      </c>
      <c r="X96" s="18">
        <f t="shared" si="108"/>
        <v>12.879020577832634</v>
      </c>
      <c r="Y96" s="18">
        <f t="shared" si="108"/>
        <v>-19.283790913596878</v>
      </c>
      <c r="Z96" s="18">
        <f t="shared" si="108"/>
        <v>10.936682609946047</v>
      </c>
      <c r="AA96" s="18">
        <f t="shared" si="108"/>
        <v>2.0412901034371211</v>
      </c>
      <c r="AB96" s="18">
        <f t="shared" si="109"/>
        <v>4.9242045518180788</v>
      </c>
      <c r="AD96" s="18">
        <f t="shared" si="110"/>
        <v>4.9242045518180788</v>
      </c>
      <c r="AE96" s="18">
        <f t="shared" si="111"/>
        <v>4.7180341813868321</v>
      </c>
      <c r="AF96" s="18">
        <f t="shared" si="112"/>
        <v>7.7253022808054572</v>
      </c>
    </row>
    <row r="97" spans="1:32" x14ac:dyDescent="0.2">
      <c r="A97" t="str">
        <f t="shared" si="95"/>
        <v>53 Skilled construction and building trades</v>
      </c>
      <c r="B97" s="18">
        <f t="shared" si="96"/>
        <v>-0.39934774912719906</v>
      </c>
      <c r="C97" s="18">
        <f t="shared" si="96"/>
        <v>-11.463876146403662</v>
      </c>
      <c r="D97" s="18">
        <f t="shared" si="96"/>
        <v>-1.2590896406814545</v>
      </c>
      <c r="E97" s="18">
        <f t="shared" si="96"/>
        <v>-1.575341181559986</v>
      </c>
      <c r="F97" s="18">
        <f t="shared" si="97"/>
        <v>-1.470036706632738</v>
      </c>
      <c r="H97" s="18">
        <f t="shared" si="98"/>
        <v>-1.470036706632738</v>
      </c>
      <c r="I97" s="18">
        <f t="shared" si="99"/>
        <v>2.1304962737800803</v>
      </c>
      <c r="J97" s="18">
        <f t="shared" si="100"/>
        <v>1.0678929319838604</v>
      </c>
      <c r="L97" t="str">
        <f t="shared" si="101"/>
        <v>53 Skilled construction and building trades</v>
      </c>
      <c r="M97" s="18">
        <f t="shared" si="102"/>
        <v>-0.44281642827407319</v>
      </c>
      <c r="N97" s="18">
        <f t="shared" si="102"/>
        <v>-12.308353157191053</v>
      </c>
      <c r="O97" s="18">
        <f t="shared" si="102"/>
        <v>-1.1047848085899536</v>
      </c>
      <c r="P97" s="18">
        <f t="shared" si="102"/>
        <v>-1.5975543924266034</v>
      </c>
      <c r="Q97" s="18">
        <f t="shared" si="103"/>
        <v>-1.433571286509272</v>
      </c>
      <c r="S97" s="18">
        <f t="shared" si="104"/>
        <v>-1.433571286509272</v>
      </c>
      <c r="T97" s="18">
        <f t="shared" si="105"/>
        <v>2.135177922044651</v>
      </c>
      <c r="U97" s="18">
        <f t="shared" si="106"/>
        <v>1.098856216136701</v>
      </c>
      <c r="W97" t="str">
        <f t="shared" si="107"/>
        <v>53 Skilled construction and building trades</v>
      </c>
      <c r="X97" s="18">
        <f t="shared" si="108"/>
        <v>4.3334866776666425</v>
      </c>
      <c r="Y97" s="18">
        <f t="shared" si="108"/>
        <v>70.427779930488654</v>
      </c>
      <c r="Z97" s="18">
        <f t="shared" si="108"/>
        <v>-10.58561393068339</v>
      </c>
      <c r="AA97" s="18">
        <f t="shared" si="108"/>
        <v>0.11972402642301816</v>
      </c>
      <c r="AB97" s="18">
        <f t="shared" si="109"/>
        <v>-3.5840476084534889</v>
      </c>
      <c r="AD97" s="18">
        <f t="shared" si="110"/>
        <v>-3.5840476084534889</v>
      </c>
      <c r="AE97" s="18">
        <f t="shared" si="111"/>
        <v>1.8929962833120317</v>
      </c>
      <c r="AF97" s="18">
        <f t="shared" si="112"/>
        <v>-0.67606493320028216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-3.6374482991894053</v>
      </c>
      <c r="C98" s="18">
        <f t="shared" si="96"/>
        <v>-1.8385897386281158</v>
      </c>
      <c r="D98" s="18">
        <f t="shared" si="96"/>
        <v>5.0639481876135761E-2</v>
      </c>
      <c r="E98" s="18">
        <f t="shared" si="96"/>
        <v>-0.63111837208806865</v>
      </c>
      <c r="F98" s="18">
        <f t="shared" si="97"/>
        <v>-0.40438349971709808</v>
      </c>
      <c r="H98" s="18">
        <f t="shared" si="98"/>
        <v>-0.40438349971709808</v>
      </c>
      <c r="I98" s="18">
        <f t="shared" si="99"/>
        <v>2.2966798744579631</v>
      </c>
      <c r="J98" s="18">
        <f t="shared" si="100"/>
        <v>2.0048484942940314</v>
      </c>
      <c r="L98" t="str">
        <f t="shared" si="101"/>
        <v>54 Textiles, printing and other skilled trades</v>
      </c>
      <c r="M98" s="18">
        <f t="shared" si="102"/>
        <v>-4.2763059022875911</v>
      </c>
      <c r="N98" s="18">
        <f t="shared" si="102"/>
        <v>-6.6706642066752924</v>
      </c>
      <c r="O98" s="18">
        <f t="shared" si="102"/>
        <v>0.62378826301776602</v>
      </c>
      <c r="P98" s="18">
        <f t="shared" si="102"/>
        <v>-0.91920666918803295</v>
      </c>
      <c r="Q98" s="18">
        <f t="shared" si="103"/>
        <v>-0.4075220753080977</v>
      </c>
      <c r="S98" s="18">
        <f t="shared" si="104"/>
        <v>-0.4075220753080977</v>
      </c>
      <c r="T98" s="18">
        <f t="shared" si="105"/>
        <v>1.8070590876368531</v>
      </c>
      <c r="U98" s="18">
        <f t="shared" si="106"/>
        <v>1.4920699644136004</v>
      </c>
      <c r="W98" t="str">
        <f t="shared" si="107"/>
        <v>54 Textiles, printing and other skilled trades</v>
      </c>
      <c r="X98" s="18">
        <f t="shared" si="108"/>
        <v>-2.4830969485803767</v>
      </c>
      <c r="Y98" s="18">
        <f t="shared" si="108"/>
        <v>6.4971264586191069</v>
      </c>
      <c r="Z98" s="18">
        <f t="shared" si="108"/>
        <v>-0.84159404063997023</v>
      </c>
      <c r="AA98" s="18">
        <f t="shared" si="108"/>
        <v>-0.17792677323631434</v>
      </c>
      <c r="AB98" s="18">
        <f t="shared" si="109"/>
        <v>-0.39964128053840975</v>
      </c>
      <c r="AD98" s="18">
        <f t="shared" si="110"/>
        <v>-0.39964128053840975</v>
      </c>
      <c r="AE98" s="18">
        <f t="shared" si="111"/>
        <v>2.9797204744598904</v>
      </c>
      <c r="AF98" s="18">
        <f t="shared" si="112"/>
        <v>2.7174411896780937</v>
      </c>
    </row>
    <row r="99" spans="1:32" x14ac:dyDescent="0.2">
      <c r="A99" t="str">
        <f t="shared" si="95"/>
        <v>61 Caring personal service occupations</v>
      </c>
      <c r="B99" s="18">
        <f t="shared" si="96"/>
        <v>-0.37497132774613195</v>
      </c>
      <c r="C99" s="18">
        <f t="shared" si="96"/>
        <v>-2.5756956074376003</v>
      </c>
      <c r="D99" s="18">
        <f t="shared" si="96"/>
        <v>0.76668469273750706</v>
      </c>
      <c r="E99" s="18">
        <f t="shared" si="96"/>
        <v>0.91931587937734704</v>
      </c>
      <c r="F99" s="18">
        <f t="shared" si="97"/>
        <v>0.86841314663173019</v>
      </c>
      <c r="H99" s="18">
        <f t="shared" si="98"/>
        <v>0.86841314663173019</v>
      </c>
      <c r="I99" s="18">
        <f t="shared" si="99"/>
        <v>3.203096043192466</v>
      </c>
      <c r="J99" s="18">
        <f t="shared" si="100"/>
        <v>3.7742028745510359</v>
      </c>
      <c r="L99" t="str">
        <f t="shared" si="101"/>
        <v>61 Caring personal service occupations</v>
      </c>
      <c r="M99" s="18">
        <f t="shared" si="102"/>
        <v>1.3098586612070529</v>
      </c>
      <c r="N99" s="18">
        <f t="shared" si="102"/>
        <v>-2.6506861562491491</v>
      </c>
      <c r="O99" s="18">
        <f t="shared" si="102"/>
        <v>3.5512430865240363</v>
      </c>
      <c r="P99" s="18">
        <f t="shared" si="102"/>
        <v>1.5340714986572301</v>
      </c>
      <c r="Q99" s="18">
        <f t="shared" si="103"/>
        <v>2.2020577511697281</v>
      </c>
      <c r="S99" s="18">
        <f t="shared" si="104"/>
        <v>2.2020577511697281</v>
      </c>
      <c r="T99" s="18">
        <f t="shared" si="105"/>
        <v>2.9483673743211591</v>
      </c>
      <c r="U99" s="18">
        <f t="shared" si="106"/>
        <v>4.4907443891473386</v>
      </c>
      <c r="W99" t="str">
        <f t="shared" si="107"/>
        <v>61 Caring personal service occupations</v>
      </c>
      <c r="X99" s="18">
        <f t="shared" si="108"/>
        <v>-0.63457405171229997</v>
      </c>
      <c r="Y99" s="18">
        <f t="shared" si="108"/>
        <v>-2.5635693654049496</v>
      </c>
      <c r="Z99" s="18">
        <f t="shared" si="108"/>
        <v>0.28670349323203226</v>
      </c>
      <c r="AA99" s="18">
        <f t="shared" si="108"/>
        <v>0.79885111269333287</v>
      </c>
      <c r="AB99" s="18">
        <f t="shared" si="109"/>
        <v>0.62784529125468058</v>
      </c>
      <c r="AD99" s="18">
        <f t="shared" si="110"/>
        <v>0.62784529125468058</v>
      </c>
      <c r="AE99" s="18">
        <f t="shared" si="111"/>
        <v>3.2434357091183807</v>
      </c>
      <c r="AF99" s="18">
        <f t="shared" si="112"/>
        <v>3.6516652058192767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4.356107239765783</v>
      </c>
      <c r="C100" s="18">
        <f t="shared" si="96"/>
        <v>-3.7985732706789066</v>
      </c>
      <c r="D100" s="18">
        <f t="shared" si="96"/>
        <v>-3.1194579418874269</v>
      </c>
      <c r="E100" s="18">
        <f t="shared" si="96"/>
        <v>-0.62954358163659352</v>
      </c>
      <c r="F100" s="18">
        <f t="shared" si="97"/>
        <v>-1.4665453435758202</v>
      </c>
      <c r="H100" s="18">
        <f t="shared" si="98"/>
        <v>-1.4665453435758202</v>
      </c>
      <c r="I100" s="18">
        <f t="shared" si="99"/>
        <v>2.3777195764881132</v>
      </c>
      <c r="J100" s="18">
        <f t="shared" si="100"/>
        <v>1.3556411497589238</v>
      </c>
      <c r="L100" t="str">
        <f t="shared" si="101"/>
        <v>62 Leisure, travel and related personal service occupations</v>
      </c>
      <c r="M100" s="18">
        <f t="shared" si="102"/>
        <v>4.2851618930596302</v>
      </c>
      <c r="N100" s="18">
        <f t="shared" si="102"/>
        <v>5.6944965381650503</v>
      </c>
      <c r="O100" s="18">
        <f t="shared" si="102"/>
        <v>-1.9060791300061108</v>
      </c>
      <c r="P100" s="18">
        <f t="shared" si="102"/>
        <v>0.47744913155665092</v>
      </c>
      <c r="Q100" s="18">
        <f t="shared" si="103"/>
        <v>-0.32342687409484538</v>
      </c>
      <c r="S100" s="18">
        <f t="shared" si="104"/>
        <v>-0.32342687409484538</v>
      </c>
      <c r="T100" s="18">
        <f t="shared" si="105"/>
        <v>2.2910872251201697</v>
      </c>
      <c r="U100" s="18">
        <f t="shared" si="106"/>
        <v>2.0571055851826836</v>
      </c>
      <c r="W100" t="str">
        <f t="shared" si="107"/>
        <v>62 Leisure, travel and related personal service occupations</v>
      </c>
      <c r="X100" s="18">
        <f t="shared" si="108"/>
        <v>4.3837164676654217</v>
      </c>
      <c r="Y100" s="18">
        <f t="shared" si="108"/>
        <v>-7.484199796984548</v>
      </c>
      <c r="Z100" s="18">
        <f t="shared" si="108"/>
        <v>-3.6776977166064873</v>
      </c>
      <c r="AA100" s="18">
        <f t="shared" si="108"/>
        <v>-1.210207401384622</v>
      </c>
      <c r="AB100" s="18">
        <f t="shared" si="109"/>
        <v>-2.0396486905943645</v>
      </c>
      <c r="AD100" s="18">
        <f t="shared" si="110"/>
        <v>-2.0396486905943645</v>
      </c>
      <c r="AE100" s="18">
        <f t="shared" si="111"/>
        <v>2.415819037016087</v>
      </c>
      <c r="AF100" s="18">
        <f t="shared" si="112"/>
        <v>1.0213649624721377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-3.8268927791393015</v>
      </c>
      <c r="C101" s="18">
        <f t="shared" si="96"/>
        <v>25.945262474625565</v>
      </c>
      <c r="D101" s="18">
        <f t="shared" si="96"/>
        <v>-5.439590065937983</v>
      </c>
      <c r="E101" s="18">
        <f t="shared" si="96"/>
        <v>0.77180529384626162</v>
      </c>
      <c r="F101" s="18">
        <f t="shared" si="97"/>
        <v>-1.3427191750064793</v>
      </c>
      <c r="H101" s="18">
        <f t="shared" si="98"/>
        <v>-1.3427191750064793</v>
      </c>
      <c r="I101" s="18">
        <f t="shared" si="99"/>
        <v>2.2079813258678138</v>
      </c>
      <c r="J101" s="18">
        <f t="shared" si="100"/>
        <v>1.2458536336662052</v>
      </c>
      <c r="L101" t="str">
        <f t="shared" si="101"/>
        <v>63 Community and civil enforcement occupations</v>
      </c>
      <c r="M101" s="18">
        <f t="shared" si="102"/>
        <v>-6.6402101537610498</v>
      </c>
      <c r="N101" s="18">
        <f t="shared" si="102"/>
        <v>46.178758546525685</v>
      </c>
      <c r="O101" s="18">
        <f t="shared" si="102"/>
        <v>-9.7549242499352147</v>
      </c>
      <c r="P101" s="18">
        <f t="shared" si="102"/>
        <v>1.3588981010471013</v>
      </c>
      <c r="Q101" s="18">
        <f t="shared" si="103"/>
        <v>-2.4900145458657374</v>
      </c>
      <c r="S101" s="18">
        <f t="shared" si="104"/>
        <v>-2.4900145458657374</v>
      </c>
      <c r="T101" s="18">
        <f t="shared" si="105"/>
        <v>1.6291150143226574</v>
      </c>
      <c r="U101" s="18">
        <f t="shared" si="106"/>
        <v>-0.27611589095325462</v>
      </c>
      <c r="W101" t="str">
        <f t="shared" si="107"/>
        <v>63 Community and civil enforcement occupations</v>
      </c>
      <c r="X101" s="18">
        <f t="shared" si="108"/>
        <v>3.7921202731323822</v>
      </c>
      <c r="Y101" s="18">
        <f t="shared" si="108"/>
        <v>-16.231849176393464</v>
      </c>
      <c r="Z101" s="18">
        <f t="shared" si="108"/>
        <v>5.8510657746570605</v>
      </c>
      <c r="AA101" s="18">
        <f t="shared" si="108"/>
        <v>-0.26223984818066759</v>
      </c>
      <c r="AB101" s="18">
        <f t="shared" si="109"/>
        <v>1.7352567904846739</v>
      </c>
      <c r="AD101" s="18">
        <f t="shared" si="110"/>
        <v>1.7352567904846739</v>
      </c>
      <c r="AE101" s="18">
        <f t="shared" si="111"/>
        <v>3.9957818351841645</v>
      </c>
      <c r="AF101" s="18">
        <f t="shared" si="112"/>
        <v>5.0514452676474697</v>
      </c>
    </row>
    <row r="102" spans="1:32" x14ac:dyDescent="0.2">
      <c r="A102" t="str">
        <f t="shared" si="95"/>
        <v>71 Sales occupations</v>
      </c>
      <c r="B102" s="18">
        <f t="shared" si="96"/>
        <v>0.31619556539952409</v>
      </c>
      <c r="C102" s="18">
        <f t="shared" si="96"/>
        <v>-2.9991911326730514</v>
      </c>
      <c r="D102" s="18">
        <f t="shared" si="96"/>
        <v>-0.8456952219510816</v>
      </c>
      <c r="E102" s="18">
        <f t="shared" si="96"/>
        <v>-0.45506553190404198</v>
      </c>
      <c r="F102" s="18">
        <f t="shared" si="97"/>
        <v>-0.58544612212073632</v>
      </c>
      <c r="H102" s="18">
        <f t="shared" si="98"/>
        <v>-0.58544612212073632</v>
      </c>
      <c r="I102" s="18">
        <f t="shared" si="99"/>
        <v>2.4571669056292267</v>
      </c>
      <c r="J102" s="18">
        <f t="shared" si="100"/>
        <v>2.0456838810908762</v>
      </c>
      <c r="L102" t="str">
        <f t="shared" si="101"/>
        <v>71 Sales occupations</v>
      </c>
      <c r="M102" s="18">
        <f t="shared" si="102"/>
        <v>3.287798514537088</v>
      </c>
      <c r="N102" s="18">
        <f t="shared" si="102"/>
        <v>-3.903935145250248</v>
      </c>
      <c r="O102" s="18">
        <f t="shared" si="102"/>
        <v>-0.38366891312259233</v>
      </c>
      <c r="P102" s="18">
        <f t="shared" si="102"/>
        <v>-2.4104536218083616E-2</v>
      </c>
      <c r="Q102" s="18">
        <f t="shared" si="103"/>
        <v>-0.14410330265122173</v>
      </c>
      <c r="S102" s="18">
        <f t="shared" si="104"/>
        <v>-0.14410330265122173</v>
      </c>
      <c r="T102" s="18">
        <f t="shared" si="105"/>
        <v>1.9286976175692638</v>
      </c>
      <c r="U102" s="18">
        <f t="shared" si="106"/>
        <v>1.8186892271298216</v>
      </c>
      <c r="W102" t="str">
        <f t="shared" si="107"/>
        <v>71 Sales occupations</v>
      </c>
      <c r="X102" s="18">
        <f t="shared" si="108"/>
        <v>-1.5618664172881935</v>
      </c>
      <c r="Y102" s="18">
        <f t="shared" si="108"/>
        <v>-2.3545401572225733</v>
      </c>
      <c r="Z102" s="18">
        <f t="shared" si="108"/>
        <v>-1.1748879385670818</v>
      </c>
      <c r="AA102" s="18">
        <f t="shared" si="108"/>
        <v>-0.78049958773674932</v>
      </c>
      <c r="AB102" s="18">
        <f t="shared" si="109"/>
        <v>-0.91213694115809263</v>
      </c>
      <c r="AD102" s="18">
        <f t="shared" si="110"/>
        <v>-0.91213694115809263</v>
      </c>
      <c r="AE102" s="18">
        <f t="shared" si="111"/>
        <v>2.8062057392983286</v>
      </c>
      <c r="AF102" s="18">
        <f t="shared" si="112"/>
        <v>2.2007414773043354</v>
      </c>
    </row>
    <row r="103" spans="1:32" x14ac:dyDescent="0.2">
      <c r="A103" t="str">
        <f t="shared" si="95"/>
        <v>72 Customer service occupations</v>
      </c>
      <c r="B103" s="18">
        <f t="shared" si="96"/>
        <v>1.8056536323849182</v>
      </c>
      <c r="C103" s="18">
        <f t="shared" si="96"/>
        <v>7.9100238996251848</v>
      </c>
      <c r="D103" s="18">
        <f t="shared" si="96"/>
        <v>2.1259295529573841</v>
      </c>
      <c r="E103" s="18">
        <f t="shared" si="96"/>
        <v>1.1418293084650699</v>
      </c>
      <c r="F103" s="18">
        <f t="shared" si="97"/>
        <v>1.468804526066636</v>
      </c>
      <c r="H103" s="18">
        <f t="shared" si="98"/>
        <v>1.468804526066636</v>
      </c>
      <c r="I103" s="18">
        <f t="shared" si="99"/>
        <v>2.7635137766693241</v>
      </c>
      <c r="J103" s="18">
        <f t="shared" si="100"/>
        <v>3.7998385346590391</v>
      </c>
      <c r="L103" t="str">
        <f t="shared" si="101"/>
        <v>72 Customer service occupations</v>
      </c>
      <c r="M103" s="18">
        <f t="shared" si="102"/>
        <v>-1.0389087133548136</v>
      </c>
      <c r="N103" s="18">
        <f t="shared" si="102"/>
        <v>22.879160678454326</v>
      </c>
      <c r="O103" s="18">
        <f t="shared" si="102"/>
        <v>4.2650330613822618</v>
      </c>
      <c r="P103" s="18">
        <f t="shared" si="102"/>
        <v>1.5612253151169542</v>
      </c>
      <c r="Q103" s="18">
        <f t="shared" si="103"/>
        <v>2.4546128010102475</v>
      </c>
      <c r="S103" s="18">
        <f t="shared" si="104"/>
        <v>2.4546128010102475</v>
      </c>
      <c r="T103" s="18">
        <f t="shared" si="105"/>
        <v>2.466845306845844</v>
      </c>
      <c r="U103" s="18">
        <f t="shared" si="106"/>
        <v>4.2982731930407247</v>
      </c>
      <c r="W103" t="str">
        <f t="shared" si="107"/>
        <v>72 Customer service occupations</v>
      </c>
      <c r="X103" s="18">
        <f t="shared" si="108"/>
        <v>3.9820292960746961</v>
      </c>
      <c r="Y103" s="18">
        <f t="shared" si="108"/>
        <v>-2.2077298583048632</v>
      </c>
      <c r="Z103" s="18">
        <f t="shared" si="108"/>
        <v>0.15700256131256918</v>
      </c>
      <c r="AA103" s="18">
        <f t="shared" si="108"/>
        <v>0.68911827668800552</v>
      </c>
      <c r="AB103" s="18">
        <f t="shared" si="109"/>
        <v>0.51143299621720928</v>
      </c>
      <c r="AD103" s="18">
        <f t="shared" si="110"/>
        <v>0.51143299621720928</v>
      </c>
      <c r="AE103" s="18">
        <f t="shared" si="111"/>
        <v>3.0063862201525904</v>
      </c>
      <c r="AF103" s="18">
        <f t="shared" si="112"/>
        <v>3.3485069609291429</v>
      </c>
    </row>
    <row r="104" spans="1:32" x14ac:dyDescent="0.2">
      <c r="A104" t="str">
        <f t="shared" si="95"/>
        <v>81 Process, plant and machine operatives</v>
      </c>
      <c r="B104" s="18">
        <f t="shared" si="96"/>
        <v>-0.60535806774951739</v>
      </c>
      <c r="C104" s="18">
        <f t="shared" si="96"/>
        <v>-6.3165746720818872</v>
      </c>
      <c r="D104" s="18">
        <f t="shared" si="96"/>
        <v>0.21182809161799376</v>
      </c>
      <c r="E104" s="18">
        <f t="shared" si="96"/>
        <v>-1.2000851805389123</v>
      </c>
      <c r="F104" s="18">
        <f t="shared" si="97"/>
        <v>-0.73167169569734458</v>
      </c>
      <c r="H104" s="18">
        <f t="shared" si="98"/>
        <v>-0.73167169569734458</v>
      </c>
      <c r="I104" s="18">
        <f t="shared" si="99"/>
        <v>2.2056059441656561</v>
      </c>
      <c r="J104" s="18">
        <f t="shared" si="100"/>
        <v>1.6743588232122075</v>
      </c>
      <c r="L104" t="str">
        <f t="shared" si="101"/>
        <v>81 Process, plant and machine operatives</v>
      </c>
      <c r="M104" s="18">
        <f t="shared" si="102"/>
        <v>-1.1011398172363074</v>
      </c>
      <c r="N104" s="18">
        <f t="shared" si="102"/>
        <v>-4.804019706833385</v>
      </c>
      <c r="O104" s="18">
        <f t="shared" si="102"/>
        <v>-0.62679386133629444</v>
      </c>
      <c r="P104" s="18">
        <f t="shared" si="102"/>
        <v>-1.396315017903238</v>
      </c>
      <c r="Q104" s="18">
        <f t="shared" si="103"/>
        <v>-1.1404723635536462</v>
      </c>
      <c r="S104" s="18">
        <f t="shared" si="104"/>
        <v>-1.1404723635536462</v>
      </c>
      <c r="T104" s="18">
        <f t="shared" si="105"/>
        <v>1.9206432974937959</v>
      </c>
      <c r="U104" s="18">
        <f t="shared" si="106"/>
        <v>1.0647358670243579</v>
      </c>
      <c r="W104" t="str">
        <f t="shared" si="107"/>
        <v>81 Process, plant and machine operatives</v>
      </c>
      <c r="X104" s="18">
        <f t="shared" si="108"/>
        <v>0.81609846627397342</v>
      </c>
      <c r="Y104" s="18">
        <f t="shared" si="108"/>
        <v>-10.45043363860586</v>
      </c>
      <c r="Z104" s="18">
        <f t="shared" si="108"/>
        <v>2.5008940186346473</v>
      </c>
      <c r="AA104" s="18">
        <f t="shared" si="108"/>
        <v>-0.72648925538079112</v>
      </c>
      <c r="AB104" s="18">
        <f t="shared" si="109"/>
        <v>0.33785323823165569</v>
      </c>
      <c r="AD104" s="18">
        <f t="shared" si="110"/>
        <v>0.33785323823165569</v>
      </c>
      <c r="AE104" s="18">
        <f t="shared" si="111"/>
        <v>2.975597025072596</v>
      </c>
      <c r="AF104" s="18">
        <f t="shared" si="112"/>
        <v>3.2015738390702264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-0.62164313154720041</v>
      </c>
      <c r="C105" s="18">
        <f t="shared" si="96"/>
        <v>-4.6873423917523471</v>
      </c>
      <c r="D105" s="18">
        <f t="shared" si="96"/>
        <v>-0.24791862768882567</v>
      </c>
      <c r="E105" s="18">
        <f t="shared" si="96"/>
        <v>-0.60005569206226239</v>
      </c>
      <c r="F105" s="18">
        <f t="shared" si="97"/>
        <v>-0.4828150085293248</v>
      </c>
      <c r="H105" s="18">
        <f t="shared" si="98"/>
        <v>-0.4828150085293248</v>
      </c>
      <c r="I105" s="18">
        <f t="shared" si="99"/>
        <v>2.7670979076700908</v>
      </c>
      <c r="J105" s="18">
        <f t="shared" si="100"/>
        <v>2.4414005436532271</v>
      </c>
      <c r="L105" t="str">
        <f t="shared" si="101"/>
        <v>82 Transport and mobile machine drivers and operatives</v>
      </c>
      <c r="M105" s="18">
        <f t="shared" si="102"/>
        <v>-0.51435024208656976</v>
      </c>
      <c r="N105" s="18">
        <f t="shared" si="102"/>
        <v>-4.9182161932838202</v>
      </c>
      <c r="O105" s="18">
        <f t="shared" si="102"/>
        <v>-0.56972997733979458</v>
      </c>
      <c r="P105" s="18">
        <f t="shared" si="102"/>
        <v>-0.72018663251443016</v>
      </c>
      <c r="Q105" s="18">
        <f t="shared" si="103"/>
        <v>-0.67005972772281597</v>
      </c>
      <c r="S105" s="18">
        <f t="shared" si="104"/>
        <v>-0.67005972772281597</v>
      </c>
      <c r="T105" s="18">
        <f t="shared" si="105"/>
        <v>2.6866650437773032</v>
      </c>
      <c r="U105" s="18">
        <f t="shared" si="106"/>
        <v>2.2315891297187473</v>
      </c>
      <c r="W105" t="str">
        <f t="shared" si="107"/>
        <v>82 Transport and mobile machine drivers and operatives</v>
      </c>
      <c r="X105" s="18">
        <f t="shared" si="108"/>
        <v>-2.7069389995146409</v>
      </c>
      <c r="Y105" s="18">
        <f t="shared" si="108"/>
        <v>5.8240630482453426E-2</v>
      </c>
      <c r="Z105" s="18">
        <f t="shared" si="108"/>
        <v>5.336256669835282</v>
      </c>
      <c r="AA105" s="18">
        <f t="shared" si="108"/>
        <v>1.0240451878566148</v>
      </c>
      <c r="AB105" s="18">
        <f t="shared" si="109"/>
        <v>2.4414687638952159</v>
      </c>
      <c r="AD105" s="18">
        <f t="shared" si="110"/>
        <v>2.4414687638952159</v>
      </c>
      <c r="AE105" s="18">
        <f t="shared" si="111"/>
        <v>4.1842581728759987</v>
      </c>
      <c r="AF105" s="18">
        <f t="shared" si="112"/>
        <v>5.6647476309343636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-3.1779069336968613</v>
      </c>
      <c r="C106" s="18">
        <f t="shared" si="96"/>
        <v>-8.0137987247372315</v>
      </c>
      <c r="D106" s="18">
        <f t="shared" si="96"/>
        <v>12.014811359870814</v>
      </c>
      <c r="E106" s="18">
        <f t="shared" si="96"/>
        <v>0.93393480751948754</v>
      </c>
      <c r="F106" s="18">
        <f t="shared" si="97"/>
        <v>4.5000793024036589</v>
      </c>
      <c r="H106" s="18">
        <f t="shared" si="98"/>
        <v>4.5000793024036589</v>
      </c>
      <c r="I106" s="18">
        <f t="shared" si="99"/>
        <v>4.124626590105529</v>
      </c>
      <c r="J106" s="18">
        <f t="shared" si="100"/>
        <v>7.0254535527402684</v>
      </c>
      <c r="L106" t="str">
        <f t="shared" si="101"/>
        <v>91 Elementary trades and related occupations</v>
      </c>
      <c r="M106" s="18">
        <f t="shared" si="102"/>
        <v>-3.3722109769981246</v>
      </c>
      <c r="N106" s="18">
        <f t="shared" si="102"/>
        <v>-3.8045030180050676</v>
      </c>
      <c r="O106" s="18">
        <f t="shared" si="102"/>
        <v>5.7673159705214028</v>
      </c>
      <c r="P106" s="18">
        <f t="shared" si="102"/>
        <v>0.56949668319932201</v>
      </c>
      <c r="Q106" s="18">
        <f t="shared" si="103"/>
        <v>2.2730824667990035</v>
      </c>
      <c r="S106" s="18">
        <f t="shared" si="104"/>
        <v>2.2730824667990035</v>
      </c>
      <c r="T106" s="18">
        <f t="shared" si="105"/>
        <v>2.4682923266139634</v>
      </c>
      <c r="U106" s="18">
        <f t="shared" si="106"/>
        <v>4.1584179479246641</v>
      </c>
      <c r="W106" t="str">
        <f t="shared" si="107"/>
        <v>91 Elementary trades and related occupations</v>
      </c>
      <c r="X106" s="18">
        <f t="shared" si="108"/>
        <v>-2.6752677007381598</v>
      </c>
      <c r="Y106" s="18">
        <f t="shared" si="108"/>
        <v>-18.708957243150259</v>
      </c>
      <c r="Z106" s="18">
        <f t="shared" si="108"/>
        <v>25.280639263296045</v>
      </c>
      <c r="AA106" s="18">
        <f t="shared" si="108"/>
        <v>1.3870573446413736</v>
      </c>
      <c r="AB106" s="18">
        <f t="shared" si="109"/>
        <v>8.7968527684394004</v>
      </c>
      <c r="AD106" s="18">
        <f t="shared" si="110"/>
        <v>8.7968527684394004</v>
      </c>
      <c r="AE106" s="18">
        <f t="shared" si="111"/>
        <v>7.6280836475570934</v>
      </c>
      <c r="AF106" s="18">
        <f t="shared" si="112"/>
        <v>12.109210374976387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0.17722835798654746</v>
      </c>
      <c r="C107" s="18">
        <f t="shared" si="96"/>
        <v>-8.0542330226353815</v>
      </c>
      <c r="D107" s="18">
        <f t="shared" si="96"/>
        <v>-3.0530432099470484</v>
      </c>
      <c r="E107" s="18">
        <f t="shared" si="96"/>
        <v>-1.291217524523991</v>
      </c>
      <c r="F107" s="18">
        <f t="shared" si="97"/>
        <v>-1.8820218550286594</v>
      </c>
      <c r="H107" s="18">
        <f t="shared" si="98"/>
        <v>-1.8820218550286594</v>
      </c>
      <c r="I107" s="18">
        <f t="shared" si="99"/>
        <v>2.220181253841691</v>
      </c>
      <c r="J107" s="18">
        <f t="shared" si="100"/>
        <v>0.88990715635628437</v>
      </c>
      <c r="L107" t="str">
        <f t="shared" si="101"/>
        <v>92 Elementary administration and service occupations</v>
      </c>
      <c r="M107" s="18">
        <f t="shared" si="102"/>
        <v>-6.3143954992428419E-2</v>
      </c>
      <c r="N107" s="18">
        <f t="shared" si="102"/>
        <v>-4.2313509731924164</v>
      </c>
      <c r="O107" s="18">
        <f t="shared" si="102"/>
        <v>-0.90205322277554512</v>
      </c>
      <c r="P107" s="18">
        <f t="shared" si="102"/>
        <v>-0.85517888868192893</v>
      </c>
      <c r="Q107" s="18">
        <f t="shared" si="103"/>
        <v>-0.87080612975487526</v>
      </c>
      <c r="S107" s="18">
        <f t="shared" si="104"/>
        <v>-0.87080612975487526</v>
      </c>
      <c r="T107" s="18">
        <f t="shared" si="105"/>
        <v>2.1307158912890589</v>
      </c>
      <c r="U107" s="18">
        <f t="shared" si="106"/>
        <v>1.493446450164515</v>
      </c>
      <c r="W107" t="str">
        <f t="shared" si="107"/>
        <v>92 Elementary administration and service occupations</v>
      </c>
      <c r="X107" s="18">
        <f t="shared" si="108"/>
        <v>0.42064182169259112</v>
      </c>
      <c r="Y107" s="18">
        <f t="shared" si="108"/>
        <v>-11.879024908050118</v>
      </c>
      <c r="Z107" s="18">
        <f t="shared" si="108"/>
        <v>-5.6315520702703736</v>
      </c>
      <c r="AA107" s="18">
        <f t="shared" si="108"/>
        <v>-1.9269535737373666</v>
      </c>
      <c r="AB107" s="18">
        <f t="shared" si="109"/>
        <v>-3.1777030426509145</v>
      </c>
      <c r="AD107" s="18">
        <f t="shared" si="110"/>
        <v>-3.1777030426509145</v>
      </c>
      <c r="AE107" s="18">
        <f t="shared" si="111"/>
        <v>2.3162314638743187</v>
      </c>
      <c r="AF107" s="18">
        <f t="shared" si="112"/>
        <v>0.17064719966966013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1.0443830639741414</v>
      </c>
      <c r="C109" s="26">
        <f>IF(AND(D$6-C$6 &lt;&gt; 0,C35&lt;&gt;0,D35&lt;&gt;0),(EXP(LN(D35/C35)/(D$6-C$6))-1)*100,0)</f>
        <v>1.2068242154584574</v>
      </c>
      <c r="D109" s="26">
        <f>IF(AND(E$6-D$6 &lt;&gt; 0,D35&lt;&gt;0,E35&lt;&gt;0),(EXP(LN(E35/D35)/(E$6-D$6))-1)*100,0)</f>
        <v>0.13667043324574468</v>
      </c>
      <c r="E109" s="26">
        <f>IF(AND(F$6-E$6 &lt;&gt; 0,E35&lt;&gt;0,F35&lt;&gt;0),(EXP(LN(F35/E35)/(F$6-E$6))-1)*100,0)</f>
        <v>0.22678507450626384</v>
      </c>
      <c r="F109" s="26">
        <f t="shared" ref="F109" si="113">IF(AND(F$6-D$6 &lt;&gt; 0,D35&lt;&gt;0,F35&lt;&gt;0),(EXP(LN(F35/D35)/(F$6-D$6))-1)*100,0)</f>
        <v>0.19673785372678054</v>
      </c>
      <c r="H109" s="26">
        <f t="shared" ref="H109" si="114">IF($F$6-$D$6 &lt;&gt; 0,(EXP(LN(1+(H72/100))/($F$6-$D$6))-1)*100,0)</f>
        <v>0.19673785372678054</v>
      </c>
      <c r="I109" s="26">
        <f>IF(D35&gt;0,((1+(I35/D35))^(1/($F$6-$D$6))-1)*100,0)</f>
        <v>2.6819187144068835</v>
      </c>
      <c r="J109" s="26">
        <f t="shared" ref="J109" si="115">IF($F$6-$D$6 &lt;&gt; 0,(EXP(LN(1+(J72/100))/($F$6-$D$6))-1)*100,0)</f>
        <v>2.8183516518277996</v>
      </c>
      <c r="L109" s="24" t="str">
        <f>L35</f>
        <v>All occupations</v>
      </c>
      <c r="M109" s="26">
        <f>IF(AND(N$6-M$6 &lt;&gt; 0,M35&lt;&gt;0,N35&lt;&gt;0),(EXP(LN(N35/M35)/(N$6-M$6))-1)*100,0)</f>
        <v>1.0082467350514213</v>
      </c>
      <c r="N109" s="26">
        <f>IF(AND(O$6-N$6 &lt;&gt; 0,N35&lt;&gt;0,O35&lt;&gt;0),(EXP(LN(O35/N35)/(O$6-N$6))-1)*100,0)</f>
        <v>1.6382492317370323</v>
      </c>
      <c r="O109" s="26">
        <f>IF(AND(P$6-O$6 &lt;&gt; 0,O35&lt;&gt;0,P35&lt;&gt;0),(EXP(LN(P35/O35)/(P$6-O$6))-1)*100,0)</f>
        <v>1.0053392280795492E-2</v>
      </c>
      <c r="P109" s="26">
        <f>IF(AND(Q$6-P$6 &lt;&gt; 0,P35&lt;&gt;0,Q35&lt;&gt;0),(EXP(LN(Q35/P35)/(Q$6-P$6))-1)*100,0)</f>
        <v>8.5195475591870462E-2</v>
      </c>
      <c r="Q109" s="26">
        <f t="shared" ref="Q109" si="116">IF(AND(Q$6-O$6 &lt;&gt; 0,O35&lt;&gt;0,Q35&lt;&gt;0),(EXP(LN(Q35/O35)/(Q$6-O$6))-1)*100,0)</f>
        <v>6.014184350970897E-2</v>
      </c>
      <c r="S109" s="26">
        <f t="shared" ref="S109" si="117">IF($F$6-$D$6 &lt;&gt; 0,(EXP(LN(1+(S72/100))/($F$6-$D$6))-1)*100,0)</f>
        <v>6.014184350970897E-2</v>
      </c>
      <c r="T109" s="26">
        <f t="shared" ref="T109" si="118">IF(O35&gt;0,((1+(T35/O35))^(1/($F$6-$D$6))-1)*100,0)</f>
        <v>2.2691441982251481</v>
      </c>
      <c r="U109" s="26">
        <f t="shared" ref="U109" si="119">IF($F$6-$D$6 &lt;&gt; 0,(EXP(LN(1+(U72/100))/($F$6-$D$6))-1)*100,0)</f>
        <v>2.3131260408601362</v>
      </c>
      <c r="W109" s="24" t="str">
        <f>W35</f>
        <v>All occupations</v>
      </c>
      <c r="X109" s="26">
        <f>IF(AND(Y$6-X$6 &lt;&gt; 0,X35&lt;&gt;0,Y35&lt;&gt;0),(EXP(LN(Y35/X35)/(Y$6-X$6))-1)*100,0)</f>
        <v>1.0847971933618972</v>
      </c>
      <c r="Y109" s="26">
        <f>IF(AND(Z$6-Y$6 &lt;&gt; 0,Y35&lt;&gt;0,Z35&lt;&gt;0),(EXP(LN(Z35/Y35)/(Z$6-Y$6))-1)*100,0)</f>
        <v>0.72524026870797176</v>
      </c>
      <c r="Z109" s="26">
        <f>IF(AND(AA$6-Z$6 &lt;&gt; 0,Z35&lt;&gt;0,AA35&lt;&gt;0),(EXP(LN(AA35/Z35)/(AA$6-Z$6))-1)*100,0)</f>
        <v>0.27852683953109025</v>
      </c>
      <c r="AA109" s="26">
        <f>IF(AND(AB$6-AA$6 &lt;&gt; 0,AA35&lt;&gt;0,AB35&lt;&gt;0),(EXP(LN(AB35/AA35)/(AB$6-AA$6))-1)*100,0)</f>
        <v>0.38206186048623803</v>
      </c>
      <c r="AB109" s="26">
        <f t="shared" ref="AB109" si="120">IF(AND(AB$6-Z$6 &lt;&gt; 0,Z35&lt;&gt;0,AB35&lt;&gt;0),(EXP(LN(AB35/Z35)/(AB$6-Z$6))-1)*100,0)</f>
        <v>0.34753831480731634</v>
      </c>
      <c r="AD109" s="26">
        <f t="shared" ref="AD109" si="121">IF($F$6-$D$6 &lt;&gt; 0,(EXP(LN(1+(AD72/100))/($F$6-$D$6))-1)*100,0)</f>
        <v>0.34753831480731634</v>
      </c>
      <c r="AE109" s="26">
        <f t="shared" ref="AE109" si="122">IF(Z35&gt;0,((1+(AE35/Z35))^(1/($F$6-$D$6))-1)*100,0)</f>
        <v>3.1206350499154878</v>
      </c>
      <c r="AF109" s="26">
        <f t="shared" ref="AF109" si="123">IF($F$6-$D$6 &lt;&gt; 0,(EXP(LN(1+(AF72/100))/($F$6-$D$6))-1)*100,0)</f>
        <v>3.3486824355878797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Hull and East Yorkshire (Continued)</v>
      </c>
      <c r="L112" s="19" t="str">
        <f>CONCATENATE(L$1," (Continued)")</f>
        <v>Occupation Table 2.1  Males: Employment Change by Occupation (SOC 2020) and Replacement Demand, 2015-2035, Hull and East Yorkshire (Continued)</v>
      </c>
      <c r="W112" s="19" t="str">
        <f>CONCATENATE(W$1," (Continued)")</f>
        <v>Occupation Table 2.2  Females: Employment Change by Occupation (SOC 2020) and Replacement Demand, 2015-2035, Hull and East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3.0271686741332147</v>
      </c>
      <c r="C119" s="27">
        <f t="shared" si="125"/>
        <v>1.6629629684851253</v>
      </c>
      <c r="D119" s="27">
        <f t="shared" si="125"/>
        <v>-2.1830208735254075</v>
      </c>
      <c r="E119" s="27">
        <f t="shared" si="125"/>
        <v>1.3622925469407612</v>
      </c>
      <c r="F119" s="27">
        <f t="shared" ref="F119:F144" si="126">F8-D8</f>
        <v>-0.82072832658464634</v>
      </c>
      <c r="L119" t="str">
        <f t="shared" ref="L119:L144" si="127">L8</f>
        <v>11 Corporate managers and directors</v>
      </c>
      <c r="M119" s="27">
        <f t="shared" ref="M119:P144" si="128">N8-M8</f>
        <v>1.7496102484715497</v>
      </c>
      <c r="N119" s="27">
        <f t="shared" si="128"/>
        <v>1.0750678448137236</v>
      </c>
      <c r="O119" s="27">
        <f t="shared" si="128"/>
        <v>-2.0192828963770033</v>
      </c>
      <c r="P119" s="27">
        <f t="shared" si="128"/>
        <v>0.2209441273689059</v>
      </c>
      <c r="Q119" s="27">
        <f t="shared" ref="Q119:Q144" si="129">Q8-O8</f>
        <v>-1.7983387690080974</v>
      </c>
      <c r="W119" t="str">
        <f t="shared" ref="W119:W144" si="130">W8</f>
        <v>11 Corporate managers and directors</v>
      </c>
      <c r="X119" s="27">
        <f t="shared" ref="X119:AA144" si="131">Y8-X8</f>
        <v>1.2775584256616774</v>
      </c>
      <c r="Y119" s="27">
        <f t="shared" si="131"/>
        <v>0.58789512367136787</v>
      </c>
      <c r="Z119" s="27">
        <f t="shared" si="131"/>
        <v>-0.16373797714839</v>
      </c>
      <c r="AA119" s="27">
        <f t="shared" si="131"/>
        <v>1.141348419571858</v>
      </c>
      <c r="AB119" s="27">
        <f t="shared" ref="AB119:AB144" si="132">AB8-Z8</f>
        <v>0.97761044242346795</v>
      </c>
    </row>
    <row r="120" spans="1:28" x14ac:dyDescent="0.2">
      <c r="A120" t="str">
        <f t="shared" si="124"/>
        <v>12 Other managers and proprietors</v>
      </c>
      <c r="B120" s="27">
        <f t="shared" si="125"/>
        <v>0.85735708685952083</v>
      </c>
      <c r="C120" s="27">
        <f t="shared" si="125"/>
        <v>0.16594701850419291</v>
      </c>
      <c r="D120" s="27">
        <f t="shared" si="125"/>
        <v>-6.2325231512916801E-2</v>
      </c>
      <c r="E120" s="27">
        <f t="shared" si="125"/>
        <v>0.99098618041982967</v>
      </c>
      <c r="F120" s="27">
        <f t="shared" si="126"/>
        <v>0.92866094890691286</v>
      </c>
      <c r="L120" t="str">
        <f t="shared" si="127"/>
        <v>12 Other managers and proprietors</v>
      </c>
      <c r="M120" s="27">
        <f t="shared" si="128"/>
        <v>0.30323097699912971</v>
      </c>
      <c r="N120" s="27">
        <f t="shared" si="128"/>
        <v>0.11675623864900775</v>
      </c>
      <c r="O120" s="27">
        <f t="shared" si="128"/>
        <v>0.38139231029167142</v>
      </c>
      <c r="P120" s="27">
        <f t="shared" si="128"/>
        <v>0.58817722758820157</v>
      </c>
      <c r="Q120" s="27">
        <f t="shared" si="129"/>
        <v>0.96956953787987299</v>
      </c>
      <c r="W120" t="str">
        <f t="shared" si="130"/>
        <v>12 Other managers and proprietors</v>
      </c>
      <c r="X120" s="27">
        <f t="shared" si="131"/>
        <v>0.55412610986040001</v>
      </c>
      <c r="Y120" s="27">
        <f t="shared" si="131"/>
        <v>4.9190779855180278E-2</v>
      </c>
      <c r="Z120" s="27">
        <f t="shared" si="131"/>
        <v>-0.4437175418045789</v>
      </c>
      <c r="AA120" s="27">
        <f t="shared" si="131"/>
        <v>0.40280895283163431</v>
      </c>
      <c r="AB120" s="27">
        <f t="shared" si="132"/>
        <v>-4.0908588972944582E-2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2.1757641366345553</v>
      </c>
      <c r="C121" s="27">
        <f t="shared" si="125"/>
        <v>1.2251453921585647</v>
      </c>
      <c r="D121" s="27">
        <f t="shared" si="125"/>
        <v>3.0995378050236528</v>
      </c>
      <c r="E121" s="27">
        <f t="shared" si="125"/>
        <v>2.3233426742097478</v>
      </c>
      <c r="F121" s="27">
        <f t="shared" si="126"/>
        <v>5.4228804792334007</v>
      </c>
      <c r="L121" t="str">
        <f t="shared" si="127"/>
        <v>21 Science, research, engineering and technology professionals</v>
      </c>
      <c r="M121" s="27">
        <f t="shared" si="128"/>
        <v>1.8948985099299058</v>
      </c>
      <c r="N121" s="27">
        <f t="shared" si="128"/>
        <v>0.4815493651478846</v>
      </c>
      <c r="O121" s="27">
        <f t="shared" si="128"/>
        <v>1.9233004781112033</v>
      </c>
      <c r="P121" s="27">
        <f t="shared" si="128"/>
        <v>1.2056310383424691</v>
      </c>
      <c r="Q121" s="27">
        <f t="shared" si="129"/>
        <v>3.1289315164536724</v>
      </c>
      <c r="W121" t="str">
        <f t="shared" si="130"/>
        <v>21 Science, research, engineering and technology professionals</v>
      </c>
      <c r="X121" s="27">
        <f t="shared" si="131"/>
        <v>0.2808656267046783</v>
      </c>
      <c r="Y121" s="27">
        <f t="shared" si="131"/>
        <v>0.7435960270106623</v>
      </c>
      <c r="Z121" s="27">
        <f t="shared" si="131"/>
        <v>1.17623732691247</v>
      </c>
      <c r="AA121" s="27">
        <f t="shared" si="131"/>
        <v>1.1177116358672707</v>
      </c>
      <c r="AB121" s="27">
        <f t="shared" si="132"/>
        <v>2.2939489627797407</v>
      </c>
    </row>
    <row r="122" spans="1:28" x14ac:dyDescent="0.2">
      <c r="A122" t="str">
        <f t="shared" si="124"/>
        <v>22 Health professionals</v>
      </c>
      <c r="B122" s="27">
        <f t="shared" si="125"/>
        <v>1.3160225554367084</v>
      </c>
      <c r="C122" s="27">
        <f t="shared" si="125"/>
        <v>0.19783667090580437</v>
      </c>
      <c r="D122" s="27">
        <f t="shared" si="125"/>
        <v>-0.17302063183109695</v>
      </c>
      <c r="E122" s="27">
        <f t="shared" si="125"/>
        <v>1.1718423350210632</v>
      </c>
      <c r="F122" s="27">
        <f t="shared" si="126"/>
        <v>0.99882170318996621</v>
      </c>
      <c r="L122" t="str">
        <f t="shared" si="127"/>
        <v>22 Health professionals</v>
      </c>
      <c r="M122" s="27">
        <f t="shared" si="128"/>
        <v>0.3920782839826944</v>
      </c>
      <c r="N122" s="27">
        <f t="shared" si="128"/>
        <v>0.49429962292388163</v>
      </c>
      <c r="O122" s="27">
        <f t="shared" si="128"/>
        <v>-8.994763828993424E-2</v>
      </c>
      <c r="P122" s="27">
        <f t="shared" si="128"/>
        <v>0.28103909793887905</v>
      </c>
      <c r="Q122" s="27">
        <f t="shared" si="129"/>
        <v>0.19109145964894481</v>
      </c>
      <c r="W122" t="str">
        <f t="shared" si="130"/>
        <v>22 Health professionals</v>
      </c>
      <c r="X122" s="27">
        <f t="shared" si="131"/>
        <v>0.92394427145400293</v>
      </c>
      <c r="Y122" s="27">
        <f t="shared" si="131"/>
        <v>-0.2964629520180555</v>
      </c>
      <c r="Z122" s="27">
        <f t="shared" si="131"/>
        <v>-8.3072993541160045E-2</v>
      </c>
      <c r="AA122" s="27">
        <f t="shared" si="131"/>
        <v>0.8908032370821708</v>
      </c>
      <c r="AB122" s="27">
        <f t="shared" si="132"/>
        <v>0.80773024354101075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0.42333916706235186</v>
      </c>
      <c r="C123" s="27">
        <f t="shared" si="125"/>
        <v>0.59628363962040609</v>
      </c>
      <c r="D123" s="27">
        <f t="shared" si="125"/>
        <v>-0.37747659764028363</v>
      </c>
      <c r="E123" s="27">
        <f t="shared" si="125"/>
        <v>0.78734818629492409</v>
      </c>
      <c r="F123" s="27">
        <f t="shared" si="126"/>
        <v>0.40987158865464046</v>
      </c>
      <c r="L123" t="str">
        <f t="shared" si="127"/>
        <v>23 Teaching and other educational professionals</v>
      </c>
      <c r="M123" s="27">
        <f t="shared" si="128"/>
        <v>-9.47404228868165E-2</v>
      </c>
      <c r="N123" s="27">
        <f t="shared" si="128"/>
        <v>7.6874128893038574E-2</v>
      </c>
      <c r="O123" s="27">
        <f t="shared" si="128"/>
        <v>-5.3715226233893798E-2</v>
      </c>
      <c r="P123" s="27">
        <f t="shared" si="128"/>
        <v>7.0852336189949572E-2</v>
      </c>
      <c r="Q123" s="27">
        <f t="shared" si="129"/>
        <v>1.7137109956055774E-2</v>
      </c>
      <c r="W123" t="str">
        <f t="shared" si="130"/>
        <v>23 Teaching and other educational professionals</v>
      </c>
      <c r="X123" s="27">
        <f t="shared" si="131"/>
        <v>0.51807958994917414</v>
      </c>
      <c r="Y123" s="27">
        <f t="shared" si="131"/>
        <v>0.51940951072736752</v>
      </c>
      <c r="Z123" s="27">
        <f t="shared" si="131"/>
        <v>-0.32376137140639472</v>
      </c>
      <c r="AA123" s="27">
        <f t="shared" si="131"/>
        <v>0.71649585010498384</v>
      </c>
      <c r="AB123" s="27">
        <f t="shared" si="132"/>
        <v>0.39273447869858913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2.965508875741703</v>
      </c>
      <c r="C124" s="27">
        <f t="shared" si="125"/>
        <v>2.1784988846013729</v>
      </c>
      <c r="D124" s="27">
        <f t="shared" si="125"/>
        <v>0.47814841152016996</v>
      </c>
      <c r="E124" s="27">
        <f t="shared" si="125"/>
        <v>2.085294415577124</v>
      </c>
      <c r="F124" s="27">
        <f t="shared" si="126"/>
        <v>2.563442827097294</v>
      </c>
      <c r="L124" t="str">
        <f t="shared" si="127"/>
        <v>24 Business, media and public service professionals</v>
      </c>
      <c r="M124" s="27">
        <f t="shared" si="128"/>
        <v>1.5399273625104719</v>
      </c>
      <c r="N124" s="27">
        <f t="shared" si="128"/>
        <v>0.97623275881209537</v>
      </c>
      <c r="O124" s="27">
        <f t="shared" si="128"/>
        <v>0.26361882356764532</v>
      </c>
      <c r="P124" s="27">
        <f t="shared" si="128"/>
        <v>0.60886179423566844</v>
      </c>
      <c r="Q124" s="27">
        <f t="shared" si="129"/>
        <v>0.87248061780331376</v>
      </c>
      <c r="W124" t="str">
        <f t="shared" si="130"/>
        <v>24 Business, media and public service professionals</v>
      </c>
      <c r="X124" s="27">
        <f t="shared" si="131"/>
        <v>1.4255815132312604</v>
      </c>
      <c r="Y124" s="27">
        <f t="shared" si="131"/>
        <v>1.2022661257892162</v>
      </c>
      <c r="Z124" s="27">
        <f t="shared" si="131"/>
        <v>0.21452958795255128</v>
      </c>
      <c r="AA124" s="27">
        <f t="shared" si="131"/>
        <v>1.4764326213413952</v>
      </c>
      <c r="AB124" s="27">
        <f t="shared" si="132"/>
        <v>1.6909622092939465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0.89943785699729872</v>
      </c>
      <c r="C125" s="27">
        <f t="shared" si="125"/>
        <v>0.6447062656459801</v>
      </c>
      <c r="D125" s="27">
        <f t="shared" si="125"/>
        <v>-0.42161524957756402</v>
      </c>
      <c r="E125" s="27">
        <f t="shared" si="125"/>
        <v>0.39699057561832607</v>
      </c>
      <c r="F125" s="27">
        <f t="shared" si="126"/>
        <v>-2.4624673959237953E-2</v>
      </c>
      <c r="L125" t="str">
        <f t="shared" si="127"/>
        <v>31 Science, engineering and technology associate professionals</v>
      </c>
      <c r="M125" s="27">
        <f t="shared" si="128"/>
        <v>0.84306734918191362</v>
      </c>
      <c r="N125" s="27">
        <f t="shared" si="128"/>
        <v>0.32070777765913094</v>
      </c>
      <c r="O125" s="27">
        <f t="shared" si="128"/>
        <v>-0.51378156534952391</v>
      </c>
      <c r="P125" s="27">
        <f t="shared" si="128"/>
        <v>0.10477853989943986</v>
      </c>
      <c r="Q125" s="27">
        <f t="shared" si="129"/>
        <v>-0.40900302545008405</v>
      </c>
      <c r="W125" t="str">
        <f t="shared" si="130"/>
        <v>31 Science, engineering and technology associate professionals</v>
      </c>
      <c r="X125" s="27">
        <f t="shared" si="131"/>
        <v>5.637050781539088E-2</v>
      </c>
      <c r="Y125" s="27">
        <f t="shared" si="131"/>
        <v>0.32399848798684583</v>
      </c>
      <c r="Z125" s="27">
        <f t="shared" si="131"/>
        <v>9.2166315771968543E-2</v>
      </c>
      <c r="AA125" s="27">
        <f t="shared" si="131"/>
        <v>0.29221203571887244</v>
      </c>
      <c r="AB125" s="27">
        <f t="shared" si="132"/>
        <v>0.38437835149084099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0.44330415244331789</v>
      </c>
      <c r="C126" s="27">
        <f t="shared" si="125"/>
        <v>0.17266512651635324</v>
      </c>
      <c r="D126" s="27">
        <f t="shared" si="125"/>
        <v>3.0564333484006978</v>
      </c>
      <c r="E126" s="27">
        <f t="shared" si="125"/>
        <v>1.6978411493702232</v>
      </c>
      <c r="F126" s="27">
        <f t="shared" si="126"/>
        <v>4.754274497770921</v>
      </c>
      <c r="L126" t="str">
        <f t="shared" si="127"/>
        <v>32 Health and social care associate professionals</v>
      </c>
      <c r="M126" s="27">
        <f t="shared" si="128"/>
        <v>6.3873149521441075E-2</v>
      </c>
      <c r="N126" s="27">
        <f t="shared" si="128"/>
        <v>0.1385602600639626</v>
      </c>
      <c r="O126" s="27">
        <f t="shared" si="128"/>
        <v>0.46404408128136265</v>
      </c>
      <c r="P126" s="27">
        <f t="shared" si="128"/>
        <v>0.28191859301683575</v>
      </c>
      <c r="Q126" s="27">
        <f t="shared" si="129"/>
        <v>0.7459626742981984</v>
      </c>
      <c r="W126" t="str">
        <f t="shared" si="130"/>
        <v>32 Health and social care associate professionals</v>
      </c>
      <c r="X126" s="27">
        <f t="shared" si="131"/>
        <v>0.3794310029218777</v>
      </c>
      <c r="Y126" s="27">
        <f t="shared" si="131"/>
        <v>3.410486645239752E-2</v>
      </c>
      <c r="Z126" s="27">
        <f t="shared" si="131"/>
        <v>2.5923892671193256</v>
      </c>
      <c r="AA126" s="27">
        <f t="shared" si="131"/>
        <v>1.4159225563533937</v>
      </c>
      <c r="AB126" s="27">
        <f t="shared" si="132"/>
        <v>4.0083118234727193</v>
      </c>
    </row>
    <row r="127" spans="1:28" x14ac:dyDescent="0.2">
      <c r="A127" t="str">
        <f t="shared" si="124"/>
        <v>33 Protective service occupations</v>
      </c>
      <c r="B127" s="27">
        <f t="shared" si="125"/>
        <v>-7.0753255195026288E-2</v>
      </c>
      <c r="C127" s="27">
        <f t="shared" si="125"/>
        <v>0.31974698651698175</v>
      </c>
      <c r="D127" s="27">
        <f t="shared" si="125"/>
        <v>-0.63460403817694866</v>
      </c>
      <c r="E127" s="27">
        <f t="shared" si="125"/>
        <v>0.1736304452600943</v>
      </c>
      <c r="F127" s="27">
        <f t="shared" si="126"/>
        <v>-0.46097359291685436</v>
      </c>
      <c r="L127" t="str">
        <f t="shared" si="127"/>
        <v>33 Protective service occupations</v>
      </c>
      <c r="M127" s="27">
        <f t="shared" si="128"/>
        <v>-0.10712512077637815</v>
      </c>
      <c r="N127" s="27">
        <f t="shared" si="128"/>
        <v>0.21067355355313255</v>
      </c>
      <c r="O127" s="27">
        <f t="shared" si="128"/>
        <v>-0.5196153714872187</v>
      </c>
      <c r="P127" s="27">
        <f t="shared" si="128"/>
        <v>-6.8362011330397543E-2</v>
      </c>
      <c r="Q127" s="27">
        <f t="shared" si="129"/>
        <v>-0.58797738281761625</v>
      </c>
      <c r="W127" t="str">
        <f t="shared" si="130"/>
        <v>33 Protective service occupations</v>
      </c>
      <c r="X127" s="27">
        <f t="shared" si="131"/>
        <v>3.6371865581353191E-2</v>
      </c>
      <c r="Y127" s="27">
        <f t="shared" si="131"/>
        <v>0.1090734329638513</v>
      </c>
      <c r="Z127" s="27">
        <f t="shared" si="131"/>
        <v>-0.11498866668972918</v>
      </c>
      <c r="AA127" s="27">
        <f t="shared" si="131"/>
        <v>0.2419924565904904</v>
      </c>
      <c r="AB127" s="27">
        <f t="shared" si="132"/>
        <v>0.12700378990076122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0.74412119068794302</v>
      </c>
      <c r="C128" s="27">
        <f t="shared" si="125"/>
        <v>0.34489984121800266</v>
      </c>
      <c r="D128" s="27">
        <f t="shared" si="125"/>
        <v>-0.64099328255114418</v>
      </c>
      <c r="E128" s="27">
        <f t="shared" si="125"/>
        <v>0.25131354630896707</v>
      </c>
      <c r="F128" s="27">
        <f t="shared" si="126"/>
        <v>-0.38967973624217711</v>
      </c>
      <c r="L128" t="str">
        <f t="shared" si="127"/>
        <v>34 Culture, media and sports occupations</v>
      </c>
      <c r="M128" s="27">
        <f t="shared" si="128"/>
        <v>0.42602817593426345</v>
      </c>
      <c r="N128" s="27">
        <f t="shared" si="128"/>
        <v>-1.858430517155174E-2</v>
      </c>
      <c r="O128" s="27">
        <f t="shared" si="128"/>
        <v>-0.38645030127215385</v>
      </c>
      <c r="P128" s="27">
        <f t="shared" si="128"/>
        <v>3.0541271494316735E-2</v>
      </c>
      <c r="Q128" s="27">
        <f t="shared" si="129"/>
        <v>-0.35590902977783712</v>
      </c>
      <c r="W128" t="str">
        <f t="shared" si="130"/>
        <v>34 Culture, media and sports occupations</v>
      </c>
      <c r="X128" s="27">
        <f t="shared" si="131"/>
        <v>0.31809301475368268</v>
      </c>
      <c r="Y128" s="27">
        <f t="shared" si="131"/>
        <v>0.36348414638954352</v>
      </c>
      <c r="Z128" s="27">
        <f t="shared" si="131"/>
        <v>-0.25454298127898856</v>
      </c>
      <c r="AA128" s="27">
        <f t="shared" si="131"/>
        <v>0.22077227481465256</v>
      </c>
      <c r="AB128" s="27">
        <f t="shared" si="132"/>
        <v>-3.3770706464335998E-2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1.2719991446469745</v>
      </c>
      <c r="C129" s="27">
        <f t="shared" si="125"/>
        <v>1.3372774193881156</v>
      </c>
      <c r="D129" s="27">
        <f t="shared" si="125"/>
        <v>-9.4950157748462161E-2</v>
      </c>
      <c r="E129" s="27">
        <f t="shared" si="125"/>
        <v>0.90127422156857406</v>
      </c>
      <c r="F129" s="27">
        <f t="shared" si="126"/>
        <v>0.8063240638201119</v>
      </c>
      <c r="L129" t="str">
        <f t="shared" si="127"/>
        <v>35 Business and public service associate professionals</v>
      </c>
      <c r="M129" s="27">
        <f t="shared" si="128"/>
        <v>0.64116728055992045</v>
      </c>
      <c r="N129" s="27">
        <f t="shared" si="128"/>
        <v>0.77516679761901219</v>
      </c>
      <c r="O129" s="27">
        <f t="shared" si="128"/>
        <v>-0.15963512808678448</v>
      </c>
      <c r="P129" s="27">
        <f t="shared" si="128"/>
        <v>9.9535030071193908E-2</v>
      </c>
      <c r="Q129" s="27">
        <f t="shared" si="129"/>
        <v>-6.0100098015590575E-2</v>
      </c>
      <c r="W129" t="str">
        <f t="shared" si="130"/>
        <v>35 Business and public service associate professionals</v>
      </c>
      <c r="X129" s="27">
        <f t="shared" si="131"/>
        <v>0.63083186408706737</v>
      </c>
      <c r="Y129" s="27">
        <f t="shared" si="131"/>
        <v>0.56211062176912208</v>
      </c>
      <c r="Z129" s="27">
        <f t="shared" si="131"/>
        <v>6.4684970338281467E-2</v>
      </c>
      <c r="AA129" s="27">
        <f t="shared" si="131"/>
        <v>0.80173919149738992</v>
      </c>
      <c r="AB129" s="27">
        <f t="shared" si="132"/>
        <v>0.86642416183567139</v>
      </c>
    </row>
    <row r="130" spans="1:28" x14ac:dyDescent="0.2">
      <c r="A130" t="str">
        <f t="shared" si="124"/>
        <v>41 Administrative occupations</v>
      </c>
      <c r="B130" s="27">
        <f t="shared" si="125"/>
        <v>-0.88187673202070371</v>
      </c>
      <c r="C130" s="27">
        <f t="shared" si="125"/>
        <v>2.3346794275274831</v>
      </c>
      <c r="D130" s="27">
        <f t="shared" si="125"/>
        <v>0.991457317647086</v>
      </c>
      <c r="E130" s="27">
        <f t="shared" si="125"/>
        <v>-4.8984216072998521E-2</v>
      </c>
      <c r="F130" s="27">
        <f t="shared" si="126"/>
        <v>0.94247310157408748</v>
      </c>
      <c r="L130" t="str">
        <f t="shared" si="127"/>
        <v>41 Administrative occupations</v>
      </c>
      <c r="M130" s="27">
        <f t="shared" si="128"/>
        <v>-0.40052167044158971</v>
      </c>
      <c r="N130" s="27">
        <f t="shared" si="128"/>
        <v>2.0282464771552107</v>
      </c>
      <c r="O130" s="27">
        <f t="shared" si="128"/>
        <v>0.95214135815509771</v>
      </c>
      <c r="P130" s="27">
        <f t="shared" si="128"/>
        <v>1.5256759446459256</v>
      </c>
      <c r="Q130" s="27">
        <f t="shared" si="129"/>
        <v>2.4778173028010233</v>
      </c>
      <c r="W130" t="str">
        <f t="shared" si="130"/>
        <v>41 Administrative occupations</v>
      </c>
      <c r="X130" s="27">
        <f t="shared" si="131"/>
        <v>-0.48135506157910157</v>
      </c>
      <c r="Y130" s="27">
        <f t="shared" si="131"/>
        <v>0.3064329503722405</v>
      </c>
      <c r="Z130" s="27">
        <f t="shared" si="131"/>
        <v>3.9315959492000729E-2</v>
      </c>
      <c r="AA130" s="27">
        <f t="shared" si="131"/>
        <v>-1.5746601607189064</v>
      </c>
      <c r="AB130" s="27">
        <f t="shared" si="132"/>
        <v>-1.5353442012269056</v>
      </c>
    </row>
    <row r="131" spans="1:28" x14ac:dyDescent="0.2">
      <c r="A131" t="str">
        <f t="shared" si="124"/>
        <v>42 Secretarial and related occupations</v>
      </c>
      <c r="B131" s="27">
        <f t="shared" si="125"/>
        <v>-0.66023297416583127</v>
      </c>
      <c r="C131" s="27">
        <f t="shared" si="125"/>
        <v>3.1826138877251609E-2</v>
      </c>
      <c r="D131" s="27">
        <f t="shared" si="125"/>
        <v>-0.29372606335472273</v>
      </c>
      <c r="E131" s="27">
        <f t="shared" si="125"/>
        <v>-1.4013270383332586</v>
      </c>
      <c r="F131" s="27">
        <f t="shared" si="126"/>
        <v>-1.6950531016879813</v>
      </c>
      <c r="L131" t="str">
        <f t="shared" si="127"/>
        <v>42 Secretarial and related occupations</v>
      </c>
      <c r="M131" s="27">
        <f t="shared" si="128"/>
        <v>-0.12927131193577274</v>
      </c>
      <c r="N131" s="27">
        <f t="shared" si="128"/>
        <v>1.237808438125565E-2</v>
      </c>
      <c r="O131" s="27">
        <f t="shared" si="128"/>
        <v>-4.5867599612623045E-2</v>
      </c>
      <c r="P131" s="27">
        <f t="shared" si="128"/>
        <v>7.227255906233182E-2</v>
      </c>
      <c r="Q131" s="27">
        <f t="shared" si="129"/>
        <v>2.6404959449708776E-2</v>
      </c>
      <c r="W131" t="str">
        <f t="shared" si="130"/>
        <v>42 Secretarial and related occupations</v>
      </c>
      <c r="X131" s="27">
        <f t="shared" si="131"/>
        <v>-0.53096166223005614</v>
      </c>
      <c r="Y131" s="27">
        <f t="shared" si="131"/>
        <v>1.9448054495996736E-2</v>
      </c>
      <c r="Z131" s="27">
        <f t="shared" si="131"/>
        <v>-0.24785846374210063</v>
      </c>
      <c r="AA131" s="27">
        <f t="shared" si="131"/>
        <v>-1.4735995973955909</v>
      </c>
      <c r="AB131" s="27">
        <f t="shared" si="132"/>
        <v>-1.7214580611376915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-6.6931217035746116E-2</v>
      </c>
      <c r="C132" s="27">
        <f t="shared" si="125"/>
        <v>-0.78548914567499262</v>
      </c>
      <c r="D132" s="27">
        <f t="shared" si="125"/>
        <v>-7.1836651021357056E-2</v>
      </c>
      <c r="E132" s="27">
        <f t="shared" si="125"/>
        <v>0.27558823116282349</v>
      </c>
      <c r="F132" s="27">
        <f t="shared" si="126"/>
        <v>0.20375158014146644</v>
      </c>
      <c r="L132" t="str">
        <f t="shared" si="127"/>
        <v>51 Skilled agricultural and related trades</v>
      </c>
      <c r="M132" s="27">
        <f t="shared" si="128"/>
        <v>-0.36862853369899495</v>
      </c>
      <c r="N132" s="27">
        <f t="shared" si="128"/>
        <v>-0.46628682632070673</v>
      </c>
      <c r="O132" s="27">
        <f t="shared" si="128"/>
        <v>-9.8978218222053105E-2</v>
      </c>
      <c r="P132" s="27">
        <f t="shared" si="128"/>
        <v>0.10755457651938993</v>
      </c>
      <c r="Q132" s="27">
        <f t="shared" si="129"/>
        <v>8.576358297336828E-3</v>
      </c>
      <c r="W132" t="str">
        <f t="shared" si="130"/>
        <v>51 Skilled agricultural and related trades</v>
      </c>
      <c r="X132" s="27">
        <f t="shared" si="131"/>
        <v>0.30169731666324762</v>
      </c>
      <c r="Y132" s="27">
        <f t="shared" si="131"/>
        <v>-0.31920231935428367</v>
      </c>
      <c r="Z132" s="27">
        <f t="shared" si="131"/>
        <v>2.7141567200692718E-2</v>
      </c>
      <c r="AA132" s="27">
        <f t="shared" si="131"/>
        <v>0.16803365464344189</v>
      </c>
      <c r="AB132" s="27">
        <f t="shared" si="132"/>
        <v>0.19517522184413461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0.1519473079886744</v>
      </c>
      <c r="C133" s="27">
        <f t="shared" si="125"/>
        <v>-0.90685557390218818</v>
      </c>
      <c r="D133" s="27">
        <f t="shared" si="125"/>
        <v>-0.37552291223812695</v>
      </c>
      <c r="E133" s="27">
        <f t="shared" si="125"/>
        <v>-0.88651450801283183</v>
      </c>
      <c r="F133" s="27">
        <f t="shared" si="126"/>
        <v>-1.2620374202509588</v>
      </c>
      <c r="L133" t="str">
        <f t="shared" si="127"/>
        <v>52 Skilled metal, electrical and electronic trades</v>
      </c>
      <c r="M133" s="27">
        <f t="shared" si="128"/>
        <v>3.8040267959720708E-2</v>
      </c>
      <c r="N133" s="27">
        <f t="shared" si="128"/>
        <v>-0.8496606095194803</v>
      </c>
      <c r="O133" s="27">
        <f t="shared" si="128"/>
        <v>-0.53837733338398408</v>
      </c>
      <c r="P133" s="27">
        <f t="shared" si="128"/>
        <v>-0.97659479148602557</v>
      </c>
      <c r="Q133" s="27">
        <f t="shared" si="129"/>
        <v>-1.5149721248700097</v>
      </c>
      <c r="W133" t="str">
        <f t="shared" si="130"/>
        <v>52 Skilled metal, electrical and electronic trades</v>
      </c>
      <c r="X133" s="27">
        <f t="shared" si="131"/>
        <v>0.11390704002895338</v>
      </c>
      <c r="Y133" s="27">
        <f t="shared" si="131"/>
        <v>-5.7194964382715846E-2</v>
      </c>
      <c r="Z133" s="27">
        <f t="shared" si="131"/>
        <v>0.16285442114587481</v>
      </c>
      <c r="AA133" s="27">
        <f t="shared" si="131"/>
        <v>9.0080283473195355E-2</v>
      </c>
      <c r="AB133" s="27">
        <f t="shared" si="132"/>
        <v>0.25293470461907019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-0.16921378285573141</v>
      </c>
      <c r="C134" s="27">
        <f t="shared" si="125"/>
        <v>-1.202284083247779</v>
      </c>
      <c r="D134" s="27">
        <f t="shared" si="125"/>
        <v>-0.5700156102433418</v>
      </c>
      <c r="E134" s="27">
        <f t="shared" si="125"/>
        <v>-1.2796040533860209</v>
      </c>
      <c r="F134" s="27">
        <f t="shared" si="126"/>
        <v>-1.8496196636293627</v>
      </c>
      <c r="L134" t="str">
        <f t="shared" si="127"/>
        <v>53 Skilled construction and building trades</v>
      </c>
      <c r="M134" s="27">
        <f t="shared" si="128"/>
        <v>-0.18592063920136859</v>
      </c>
      <c r="N134" s="27">
        <f t="shared" si="128"/>
        <v>-1.2776738193314028</v>
      </c>
      <c r="O134" s="27">
        <f t="shared" si="128"/>
        <v>-0.49184711574480389</v>
      </c>
      <c r="P134" s="27">
        <f t="shared" si="128"/>
        <v>-1.2808591231937649</v>
      </c>
      <c r="Q134" s="27">
        <f t="shared" si="129"/>
        <v>-1.7727062389385688</v>
      </c>
      <c r="W134" t="str">
        <f t="shared" si="130"/>
        <v>53 Skilled construction and building trades</v>
      </c>
      <c r="X134" s="27">
        <f t="shared" si="131"/>
        <v>1.6706856345666335E-2</v>
      </c>
      <c r="Y134" s="27">
        <f t="shared" si="131"/>
        <v>7.5389736083604178E-2</v>
      </c>
      <c r="Z134" s="27">
        <f t="shared" si="131"/>
        <v>-7.8168494498545169E-2</v>
      </c>
      <c r="AA134" s="27">
        <f t="shared" si="131"/>
        <v>1.2550698077527511E-3</v>
      </c>
      <c r="AB134" s="27">
        <f t="shared" si="132"/>
        <v>-7.6913424690792417E-2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-0.93552743302657948</v>
      </c>
      <c r="C135" s="27">
        <f t="shared" si="125"/>
        <v>-0.10766701957727864</v>
      </c>
      <c r="D135" s="27">
        <f t="shared" si="125"/>
        <v>1.456926877030007E-2</v>
      </c>
      <c r="E135" s="27">
        <f t="shared" si="125"/>
        <v>-0.35354722317205844</v>
      </c>
      <c r="F135" s="27">
        <f t="shared" si="126"/>
        <v>-0.33897795440175837</v>
      </c>
      <c r="L135" t="str">
        <f t="shared" si="127"/>
        <v>54 Textiles, printing and other skilled trades</v>
      </c>
      <c r="M135" s="27">
        <f t="shared" si="128"/>
        <v>-0.70815171809368138</v>
      </c>
      <c r="N135" s="27">
        <f t="shared" si="128"/>
        <v>-0.24728452817746405</v>
      </c>
      <c r="O135" s="27">
        <f t="shared" si="128"/>
        <v>0.10926255825114684</v>
      </c>
      <c r="P135" s="27">
        <f t="shared" si="128"/>
        <v>-0.31482406626399184</v>
      </c>
      <c r="Q135" s="27">
        <f t="shared" si="129"/>
        <v>-0.20556150801284501</v>
      </c>
      <c r="W135" t="str">
        <f t="shared" si="130"/>
        <v>54 Textiles, printing and other skilled trades</v>
      </c>
      <c r="X135" s="27">
        <f t="shared" si="131"/>
        <v>-0.22737571493289854</v>
      </c>
      <c r="Y135" s="27">
        <f t="shared" si="131"/>
        <v>0.13961750860018141</v>
      </c>
      <c r="Z135" s="27">
        <f t="shared" si="131"/>
        <v>-9.4693289480849874E-2</v>
      </c>
      <c r="AA135" s="27">
        <f t="shared" si="131"/>
        <v>-3.8723156908063494E-2</v>
      </c>
      <c r="AB135" s="27">
        <f t="shared" si="132"/>
        <v>-0.13341644638891337</v>
      </c>
    </row>
    <row r="136" spans="1:28" x14ac:dyDescent="0.2">
      <c r="A136" t="str">
        <f t="shared" si="124"/>
        <v>61 Caring personal service occupations</v>
      </c>
      <c r="B136" s="27">
        <f t="shared" si="125"/>
        <v>-0.3245118592104852</v>
      </c>
      <c r="C136" s="27">
        <f t="shared" si="125"/>
        <v>-0.55205757795550525</v>
      </c>
      <c r="D136" s="27">
        <f t="shared" si="125"/>
        <v>0.81283654736419919</v>
      </c>
      <c r="E136" s="27">
        <f t="shared" si="125"/>
        <v>2.078935991629649</v>
      </c>
      <c r="F136" s="27">
        <f t="shared" si="126"/>
        <v>2.8917725389938482</v>
      </c>
      <c r="L136" t="str">
        <f t="shared" si="127"/>
        <v>61 Caring personal service occupations</v>
      </c>
      <c r="M136" s="27">
        <f t="shared" si="128"/>
        <v>0.15132661674691628</v>
      </c>
      <c r="N136" s="27">
        <f t="shared" si="128"/>
        <v>-7.9081065428324049E-2</v>
      </c>
      <c r="O136" s="27">
        <f t="shared" si="128"/>
        <v>0.55365198638614554</v>
      </c>
      <c r="P136" s="27">
        <f t="shared" si="128"/>
        <v>0.56864016129185213</v>
      </c>
      <c r="Q136" s="27">
        <f t="shared" si="129"/>
        <v>1.1222921476779977</v>
      </c>
      <c r="W136" t="str">
        <f t="shared" si="130"/>
        <v>61 Caring personal service occupations</v>
      </c>
      <c r="X136" s="27">
        <f t="shared" si="131"/>
        <v>-0.47583847595740281</v>
      </c>
      <c r="Y136" s="27">
        <f t="shared" si="131"/>
        <v>-0.47297651252717543</v>
      </c>
      <c r="Z136" s="27">
        <f t="shared" si="131"/>
        <v>0.2591845609780421</v>
      </c>
      <c r="AA136" s="27">
        <f t="shared" si="131"/>
        <v>1.5102958303377889</v>
      </c>
      <c r="AB136" s="27">
        <f t="shared" si="132"/>
        <v>1.769480391315831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1.0356738325825674</v>
      </c>
      <c r="C137" s="27">
        <f t="shared" si="125"/>
        <v>-0.25089168655612237</v>
      </c>
      <c r="D137" s="27">
        <f t="shared" si="125"/>
        <v>-0.93111993345424171</v>
      </c>
      <c r="E137" s="27">
        <f t="shared" si="125"/>
        <v>-0.33188307469652045</v>
      </c>
      <c r="F137" s="27">
        <f t="shared" si="126"/>
        <v>-1.2630030081507622</v>
      </c>
      <c r="L137" t="str">
        <f t="shared" si="127"/>
        <v>62 Leisure, travel and related personal service occupations</v>
      </c>
      <c r="M137" s="27">
        <f t="shared" si="128"/>
        <v>0.2853995718131348</v>
      </c>
      <c r="N137" s="27">
        <f t="shared" si="128"/>
        <v>0.10518649168906458</v>
      </c>
      <c r="O137" s="27">
        <f t="shared" si="128"/>
        <v>-0.17910716631526413</v>
      </c>
      <c r="P137" s="27">
        <f t="shared" si="128"/>
        <v>8.650554276758804E-2</v>
      </c>
      <c r="Q137" s="27">
        <f t="shared" si="129"/>
        <v>-9.2601623547676093E-2</v>
      </c>
      <c r="W137" t="str">
        <f t="shared" si="130"/>
        <v>62 Leisure, travel and related personal service occupations</v>
      </c>
      <c r="X137" s="27">
        <f t="shared" si="131"/>
        <v>0.75027426076942305</v>
      </c>
      <c r="Y137" s="27">
        <f t="shared" si="131"/>
        <v>-0.35607817824517962</v>
      </c>
      <c r="Z137" s="27">
        <f t="shared" si="131"/>
        <v>-0.75201276713898846</v>
      </c>
      <c r="AA137" s="27">
        <f t="shared" si="131"/>
        <v>-0.4183886174641005</v>
      </c>
      <c r="AB137" s="27">
        <f t="shared" si="132"/>
        <v>-1.170401384603089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-4.3805826492276823E-2</v>
      </c>
      <c r="C138" s="27">
        <f t="shared" si="125"/>
        <v>6.7282882080096307E-2</v>
      </c>
      <c r="D138" s="27">
        <f t="shared" si="125"/>
        <v>-7.9678456124387731E-2</v>
      </c>
      <c r="E138" s="27">
        <f t="shared" si="125"/>
        <v>1.9733967309275124E-2</v>
      </c>
      <c r="F138" s="27">
        <f t="shared" si="126"/>
        <v>-5.9944488815112607E-2</v>
      </c>
      <c r="L138" t="str">
        <f t="shared" si="127"/>
        <v>63 Community and civil enforcement occupations</v>
      </c>
      <c r="M138" s="27">
        <f t="shared" si="128"/>
        <v>-5.5435462428671506E-2</v>
      </c>
      <c r="N138" s="27">
        <f t="shared" si="128"/>
        <v>8.0929562907104763E-2</v>
      </c>
      <c r="O138" s="27">
        <f t="shared" si="128"/>
        <v>-0.10283835606019445</v>
      </c>
      <c r="P138" s="27">
        <f t="shared" si="128"/>
        <v>2.215942344966626E-2</v>
      </c>
      <c r="Q138" s="27">
        <f t="shared" si="129"/>
        <v>-8.0678932610528192E-2</v>
      </c>
      <c r="W138" t="str">
        <f t="shared" si="130"/>
        <v>63 Community and civil enforcement occupations</v>
      </c>
      <c r="X138" s="27">
        <f t="shared" si="131"/>
        <v>1.1629635936394364E-2</v>
      </c>
      <c r="Y138" s="27">
        <f t="shared" si="131"/>
        <v>-1.3646680827008498E-2</v>
      </c>
      <c r="Z138" s="27">
        <f t="shared" si="131"/>
        <v>2.3159899935806791E-2</v>
      </c>
      <c r="AA138" s="27">
        <f t="shared" si="131"/>
        <v>-2.4254561403911773E-3</v>
      </c>
      <c r="AB138" s="27">
        <f t="shared" si="132"/>
        <v>2.0734443795415614E-2</v>
      </c>
    </row>
    <row r="139" spans="1:28" x14ac:dyDescent="0.2">
      <c r="A139" t="str">
        <f t="shared" si="124"/>
        <v>71 Sales occupations</v>
      </c>
      <c r="B139" s="27">
        <f t="shared" si="125"/>
        <v>0.23700820942333323</v>
      </c>
      <c r="C139" s="27">
        <f t="shared" si="125"/>
        <v>-0.5664697132582539</v>
      </c>
      <c r="D139" s="27">
        <f t="shared" si="125"/>
        <v>-0.76170404372278</v>
      </c>
      <c r="E139" s="27">
        <f t="shared" si="125"/>
        <v>-0.78289447521435207</v>
      </c>
      <c r="F139" s="27">
        <f t="shared" si="126"/>
        <v>-1.5445985189371321</v>
      </c>
      <c r="L139" t="str">
        <f t="shared" si="127"/>
        <v>71 Sales occupations</v>
      </c>
      <c r="M139" s="27">
        <f t="shared" si="128"/>
        <v>0.95380959320866232</v>
      </c>
      <c r="N139" s="27">
        <f t="shared" si="128"/>
        <v>-0.30678748784075172</v>
      </c>
      <c r="O139" s="27">
        <f t="shared" si="128"/>
        <v>-0.14375890992980356</v>
      </c>
      <c r="P139" s="27">
        <f t="shared" si="128"/>
        <v>-1.7836971191944606E-2</v>
      </c>
      <c r="Q139" s="27">
        <f t="shared" si="129"/>
        <v>-0.16159588112174816</v>
      </c>
      <c r="W139" t="str">
        <f t="shared" si="130"/>
        <v>71 Sales occupations</v>
      </c>
      <c r="X139" s="27">
        <f t="shared" si="131"/>
        <v>-0.71680138378532376</v>
      </c>
      <c r="Y139" s="27">
        <f t="shared" si="131"/>
        <v>-0.25968222541754393</v>
      </c>
      <c r="Z139" s="27">
        <f t="shared" si="131"/>
        <v>-0.61794513379294536</v>
      </c>
      <c r="AA139" s="27">
        <f t="shared" si="131"/>
        <v>-0.76505750402240302</v>
      </c>
      <c r="AB139" s="27">
        <f t="shared" si="132"/>
        <v>-1.3830026378153484</v>
      </c>
    </row>
    <row r="140" spans="1:28" x14ac:dyDescent="0.2">
      <c r="A140" t="str">
        <f t="shared" si="124"/>
        <v>72 Customer service occupations</v>
      </c>
      <c r="B140" s="27">
        <f t="shared" si="125"/>
        <v>0.33609989367793602</v>
      </c>
      <c r="C140" s="27">
        <f t="shared" si="125"/>
        <v>0.38485271348935246</v>
      </c>
      <c r="D140" s="27">
        <f t="shared" si="125"/>
        <v>0.58231990540053413</v>
      </c>
      <c r="E140" s="27">
        <f t="shared" si="125"/>
        <v>0.70126048265780749</v>
      </c>
      <c r="F140" s="27">
        <f t="shared" si="126"/>
        <v>1.2835803880583416</v>
      </c>
      <c r="L140" t="str">
        <f t="shared" si="127"/>
        <v>72 Customer service occupations</v>
      </c>
      <c r="M140" s="27">
        <f t="shared" si="128"/>
        <v>-8.3706623129701452E-2</v>
      </c>
      <c r="N140" s="27">
        <f t="shared" si="128"/>
        <v>0.44894601018287705</v>
      </c>
      <c r="O140" s="27">
        <f t="shared" si="128"/>
        <v>0.55996300174470726</v>
      </c>
      <c r="P140" s="27">
        <f t="shared" si="128"/>
        <v>0.49784805769527596</v>
      </c>
      <c r="Q140" s="27">
        <f t="shared" si="129"/>
        <v>1.0578110594399832</v>
      </c>
      <c r="W140" t="str">
        <f t="shared" si="130"/>
        <v>72 Customer service occupations</v>
      </c>
      <c r="X140" s="27">
        <f t="shared" si="131"/>
        <v>0.4198065168076428</v>
      </c>
      <c r="Y140" s="27">
        <f t="shared" si="131"/>
        <v>-6.4093296693525037E-2</v>
      </c>
      <c r="Z140" s="27">
        <f t="shared" si="131"/>
        <v>2.2356903655820659E-2</v>
      </c>
      <c r="AA140" s="27">
        <f t="shared" si="131"/>
        <v>0.20341242496252798</v>
      </c>
      <c r="AB140" s="27">
        <f t="shared" si="132"/>
        <v>0.22576932861834864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-0.2982691765192147</v>
      </c>
      <c r="C141" s="27">
        <f t="shared" si="125"/>
        <v>-0.76632873405218227</v>
      </c>
      <c r="D141" s="27">
        <f t="shared" si="125"/>
        <v>0.12088981385837982</v>
      </c>
      <c r="E141" s="27">
        <f t="shared" si="125"/>
        <v>-1.3063781419741343</v>
      </c>
      <c r="F141" s="27">
        <f t="shared" si="126"/>
        <v>-1.1854883281157544</v>
      </c>
      <c r="L141" t="str">
        <f t="shared" si="127"/>
        <v>81 Process, plant and machine operatives</v>
      </c>
      <c r="M141" s="27">
        <f t="shared" si="128"/>
        <v>-0.40222951784796557</v>
      </c>
      <c r="N141" s="27">
        <f t="shared" si="128"/>
        <v>-0.4266985814356854</v>
      </c>
      <c r="O141" s="27">
        <f t="shared" si="128"/>
        <v>-0.26168904449167663</v>
      </c>
      <c r="P141" s="27">
        <f t="shared" si="128"/>
        <v>-1.07482625237117</v>
      </c>
      <c r="Q141" s="27">
        <f t="shared" si="129"/>
        <v>-1.3365152968628466</v>
      </c>
      <c r="W141" t="str">
        <f t="shared" si="130"/>
        <v>81 Process, plant and machine operatives</v>
      </c>
      <c r="X141" s="27">
        <f t="shared" si="131"/>
        <v>0.10396034132876286</v>
      </c>
      <c r="Y141" s="27">
        <f t="shared" si="131"/>
        <v>-0.33963015261653018</v>
      </c>
      <c r="Z141" s="27">
        <f t="shared" si="131"/>
        <v>0.38257885835008354</v>
      </c>
      <c r="AA141" s="27">
        <f t="shared" si="131"/>
        <v>-0.23155188960296602</v>
      </c>
      <c r="AB141" s="27">
        <f t="shared" si="132"/>
        <v>0.15102696874711752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-0.267678590465243</v>
      </c>
      <c r="C142" s="27">
        <f t="shared" si="125"/>
        <v>-0.49677320032449224</v>
      </c>
      <c r="D142" s="27">
        <f t="shared" si="125"/>
        <v>-0.1245970705805135</v>
      </c>
      <c r="E142" s="27">
        <f t="shared" si="125"/>
        <v>-0.5827549581510354</v>
      </c>
      <c r="F142" s="27">
        <f t="shared" si="126"/>
        <v>-0.7073520287315489</v>
      </c>
      <c r="L142" t="str">
        <f t="shared" si="127"/>
        <v>82 Transport and mobile machine drivers and operatives</v>
      </c>
      <c r="M142" s="27">
        <f t="shared" si="128"/>
        <v>-0.21063273734422161</v>
      </c>
      <c r="N142" s="27">
        <f t="shared" si="128"/>
        <v>-0.4970595600660932</v>
      </c>
      <c r="O142" s="27">
        <f t="shared" si="128"/>
        <v>-0.27063790769324036</v>
      </c>
      <c r="P142" s="27">
        <f t="shared" si="128"/>
        <v>-0.65118465556280825</v>
      </c>
      <c r="Q142" s="27">
        <f t="shared" si="129"/>
        <v>-0.92182256325604861</v>
      </c>
      <c r="W142" t="str">
        <f t="shared" si="130"/>
        <v>82 Transport and mobile machine drivers and operatives</v>
      </c>
      <c r="X142" s="27">
        <f t="shared" si="131"/>
        <v>-5.7045853121038048E-2</v>
      </c>
      <c r="Y142" s="27">
        <f t="shared" si="131"/>
        <v>2.8635974162338762E-4</v>
      </c>
      <c r="Z142" s="27">
        <f t="shared" si="131"/>
        <v>0.14604083711272264</v>
      </c>
      <c r="AA142" s="27">
        <f t="shared" si="131"/>
        <v>6.8429697411774959E-2</v>
      </c>
      <c r="AB142" s="27">
        <f t="shared" si="132"/>
        <v>0.2144705345244976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-0.80727087083090154</v>
      </c>
      <c r="C143" s="27">
        <f t="shared" si="125"/>
        <v>-0.46914777275004749</v>
      </c>
      <c r="D143" s="27">
        <f t="shared" si="125"/>
        <v>4.1115644328835188</v>
      </c>
      <c r="E143" s="27">
        <f t="shared" si="125"/>
        <v>0.92514531027729774</v>
      </c>
      <c r="F143" s="27">
        <f t="shared" si="126"/>
        <v>5.0367097431608165</v>
      </c>
      <c r="L143" t="str">
        <f t="shared" si="127"/>
        <v>91 Elementary trades and related occupations</v>
      </c>
      <c r="M143" s="27">
        <f t="shared" si="128"/>
        <v>-0.61784759009585244</v>
      </c>
      <c r="N143" s="27">
        <f t="shared" si="128"/>
        <v>-0.15982337949677206</v>
      </c>
      <c r="O143" s="27">
        <f t="shared" si="128"/>
        <v>1.3077006156486419</v>
      </c>
      <c r="P143" s="27">
        <f t="shared" si="128"/>
        <v>0.31253722525972805</v>
      </c>
      <c r="Q143" s="27">
        <f t="shared" si="129"/>
        <v>1.62023784090837</v>
      </c>
      <c r="W143" t="str">
        <f t="shared" si="130"/>
        <v>91 Elementary trades and related occupations</v>
      </c>
      <c r="X143" s="27">
        <f t="shared" si="131"/>
        <v>-0.18942328073503933</v>
      </c>
      <c r="Y143" s="27">
        <f t="shared" si="131"/>
        <v>-0.30932439325327565</v>
      </c>
      <c r="Z143" s="27">
        <f t="shared" si="131"/>
        <v>2.8038638172348573</v>
      </c>
      <c r="AA143" s="27">
        <f t="shared" si="131"/>
        <v>0.61260808501760078</v>
      </c>
      <c r="AB143" s="27">
        <f t="shared" si="132"/>
        <v>3.4164719022524581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0.18731963350167646</v>
      </c>
      <c r="C144" s="27">
        <f t="shared" si="125"/>
        <v>-2.1376468682363345</v>
      </c>
      <c r="D144" s="27">
        <f t="shared" si="125"/>
        <v>-3.5045500475652389</v>
      </c>
      <c r="E144" s="27">
        <f t="shared" si="125"/>
        <v>-2.546932570613361</v>
      </c>
      <c r="F144" s="27">
        <f t="shared" si="126"/>
        <v>-6.0514826181785999</v>
      </c>
      <c r="L144" t="str">
        <f t="shared" si="127"/>
        <v>92 Elementary administration and service occupations</v>
      </c>
      <c r="M144" s="27">
        <f t="shared" si="128"/>
        <v>-3.3579010314591429E-2</v>
      </c>
      <c r="N144" s="27">
        <f t="shared" si="128"/>
        <v>-0.56165453317010794</v>
      </c>
      <c r="O144" s="27">
        <f t="shared" si="128"/>
        <v>-0.56309376511130438</v>
      </c>
      <c r="P144" s="27">
        <f t="shared" si="128"/>
        <v>-0.99986443286450566</v>
      </c>
      <c r="Q144" s="27">
        <f t="shared" si="129"/>
        <v>-1.56295819797581</v>
      </c>
      <c r="W144" t="str">
        <f t="shared" si="130"/>
        <v>92 Elementary administration and service occupations</v>
      </c>
      <c r="X144" s="27">
        <f t="shared" si="131"/>
        <v>0.22089864381629098</v>
      </c>
      <c r="Y144" s="27">
        <f t="shared" si="131"/>
        <v>-1.575992335066223</v>
      </c>
      <c r="Z144" s="27">
        <f t="shared" si="131"/>
        <v>-2.9414562824539345</v>
      </c>
      <c r="AA144" s="27">
        <f t="shared" si="131"/>
        <v>-1.5470681377489219</v>
      </c>
      <c r="AB144" s="27">
        <f t="shared" si="132"/>
        <v>-4.4885244202028565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11.546000000000049</v>
      </c>
      <c r="C146" s="29">
        <f t="shared" ref="C146" si="133">D35-C35</f>
        <v>3.4229999999998881</v>
      </c>
      <c r="D146" s="29">
        <f>E35-D35</f>
        <v>1.9669999999999845</v>
      </c>
      <c r="E146" s="29">
        <f>F35-E35</f>
        <v>6.6219999999999573</v>
      </c>
      <c r="F146" s="29">
        <f t="shared" ref="F146" si="134">F35-D35</f>
        <v>8.5889999999999418</v>
      </c>
      <c r="L146" s="24" t="str">
        <f>L35</f>
        <v>All occupations</v>
      </c>
      <c r="M146" s="29">
        <f>N35-M35</f>
        <v>5.884667028624051</v>
      </c>
      <c r="N146" s="29">
        <f t="shared" ref="N146" si="135">O35-N35</f>
        <v>2.4509802784920396</v>
      </c>
      <c r="O146" s="29">
        <f>P35-O35</f>
        <v>7.6451669776218978E-2</v>
      </c>
      <c r="P146" s="29">
        <f>Q35-P35</f>
        <v>1.3011202425729778</v>
      </c>
      <c r="Q146" s="29">
        <f t="shared" ref="Q146" si="136">Q35-O35</f>
        <v>1.3775719123491967</v>
      </c>
      <c r="W146" s="24" t="str">
        <f>W35</f>
        <v>All occupations</v>
      </c>
      <c r="X146" s="29">
        <f>Y35-X35</f>
        <v>5.6613329713760834</v>
      </c>
      <c r="Y146" s="29">
        <f t="shared" ref="Y146" si="137">Z35-Y35</f>
        <v>0.97201972150770644</v>
      </c>
      <c r="Z146" s="29">
        <f>AA35-Z35</f>
        <v>1.8905483302238792</v>
      </c>
      <c r="AA146" s="29">
        <f>AB35-AA35</f>
        <v>5.320879757426809</v>
      </c>
      <c r="AB146" s="29">
        <f t="shared" ref="AB146" si="138">AB35-Z35</f>
        <v>7.2114280876506882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15.127130876141599</v>
      </c>
      <c r="C153" s="11">
        <f t="shared" ref="C153:F153" si="143">C8</f>
        <v>18.154299550274814</v>
      </c>
      <c r="D153" s="11">
        <f t="shared" si="143"/>
        <v>19.817262518759939</v>
      </c>
      <c r="E153" s="11">
        <f t="shared" si="143"/>
        <v>17.634241645234532</v>
      </c>
      <c r="F153" s="11">
        <f t="shared" si="143"/>
        <v>18.996534192175293</v>
      </c>
      <c r="H153" s="40">
        <f>IF(D$151-B$151 &lt;&gt; 0,(EXP(LN(D153/B153)/(D$151-B$151))-1)*100,0)</f>
        <v>5.5498011935730007</v>
      </c>
      <c r="I153" s="40">
        <f>IF(F$151-D$151 &lt;&gt; 0,(EXP(LN(F153/D153)/(F$151-D$151))-1)*100,0)</f>
        <v>-0.28158181700380647</v>
      </c>
      <c r="L153" s="10" t="str">
        <f>L8</f>
        <v>11 Corporate managers and directors</v>
      </c>
      <c r="M153" s="11">
        <f>M8</f>
        <v>10.355130771089092</v>
      </c>
      <c r="N153" s="11">
        <f t="shared" ref="N153:Q153" si="144">N8</f>
        <v>12.104741019560642</v>
      </c>
      <c r="O153" s="11">
        <f t="shared" si="144"/>
        <v>13.179808864374365</v>
      </c>
      <c r="P153" s="11">
        <f t="shared" si="144"/>
        <v>11.160525967997362</v>
      </c>
      <c r="Q153" s="11">
        <f t="shared" si="144"/>
        <v>11.381470095366268</v>
      </c>
      <c r="S153" s="40">
        <f>IF(O$151-M$151 &lt;&gt; 0,(EXP(LN(O153/M153)/(O$151-M$151))-1)*100,0)</f>
        <v>4.9423305778470317</v>
      </c>
      <c r="T153" s="40">
        <f>IF(Q$151-O$151 &lt;&gt; 0,(EXP(LN(Q153/O153)/(Q$151-O$151))-1)*100,0)</f>
        <v>-0.97322933199995854</v>
      </c>
      <c r="W153" s="10" t="str">
        <f>W8</f>
        <v>11 Corporate managers and directors</v>
      </c>
      <c r="X153" s="11">
        <f>X8</f>
        <v>4.7720001050525225</v>
      </c>
      <c r="Y153" s="11">
        <f t="shared" ref="Y153:AB153" si="145">Y8</f>
        <v>6.0495585307141999</v>
      </c>
      <c r="Z153" s="11">
        <f t="shared" si="145"/>
        <v>6.6374536543855678</v>
      </c>
      <c r="AA153" s="11">
        <f t="shared" si="145"/>
        <v>6.4737156772371778</v>
      </c>
      <c r="AB153" s="11">
        <f t="shared" si="145"/>
        <v>7.6150640968090357</v>
      </c>
      <c r="AD153" s="40">
        <f>IF(Z$151-X$151 &lt;&gt; 0,(EXP(LN(Z153/X153)/(Z$151-X$151))-1)*100,0)</f>
        <v>6.8218786232385309</v>
      </c>
      <c r="AE153" s="40">
        <f>IF(AB$151-Z$151 &lt;&gt; 0,(EXP(LN(AB153/Z153)/(AB$151-Z$151))-1)*100,0)</f>
        <v>0.92020811450832518</v>
      </c>
    </row>
    <row r="154" spans="1:31" x14ac:dyDescent="0.2">
      <c r="A154" s="10" t="str">
        <f t="shared" si="142"/>
        <v>12 Other managers and proprietors</v>
      </c>
      <c r="B154" s="11">
        <f t="shared" si="142"/>
        <v>7.989477127832517</v>
      </c>
      <c r="C154" s="11">
        <f t="shared" ref="C154:F178" si="146">C9</f>
        <v>8.8468342146920378</v>
      </c>
      <c r="D154" s="11">
        <f t="shared" si="146"/>
        <v>9.0127812331962307</v>
      </c>
      <c r="E154" s="11">
        <f t="shared" si="146"/>
        <v>8.9504560016833139</v>
      </c>
      <c r="F154" s="11">
        <f t="shared" si="146"/>
        <v>9.9414421821031436</v>
      </c>
      <c r="H154" s="40">
        <f t="shared" ref="H154:H177" si="147">IF(D$151-B$151 &lt;&gt; 0,(EXP(LN(D154/B154)/(D$151-B$151))-1)*100,0)</f>
        <v>2.4396519788453919</v>
      </c>
      <c r="I154" s="40">
        <f t="shared" ref="I154:I180" si="148">IF(F$151-D$151 &lt;&gt; 0,(EXP(LN(F154/D154)/(F$151-D$151))-1)*100,0)</f>
        <v>0.65593114713247136</v>
      </c>
      <c r="L154" s="10" t="str">
        <f t="shared" ref="L154:Q154" si="149">L9</f>
        <v>12 Other managers and proprietors</v>
      </c>
      <c r="M154" s="11">
        <f t="shared" si="149"/>
        <v>4.7252325396424277</v>
      </c>
      <c r="N154" s="11">
        <f t="shared" si="149"/>
        <v>5.0284635166415574</v>
      </c>
      <c r="O154" s="11">
        <f t="shared" si="149"/>
        <v>5.1452197552905652</v>
      </c>
      <c r="P154" s="11">
        <f t="shared" si="149"/>
        <v>5.5266120655822366</v>
      </c>
      <c r="Q154" s="11">
        <f t="shared" si="149"/>
        <v>6.1147892931704382</v>
      </c>
      <c r="S154" s="40">
        <f t="shared" ref="S154:S177" si="150">IF(O$151-M$151 &lt;&gt; 0,(EXP(LN(O154/M154)/(O$151-M$151))-1)*100,0)</f>
        <v>1.71761028897357</v>
      </c>
      <c r="T154" s="40">
        <f t="shared" ref="T154:T177" si="151">IF(Q$151-O$151 &lt;&gt; 0,(EXP(LN(Q154/O154)/(Q$151-O$151))-1)*100,0)</f>
        <v>1.1575970954528891</v>
      </c>
      <c r="W154" s="10" t="str">
        <f t="shared" ref="W154:AB154" si="152">W9</f>
        <v>12 Other managers and proprietors</v>
      </c>
      <c r="X154" s="11">
        <f t="shared" si="152"/>
        <v>3.2642445881900843</v>
      </c>
      <c r="Y154" s="11">
        <f t="shared" si="152"/>
        <v>3.8183706980504843</v>
      </c>
      <c r="Z154" s="11">
        <f t="shared" si="152"/>
        <v>3.8675614779056646</v>
      </c>
      <c r="AA154" s="11">
        <f t="shared" si="152"/>
        <v>3.4238439361010857</v>
      </c>
      <c r="AB154" s="11">
        <f t="shared" si="152"/>
        <v>3.82665288893272</v>
      </c>
      <c r="AD154" s="40">
        <f t="shared" ref="AD154:AD177" si="153">IF(Z$151-X$151 &lt;&gt; 0,(EXP(LN(Z154/X154)/(Z$151-X$151))-1)*100,0)</f>
        <v>3.4500980489697852</v>
      </c>
      <c r="AE154" s="40">
        <f t="shared" ref="AE154:AE177" si="154">IF(AB$151-Z$151 &lt;&gt; 0,(EXP(LN(AB154/Z154)/(AB$151-Z$151))-1)*100,0)</f>
        <v>-7.0866195425900447E-2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10.587935610095816</v>
      </c>
      <c r="C155" s="11">
        <f t="shared" si="146"/>
        <v>12.763699746730371</v>
      </c>
      <c r="D155" s="11">
        <f t="shared" si="146"/>
        <v>13.988845138888935</v>
      </c>
      <c r="E155" s="11">
        <f t="shared" si="146"/>
        <v>17.088382943912588</v>
      </c>
      <c r="F155" s="11">
        <f t="shared" si="146"/>
        <v>19.411725618122336</v>
      </c>
      <c r="H155" s="40">
        <f t="shared" si="147"/>
        <v>5.7289974623804696</v>
      </c>
      <c r="I155" s="40">
        <f t="shared" si="148"/>
        <v>2.2081401033916315</v>
      </c>
      <c r="L155" s="10" t="str">
        <f t="shared" ref="L155:Q155" si="155">L10</f>
        <v>21 Science, research, engineering and technology professionals</v>
      </c>
      <c r="M155" s="11">
        <f t="shared" si="155"/>
        <v>8.2658790389286612</v>
      </c>
      <c r="N155" s="11">
        <f t="shared" si="155"/>
        <v>10.160777548858567</v>
      </c>
      <c r="O155" s="11">
        <f t="shared" si="155"/>
        <v>10.642326914006452</v>
      </c>
      <c r="P155" s="11">
        <f t="shared" si="155"/>
        <v>12.565627392117655</v>
      </c>
      <c r="Q155" s="11">
        <f t="shared" si="155"/>
        <v>13.771258430460124</v>
      </c>
      <c r="S155" s="40">
        <f t="shared" si="150"/>
        <v>5.1839582429153541</v>
      </c>
      <c r="T155" s="40">
        <f t="shared" si="151"/>
        <v>1.7331445951836777</v>
      </c>
      <c r="W155" s="10" t="str">
        <f t="shared" ref="W155:AB155" si="156">W10</f>
        <v>21 Science, research, engineering and technology professionals</v>
      </c>
      <c r="X155" s="11">
        <f t="shared" si="156"/>
        <v>2.3220565711671415</v>
      </c>
      <c r="Y155" s="11">
        <f t="shared" si="156"/>
        <v>2.6029221978718198</v>
      </c>
      <c r="Z155" s="11">
        <f t="shared" si="156"/>
        <v>3.3465182248824821</v>
      </c>
      <c r="AA155" s="11">
        <f t="shared" si="156"/>
        <v>4.522755551794952</v>
      </c>
      <c r="AB155" s="11">
        <f t="shared" si="156"/>
        <v>5.6404671876622228</v>
      </c>
      <c r="AD155" s="40">
        <f t="shared" si="153"/>
        <v>7.5831062906573932</v>
      </c>
      <c r="AE155" s="40">
        <f t="shared" si="154"/>
        <v>3.5415810332839026</v>
      </c>
    </row>
    <row r="156" spans="1:31" x14ac:dyDescent="0.2">
      <c r="A156" s="10" t="str">
        <f t="shared" si="142"/>
        <v>22 Health professionals</v>
      </c>
      <c r="B156" s="11">
        <f t="shared" si="142"/>
        <v>11.228924892296787</v>
      </c>
      <c r="C156" s="11">
        <f t="shared" si="146"/>
        <v>12.544947447733495</v>
      </c>
      <c r="D156" s="11">
        <f t="shared" si="146"/>
        <v>12.7427841186393</v>
      </c>
      <c r="E156" s="11">
        <f t="shared" si="146"/>
        <v>12.569763486808203</v>
      </c>
      <c r="F156" s="11">
        <f t="shared" si="146"/>
        <v>13.741605821829266</v>
      </c>
      <c r="H156" s="40">
        <f t="shared" si="147"/>
        <v>2.5617044618945428</v>
      </c>
      <c r="I156" s="40">
        <f t="shared" si="148"/>
        <v>0.5043542194720585</v>
      </c>
      <c r="L156" s="10" t="str">
        <f t="shared" ref="L156:Q156" si="157">L11</f>
        <v>22 Health professionals</v>
      </c>
      <c r="M156" s="11">
        <f t="shared" si="157"/>
        <v>2.9047875046257827</v>
      </c>
      <c r="N156" s="11">
        <f t="shared" si="157"/>
        <v>3.2968657886084771</v>
      </c>
      <c r="O156" s="11">
        <f t="shared" si="157"/>
        <v>3.7911654115323588</v>
      </c>
      <c r="P156" s="11">
        <f t="shared" si="157"/>
        <v>3.7012177732424245</v>
      </c>
      <c r="Q156" s="11">
        <f t="shared" si="157"/>
        <v>3.9822568711813036</v>
      </c>
      <c r="S156" s="40">
        <f t="shared" si="150"/>
        <v>5.4706622965657647</v>
      </c>
      <c r="T156" s="40">
        <f t="shared" si="151"/>
        <v>0.3283729223087839</v>
      </c>
      <c r="W156" s="10" t="str">
        <f t="shared" ref="W156:AB156" si="158">W11</f>
        <v>22 Health professionals</v>
      </c>
      <c r="X156" s="11">
        <f t="shared" si="158"/>
        <v>8.3241373876709996</v>
      </c>
      <c r="Y156" s="11">
        <f t="shared" si="158"/>
        <v>9.2480816591250026</v>
      </c>
      <c r="Z156" s="11">
        <f t="shared" si="158"/>
        <v>8.9516187071069471</v>
      </c>
      <c r="AA156" s="11">
        <f t="shared" si="158"/>
        <v>8.868545713565787</v>
      </c>
      <c r="AB156" s="11">
        <f t="shared" si="158"/>
        <v>9.7593489506479578</v>
      </c>
      <c r="AD156" s="40">
        <f t="shared" si="153"/>
        <v>1.4641139395931368</v>
      </c>
      <c r="AE156" s="40">
        <f t="shared" si="154"/>
        <v>0.57760383694327455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11.644328958830412</v>
      </c>
      <c r="C157" s="11">
        <f t="shared" si="146"/>
        <v>12.067668125892764</v>
      </c>
      <c r="D157" s="11">
        <f t="shared" si="146"/>
        <v>12.66395176551317</v>
      </c>
      <c r="E157" s="11">
        <f t="shared" si="146"/>
        <v>12.286475167872887</v>
      </c>
      <c r="F157" s="11">
        <f t="shared" si="146"/>
        <v>13.073823354167811</v>
      </c>
      <c r="H157" s="40">
        <f t="shared" si="147"/>
        <v>1.6929758562839847</v>
      </c>
      <c r="I157" s="40">
        <f t="shared" si="148"/>
        <v>0.21257562285241782</v>
      </c>
      <c r="L157" s="10" t="str">
        <f t="shared" ref="L157:Q157" si="159">L12</f>
        <v>23 Teaching and other educational professionals</v>
      </c>
      <c r="M157" s="11">
        <f t="shared" si="159"/>
        <v>3.6530114636629003</v>
      </c>
      <c r="N157" s="11">
        <f t="shared" si="159"/>
        <v>3.5582710407760838</v>
      </c>
      <c r="O157" s="11">
        <f t="shared" si="159"/>
        <v>3.6351451696691224</v>
      </c>
      <c r="P157" s="11">
        <f t="shared" si="159"/>
        <v>3.5814299434352286</v>
      </c>
      <c r="Q157" s="11">
        <f t="shared" si="159"/>
        <v>3.6522822796251782</v>
      </c>
      <c r="S157" s="40">
        <f t="shared" si="150"/>
        <v>-9.8008722750753119E-2</v>
      </c>
      <c r="T157" s="40">
        <f t="shared" si="151"/>
        <v>3.1359632457084174E-2</v>
      </c>
      <c r="W157" s="10" t="str">
        <f t="shared" ref="W157:AB157" si="160">W12</f>
        <v>23 Teaching and other educational professionals</v>
      </c>
      <c r="X157" s="11">
        <f t="shared" si="160"/>
        <v>7.9913174951675128</v>
      </c>
      <c r="Y157" s="11">
        <f t="shared" si="160"/>
        <v>8.5093970851166869</v>
      </c>
      <c r="Z157" s="11">
        <f t="shared" si="160"/>
        <v>9.0288065958440544</v>
      </c>
      <c r="AA157" s="11">
        <f t="shared" si="160"/>
        <v>8.7050452244376597</v>
      </c>
      <c r="AB157" s="11">
        <f t="shared" si="160"/>
        <v>9.4215410745426436</v>
      </c>
      <c r="AD157" s="40">
        <f t="shared" si="153"/>
        <v>2.4713346896977129</v>
      </c>
      <c r="AE157" s="40">
        <f t="shared" si="154"/>
        <v>0.28425973708032792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12.171170599885869</v>
      </c>
      <c r="C158" s="11">
        <f t="shared" si="146"/>
        <v>15.136679475627572</v>
      </c>
      <c r="D158" s="11">
        <f t="shared" si="146"/>
        <v>17.315178360228945</v>
      </c>
      <c r="E158" s="11">
        <f t="shared" si="146"/>
        <v>17.793326771749115</v>
      </c>
      <c r="F158" s="11">
        <f t="shared" si="146"/>
        <v>19.878621187326239</v>
      </c>
      <c r="H158" s="40">
        <f t="shared" si="147"/>
        <v>7.3047442833189313</v>
      </c>
      <c r="I158" s="40">
        <f t="shared" si="148"/>
        <v>0.92465787879367767</v>
      </c>
      <c r="L158" s="10" t="str">
        <f t="shared" ref="L158:Q158" si="161">L13</f>
        <v>24 Business, media and public service professionals</v>
      </c>
      <c r="M158" s="11">
        <f t="shared" si="161"/>
        <v>6.6172279504492657</v>
      </c>
      <c r="N158" s="11">
        <f t="shared" si="161"/>
        <v>8.1571553129597376</v>
      </c>
      <c r="O158" s="11">
        <f t="shared" si="161"/>
        <v>9.133388071771833</v>
      </c>
      <c r="P158" s="11">
        <f t="shared" si="161"/>
        <v>9.3970068953394783</v>
      </c>
      <c r="Q158" s="11">
        <f t="shared" si="161"/>
        <v>10.005868689575147</v>
      </c>
      <c r="S158" s="40">
        <f t="shared" si="150"/>
        <v>6.6574418630046539</v>
      </c>
      <c r="T158" s="40">
        <f t="shared" si="151"/>
        <v>0.61008731010454564</v>
      </c>
      <c r="W158" s="10" t="str">
        <f t="shared" ref="W158:AB158" si="162">W13</f>
        <v>24 Business, media and public service professionals</v>
      </c>
      <c r="X158" s="11">
        <f t="shared" si="162"/>
        <v>5.5539426494366015</v>
      </c>
      <c r="Y158" s="11">
        <f t="shared" si="162"/>
        <v>6.9795241626678619</v>
      </c>
      <c r="Z158" s="11">
        <f t="shared" si="162"/>
        <v>8.1817902884570781</v>
      </c>
      <c r="AA158" s="11">
        <f t="shared" si="162"/>
        <v>8.3963198764096294</v>
      </c>
      <c r="AB158" s="11">
        <f t="shared" si="162"/>
        <v>9.8727524977510246</v>
      </c>
      <c r="AD158" s="40">
        <f t="shared" si="153"/>
        <v>8.0561253265992061</v>
      </c>
      <c r="AE158" s="40">
        <f t="shared" si="154"/>
        <v>1.2603273611238697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4.2613681390672982</v>
      </c>
      <c r="C159" s="11">
        <f t="shared" si="146"/>
        <v>5.1608059960645969</v>
      </c>
      <c r="D159" s="11">
        <f t="shared" si="146"/>
        <v>5.805512261710577</v>
      </c>
      <c r="E159" s="11">
        <f t="shared" si="146"/>
        <v>5.383897012133013</v>
      </c>
      <c r="F159" s="11">
        <f t="shared" si="146"/>
        <v>5.780887587751339</v>
      </c>
      <c r="H159" s="40">
        <f t="shared" si="147"/>
        <v>6.3795866381515909</v>
      </c>
      <c r="I159" s="40">
        <f t="shared" si="148"/>
        <v>-2.8333474501585076E-2</v>
      </c>
      <c r="L159" s="10" t="str">
        <f t="shared" ref="L159:Q159" si="163">L14</f>
        <v>31 Science, engineering and technology associate professionals</v>
      </c>
      <c r="M159" s="11">
        <f t="shared" si="163"/>
        <v>3.0910703410496971</v>
      </c>
      <c r="N159" s="11">
        <f t="shared" si="163"/>
        <v>3.9341376902316108</v>
      </c>
      <c r="O159" s="11">
        <f t="shared" si="163"/>
        <v>4.2548454678907417</v>
      </c>
      <c r="P159" s="11">
        <f t="shared" si="163"/>
        <v>3.7410639025412178</v>
      </c>
      <c r="Q159" s="11">
        <f t="shared" si="163"/>
        <v>3.8458424424406576</v>
      </c>
      <c r="S159" s="40">
        <f t="shared" si="150"/>
        <v>6.5994541082960545</v>
      </c>
      <c r="T159" s="40">
        <f t="shared" si="151"/>
        <v>-0.67150700651191775</v>
      </c>
      <c r="W159" s="10" t="str">
        <f t="shared" ref="W159:AB159" si="164">W14</f>
        <v>31 Science, engineering and technology associate professionals</v>
      </c>
      <c r="X159" s="11">
        <f t="shared" si="164"/>
        <v>1.1702977980175979</v>
      </c>
      <c r="Y159" s="11">
        <f t="shared" si="164"/>
        <v>1.2266683058329888</v>
      </c>
      <c r="Z159" s="11">
        <f t="shared" si="164"/>
        <v>1.5506667938198346</v>
      </c>
      <c r="AA159" s="11">
        <f t="shared" si="164"/>
        <v>1.6428331095918032</v>
      </c>
      <c r="AB159" s="11">
        <f t="shared" si="164"/>
        <v>1.9350451453106756</v>
      </c>
      <c r="AD159" s="40">
        <f t="shared" si="153"/>
        <v>5.7899519351994666</v>
      </c>
      <c r="AE159" s="40">
        <f t="shared" si="154"/>
        <v>1.4872553892025353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4.6966127208402453</v>
      </c>
      <c r="C160" s="11">
        <f t="shared" si="146"/>
        <v>5.1399168732835632</v>
      </c>
      <c r="D160" s="11">
        <f t="shared" si="146"/>
        <v>5.3125819997999164</v>
      </c>
      <c r="E160" s="11">
        <f t="shared" si="146"/>
        <v>8.3690153482006142</v>
      </c>
      <c r="F160" s="11">
        <f t="shared" si="146"/>
        <v>10.066856497570837</v>
      </c>
      <c r="H160" s="40">
        <f t="shared" si="147"/>
        <v>2.4953538877428016</v>
      </c>
      <c r="I160" s="40">
        <f t="shared" si="148"/>
        <v>4.3532266248937246</v>
      </c>
      <c r="L160" s="10" t="str">
        <f t="shared" ref="L160:Q160" si="165">L15</f>
        <v>32 Health and social care associate professionals</v>
      </c>
      <c r="M160" s="11">
        <f t="shared" si="165"/>
        <v>1.181764569646754</v>
      </c>
      <c r="N160" s="11">
        <f t="shared" si="165"/>
        <v>1.2456377191681951</v>
      </c>
      <c r="O160" s="11">
        <f t="shared" si="165"/>
        <v>1.3841979792321577</v>
      </c>
      <c r="P160" s="11">
        <f t="shared" si="165"/>
        <v>1.8482420605135204</v>
      </c>
      <c r="Q160" s="11">
        <f t="shared" si="165"/>
        <v>2.1301606535303561</v>
      </c>
      <c r="S160" s="40">
        <f t="shared" si="150"/>
        <v>3.2127736636980764</v>
      </c>
      <c r="T160" s="40">
        <f>IF(Q$151-O$151 &lt;&gt; 0,(EXP(LN(Q160/O160)/(Q$151-O$151))-1)*100,0)</f>
        <v>2.9155366906612912</v>
      </c>
      <c r="W160" s="10" t="str">
        <f t="shared" ref="W160:AB160" si="166">W15</f>
        <v>32 Health and social care associate professionals</v>
      </c>
      <c r="X160" s="11">
        <f t="shared" si="166"/>
        <v>3.5148481511934859</v>
      </c>
      <c r="Y160" s="11">
        <f t="shared" si="166"/>
        <v>3.8942791541153636</v>
      </c>
      <c r="Z160" s="11">
        <f t="shared" si="166"/>
        <v>3.9283840205677611</v>
      </c>
      <c r="AA160" s="11">
        <f t="shared" si="166"/>
        <v>6.5207732876870867</v>
      </c>
      <c r="AB160" s="11">
        <f t="shared" si="166"/>
        <v>7.9366958440404805</v>
      </c>
      <c r="AD160" s="40">
        <f t="shared" si="153"/>
        <v>2.2495660897480008</v>
      </c>
      <c r="AE160" s="40">
        <f t="shared" si="154"/>
        <v>4.8001055615499055</v>
      </c>
    </row>
    <row r="161" spans="1:31" x14ac:dyDescent="0.2">
      <c r="A161" s="10" t="str">
        <f t="shared" si="142"/>
        <v>33 Protective service occupations</v>
      </c>
      <c r="B161" s="11">
        <f t="shared" si="142"/>
        <v>3.4322284589077192</v>
      </c>
      <c r="C161" s="11">
        <f t="shared" si="146"/>
        <v>3.3614752037126929</v>
      </c>
      <c r="D161" s="11">
        <f t="shared" si="146"/>
        <v>3.6812221902296747</v>
      </c>
      <c r="E161" s="11">
        <f t="shared" si="146"/>
        <v>3.046618152052726</v>
      </c>
      <c r="F161" s="11">
        <f t="shared" si="146"/>
        <v>3.2202485973128203</v>
      </c>
      <c r="H161" s="40">
        <f t="shared" si="147"/>
        <v>1.4105571294592112</v>
      </c>
      <c r="I161" s="40">
        <f t="shared" si="148"/>
        <v>-0.88794265128266936</v>
      </c>
      <c r="L161" s="10" t="str">
        <f t="shared" ref="L161:Q161" si="167">L16</f>
        <v>33 Protective service occupations</v>
      </c>
      <c r="M161" s="11">
        <f t="shared" si="167"/>
        <v>2.6880628018174608</v>
      </c>
      <c r="N161" s="11">
        <f t="shared" si="167"/>
        <v>2.5809376810410827</v>
      </c>
      <c r="O161" s="11">
        <f t="shared" si="167"/>
        <v>2.7916112345942152</v>
      </c>
      <c r="P161" s="11">
        <f t="shared" si="167"/>
        <v>2.2719958631069965</v>
      </c>
      <c r="Q161" s="11">
        <f t="shared" si="167"/>
        <v>2.203633851776599</v>
      </c>
      <c r="S161" s="40">
        <f t="shared" si="150"/>
        <v>0.75882754210403469</v>
      </c>
      <c r="T161" s="40">
        <f t="shared" si="151"/>
        <v>-1.5643757384014578</v>
      </c>
      <c r="W161" s="10" t="str">
        <f t="shared" ref="W161:AB161" si="168">W16</f>
        <v>33 Protective service occupations</v>
      </c>
      <c r="X161" s="11">
        <f t="shared" si="168"/>
        <v>0.74416565709025628</v>
      </c>
      <c r="Y161" s="11">
        <f t="shared" si="168"/>
        <v>0.78053752267160947</v>
      </c>
      <c r="Z161" s="11">
        <f t="shared" si="168"/>
        <v>0.88961095563546078</v>
      </c>
      <c r="AA161" s="11">
        <f t="shared" si="168"/>
        <v>0.7746222889457316</v>
      </c>
      <c r="AB161" s="11">
        <f t="shared" si="168"/>
        <v>1.016614745536222</v>
      </c>
      <c r="AD161" s="40">
        <f t="shared" si="153"/>
        <v>3.6349160168481331</v>
      </c>
      <c r="AE161" s="40">
        <f t="shared" si="154"/>
        <v>0.89363105960642564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3.2331805828591427</v>
      </c>
      <c r="C162" s="11">
        <f t="shared" si="146"/>
        <v>3.9773017735470857</v>
      </c>
      <c r="D162" s="11">
        <f t="shared" si="146"/>
        <v>4.3222016147650884</v>
      </c>
      <c r="E162" s="11">
        <f t="shared" si="146"/>
        <v>3.6812083322139442</v>
      </c>
      <c r="F162" s="11">
        <f t="shared" si="146"/>
        <v>3.9325218785229112</v>
      </c>
      <c r="H162" s="40">
        <f t="shared" si="147"/>
        <v>5.9778273642625335</v>
      </c>
      <c r="I162" s="40">
        <f t="shared" si="148"/>
        <v>-0.62791357154231564</v>
      </c>
      <c r="L162" s="10" t="str">
        <f t="shared" ref="L162:Q162" si="169">L17</f>
        <v>34 Culture, media and sports occupations</v>
      </c>
      <c r="M162" s="11">
        <f t="shared" si="169"/>
        <v>1.6063231918051641</v>
      </c>
      <c r="N162" s="11">
        <f t="shared" si="169"/>
        <v>2.0323513677394276</v>
      </c>
      <c r="O162" s="11">
        <f t="shared" si="169"/>
        <v>2.0137670625678759</v>
      </c>
      <c r="P162" s="11">
        <f t="shared" si="169"/>
        <v>1.627316761295722</v>
      </c>
      <c r="Q162" s="11">
        <f t="shared" si="169"/>
        <v>1.6578580327900387</v>
      </c>
      <c r="S162" s="40">
        <f t="shared" si="150"/>
        <v>4.6249493383149876</v>
      </c>
      <c r="T162" s="40">
        <f t="shared" si="151"/>
        <v>-1.2881691603659151</v>
      </c>
      <c r="W162" s="10" t="str">
        <f t="shared" ref="W162:AB162" si="170">W17</f>
        <v>34 Culture, media and sports occupations</v>
      </c>
      <c r="X162" s="11">
        <f t="shared" si="170"/>
        <v>1.6268573910539819</v>
      </c>
      <c r="Y162" s="11">
        <f t="shared" si="170"/>
        <v>1.9449504058076645</v>
      </c>
      <c r="Z162" s="11">
        <f t="shared" si="170"/>
        <v>2.3084345521972081</v>
      </c>
      <c r="AA162" s="11">
        <f t="shared" si="170"/>
        <v>2.0538915709182195</v>
      </c>
      <c r="AB162" s="11">
        <f t="shared" si="170"/>
        <v>2.2746638457328721</v>
      </c>
      <c r="AD162" s="40">
        <f t="shared" si="153"/>
        <v>7.2490900894640831</v>
      </c>
      <c r="AE162" s="40">
        <f t="shared" si="154"/>
        <v>-9.8200620956523377E-2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13.240915347675866</v>
      </c>
      <c r="C163" s="11">
        <f t="shared" si="146"/>
        <v>14.512914492322841</v>
      </c>
      <c r="D163" s="11">
        <f t="shared" si="146"/>
        <v>15.850191911710956</v>
      </c>
      <c r="E163" s="11">
        <f t="shared" si="146"/>
        <v>15.755241753962494</v>
      </c>
      <c r="F163" s="11">
        <f t="shared" si="146"/>
        <v>16.656515975531068</v>
      </c>
      <c r="H163" s="40">
        <f t="shared" si="147"/>
        <v>3.6628878261510733</v>
      </c>
      <c r="I163" s="40">
        <f t="shared" si="148"/>
        <v>0.33134695444125839</v>
      </c>
      <c r="L163" s="10" t="str">
        <f t="shared" ref="L163:Q163" si="171">L18</f>
        <v>35 Business and public service associate professionals</v>
      </c>
      <c r="M163" s="11">
        <f t="shared" si="171"/>
        <v>6.6875325859029626</v>
      </c>
      <c r="N163" s="11">
        <f t="shared" si="171"/>
        <v>7.3286998664628831</v>
      </c>
      <c r="O163" s="11">
        <f t="shared" si="171"/>
        <v>8.1038666640818953</v>
      </c>
      <c r="P163" s="11">
        <f t="shared" si="171"/>
        <v>7.9442315359951108</v>
      </c>
      <c r="Q163" s="11">
        <f t="shared" si="171"/>
        <v>8.0437665660663047</v>
      </c>
      <c r="S163" s="40">
        <f t="shared" si="150"/>
        <v>3.9166828636016504</v>
      </c>
      <c r="T163" s="40">
        <f t="shared" si="151"/>
        <v>-4.9613434169848425E-2</v>
      </c>
      <c r="W163" s="10" t="str">
        <f t="shared" ref="W163:AB163" si="172">W18</f>
        <v>35 Business and public service associate professionals</v>
      </c>
      <c r="X163" s="11">
        <f t="shared" si="172"/>
        <v>6.5533827617728777</v>
      </c>
      <c r="Y163" s="11">
        <f t="shared" si="172"/>
        <v>7.1842146258599451</v>
      </c>
      <c r="Z163" s="11">
        <f t="shared" si="172"/>
        <v>7.7463252476290672</v>
      </c>
      <c r="AA163" s="11">
        <f t="shared" si="172"/>
        <v>7.8110102179673486</v>
      </c>
      <c r="AB163" s="11">
        <f t="shared" si="172"/>
        <v>8.6127494094647385</v>
      </c>
      <c r="AD163" s="40">
        <f t="shared" si="153"/>
        <v>3.4013094736872418</v>
      </c>
      <c r="AE163" s="40">
        <f t="shared" si="154"/>
        <v>0.70933746822552379</v>
      </c>
    </row>
    <row r="164" spans="1:31" x14ac:dyDescent="0.2">
      <c r="A164" s="10" t="str">
        <f t="shared" si="142"/>
        <v>41 Administrative occupations</v>
      </c>
      <c r="B164" s="11">
        <f t="shared" si="142"/>
        <v>27.08551424485665</v>
      </c>
      <c r="C164" s="11">
        <f t="shared" si="146"/>
        <v>26.203637512835947</v>
      </c>
      <c r="D164" s="11">
        <f t="shared" si="146"/>
        <v>28.53831694036343</v>
      </c>
      <c r="E164" s="11">
        <f t="shared" si="146"/>
        <v>29.529774258010516</v>
      </c>
      <c r="F164" s="11">
        <f t="shared" si="146"/>
        <v>29.480790041937517</v>
      </c>
      <c r="H164" s="40">
        <f t="shared" si="147"/>
        <v>1.0504505583390333</v>
      </c>
      <c r="I164" s="40">
        <f t="shared" si="148"/>
        <v>0.21684295074217985</v>
      </c>
      <c r="L164" s="10" t="str">
        <f t="shared" ref="L164:Q164" si="173">L19</f>
        <v>41 Administrative occupations</v>
      </c>
      <c r="M164" s="11">
        <f t="shared" si="173"/>
        <v>9.6470369858272385</v>
      </c>
      <c r="N164" s="11">
        <f t="shared" si="173"/>
        <v>9.2465153153856487</v>
      </c>
      <c r="O164" s="11">
        <f t="shared" si="173"/>
        <v>11.274761792540859</v>
      </c>
      <c r="P164" s="11">
        <f t="shared" si="173"/>
        <v>12.226903150695957</v>
      </c>
      <c r="Q164" s="11">
        <f t="shared" si="173"/>
        <v>13.752579095341883</v>
      </c>
      <c r="S164" s="40">
        <f t="shared" si="150"/>
        <v>3.1674476552121744</v>
      </c>
      <c r="T164" s="40">
        <f t="shared" si="151"/>
        <v>1.3332064487121764</v>
      </c>
      <c r="W164" s="10" t="str">
        <f t="shared" ref="W164:AB164" si="174">W19</f>
        <v>41 Administrative occupations</v>
      </c>
      <c r="X164" s="11">
        <f t="shared" si="174"/>
        <v>17.438477259029426</v>
      </c>
      <c r="Y164" s="11">
        <f t="shared" si="174"/>
        <v>16.957122197450325</v>
      </c>
      <c r="Z164" s="11">
        <f t="shared" si="174"/>
        <v>17.263555147822565</v>
      </c>
      <c r="AA164" s="11">
        <f t="shared" si="174"/>
        <v>17.302871107314566</v>
      </c>
      <c r="AB164" s="11">
        <f t="shared" si="174"/>
        <v>15.728210946595659</v>
      </c>
      <c r="AD164" s="40">
        <f t="shared" si="153"/>
        <v>-0.20142608434197129</v>
      </c>
      <c r="AE164" s="40">
        <f t="shared" si="154"/>
        <v>-0.61902055804745615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6.6053132149734308</v>
      </c>
      <c r="C165" s="11">
        <f t="shared" si="146"/>
        <v>5.9450802408075996</v>
      </c>
      <c r="D165" s="11">
        <f t="shared" si="146"/>
        <v>5.9769063796848512</v>
      </c>
      <c r="E165" s="11">
        <f t="shared" si="146"/>
        <v>5.6831803163301284</v>
      </c>
      <c r="F165" s="11">
        <f t="shared" si="146"/>
        <v>4.2818532779968699</v>
      </c>
      <c r="H165" s="40">
        <f t="shared" si="147"/>
        <v>-1.9795690818683931</v>
      </c>
      <c r="I165" s="40">
        <f t="shared" si="148"/>
        <v>-2.19891146253679</v>
      </c>
      <c r="L165" s="10" t="str">
        <f t="shared" ref="L165:Q165" si="175">L20</f>
        <v>42 Secretarial and related occupations</v>
      </c>
      <c r="M165" s="11">
        <f t="shared" si="175"/>
        <v>0.5817220070043948</v>
      </c>
      <c r="N165" s="11">
        <f t="shared" si="175"/>
        <v>0.45245069506862207</v>
      </c>
      <c r="O165" s="11">
        <f t="shared" si="175"/>
        <v>0.46482877944987772</v>
      </c>
      <c r="P165" s="11">
        <f t="shared" si="175"/>
        <v>0.41896117983725467</v>
      </c>
      <c r="Q165" s="11">
        <f t="shared" si="175"/>
        <v>0.49123373889958649</v>
      </c>
      <c r="S165" s="40">
        <f>IF(O$151-M$151 &lt;&gt; 0,(EXP(LN(O165/M165)/(O$151-M$151))-1)*100,0)</f>
        <v>-4.3873174599161624</v>
      </c>
      <c r="T165" s="40">
        <f t="shared" si="151"/>
        <v>0.3690188014092266</v>
      </c>
      <c r="W165" s="10" t="str">
        <f t="shared" ref="W165:AB165" si="176">W20</f>
        <v>42 Secretarial and related occupations</v>
      </c>
      <c r="X165" s="11">
        <f t="shared" si="176"/>
        <v>6.0235912079690346</v>
      </c>
      <c r="Y165" s="11">
        <f t="shared" si="176"/>
        <v>5.4926295457389784</v>
      </c>
      <c r="Z165" s="11">
        <f t="shared" si="176"/>
        <v>5.5120776002349752</v>
      </c>
      <c r="AA165" s="11">
        <f t="shared" si="176"/>
        <v>5.2642191364928745</v>
      </c>
      <c r="AB165" s="11">
        <f t="shared" si="176"/>
        <v>3.7906195390972837</v>
      </c>
      <c r="AD165" s="40">
        <f t="shared" si="153"/>
        <v>-1.7591827902342372</v>
      </c>
      <c r="AE165" s="40">
        <f t="shared" si="154"/>
        <v>-2.4651864145401325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4.4978205215690226</v>
      </c>
      <c r="C166" s="11">
        <f t="shared" si="146"/>
        <v>4.4308893045332765</v>
      </c>
      <c r="D166" s="11">
        <f t="shared" si="146"/>
        <v>3.6454001588582838</v>
      </c>
      <c r="E166" s="11">
        <f t="shared" si="146"/>
        <v>3.5735635078369268</v>
      </c>
      <c r="F166" s="11">
        <f t="shared" si="146"/>
        <v>3.8491517389997503</v>
      </c>
      <c r="H166" s="40">
        <f t="shared" si="147"/>
        <v>-4.1154537691583393</v>
      </c>
      <c r="I166" s="40">
        <f t="shared" si="148"/>
        <v>0.36323580209869366</v>
      </c>
      <c r="L166" s="10" t="str">
        <f t="shared" ref="L166:Q166" si="177">L21</f>
        <v>51 Skilled agricultural and related trades</v>
      </c>
      <c r="M166" s="11">
        <f t="shared" si="177"/>
        <v>3.8988809829787874</v>
      </c>
      <c r="N166" s="11">
        <f t="shared" si="177"/>
        <v>3.5302524492797924</v>
      </c>
      <c r="O166" s="11">
        <f t="shared" si="177"/>
        <v>3.0639656229590857</v>
      </c>
      <c r="P166" s="11">
        <f t="shared" si="177"/>
        <v>2.9649874047370326</v>
      </c>
      <c r="Q166" s="11">
        <f t="shared" si="177"/>
        <v>3.0725419812564225</v>
      </c>
      <c r="S166" s="40">
        <f t="shared" si="150"/>
        <v>-4.7052923524281471</v>
      </c>
      <c r="T166" s="40">
        <f t="shared" si="151"/>
        <v>1.8636361419877012E-2</v>
      </c>
      <c r="W166" s="10" t="str">
        <f t="shared" ref="W166:AB166" si="178">W21</f>
        <v>51 Skilled agricultural and related trades</v>
      </c>
      <c r="X166" s="11">
        <f t="shared" si="178"/>
        <v>0.59893953859023685</v>
      </c>
      <c r="Y166" s="11">
        <f t="shared" si="178"/>
        <v>0.90063685525348447</v>
      </c>
      <c r="Z166" s="11">
        <f t="shared" si="178"/>
        <v>0.5814345358992008</v>
      </c>
      <c r="AA166" s="11">
        <f t="shared" si="178"/>
        <v>0.60857610309989352</v>
      </c>
      <c r="AB166" s="11">
        <f t="shared" si="178"/>
        <v>0.7766097577433354</v>
      </c>
      <c r="AD166" s="40">
        <f t="shared" si="153"/>
        <v>-0.5914891372009512</v>
      </c>
      <c r="AE166" s="40">
        <f t="shared" si="154"/>
        <v>1.9483343463343683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11.719876373159341</v>
      </c>
      <c r="C167" s="11">
        <f t="shared" si="146"/>
        <v>11.871823681148015</v>
      </c>
      <c r="D167" s="11">
        <f t="shared" si="146"/>
        <v>10.964968107245827</v>
      </c>
      <c r="E167" s="11">
        <f t="shared" si="146"/>
        <v>10.5894451950077</v>
      </c>
      <c r="F167" s="11">
        <f t="shared" si="146"/>
        <v>9.7029306869948684</v>
      </c>
      <c r="H167" s="40">
        <f t="shared" si="147"/>
        <v>-1.3227884762957998</v>
      </c>
      <c r="I167" s="40">
        <f t="shared" si="148"/>
        <v>-0.81186972882582031</v>
      </c>
      <c r="L167" s="10" t="str">
        <f t="shared" ref="L167:Q167" si="179">L22</f>
        <v>52 Skilled metal, electrical and electronic trades</v>
      </c>
      <c r="M167" s="11">
        <f t="shared" si="179"/>
        <v>11.537187351558167</v>
      </c>
      <c r="N167" s="11">
        <f t="shared" si="179"/>
        <v>11.575227619517888</v>
      </c>
      <c r="O167" s="11">
        <f t="shared" si="179"/>
        <v>10.725567009998407</v>
      </c>
      <c r="P167" s="11">
        <f t="shared" si="179"/>
        <v>10.187189676614423</v>
      </c>
      <c r="Q167" s="11">
        <f t="shared" si="179"/>
        <v>9.2105948851283976</v>
      </c>
      <c r="S167" s="40">
        <f t="shared" si="150"/>
        <v>-1.4483129588981791</v>
      </c>
      <c r="T167" s="40">
        <f t="shared" si="151"/>
        <v>-1.0100371293975563</v>
      </c>
      <c r="W167" s="10" t="str">
        <f t="shared" ref="W167:AB167" si="180">W22</f>
        <v>52 Skilled metal, electrical and electronic trades</v>
      </c>
      <c r="X167" s="11">
        <f t="shared" si="180"/>
        <v>0.18268902160116959</v>
      </c>
      <c r="Y167" s="11">
        <f t="shared" si="180"/>
        <v>0.29659606163012298</v>
      </c>
      <c r="Z167" s="11">
        <f t="shared" si="180"/>
        <v>0.23940109724740713</v>
      </c>
      <c r="AA167" s="11">
        <f t="shared" si="180"/>
        <v>0.40225551839328194</v>
      </c>
      <c r="AB167" s="11">
        <f t="shared" si="180"/>
        <v>0.4923358018664773</v>
      </c>
      <c r="AD167" s="40">
        <f t="shared" si="153"/>
        <v>5.5559545196655735</v>
      </c>
      <c r="AE167" s="40">
        <f t="shared" si="154"/>
        <v>4.9242045518180788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10.656801644880462</v>
      </c>
      <c r="C168" s="11">
        <f t="shared" si="146"/>
        <v>10.48758786202473</v>
      </c>
      <c r="D168" s="11">
        <f t="shared" si="146"/>
        <v>9.2853037787769512</v>
      </c>
      <c r="E168" s="11">
        <f t="shared" si="146"/>
        <v>8.7152881685336094</v>
      </c>
      <c r="F168" s="11">
        <f t="shared" si="146"/>
        <v>7.4356841151475885</v>
      </c>
      <c r="H168" s="40">
        <f t="shared" si="147"/>
        <v>-2.7176961903007557</v>
      </c>
      <c r="I168" s="40">
        <f t="shared" si="148"/>
        <v>-1.470036706632738</v>
      </c>
      <c r="L168" s="10" t="str">
        <f t="shared" ref="L168:Q168" si="181">L23</f>
        <v>53 Skilled construction and building trades</v>
      </c>
      <c r="M168" s="11">
        <f t="shared" si="181"/>
        <v>10.566463048198894</v>
      </c>
      <c r="N168" s="11">
        <f t="shared" si="181"/>
        <v>10.380542408997526</v>
      </c>
      <c r="O168" s="11">
        <f t="shared" si="181"/>
        <v>9.102868589666123</v>
      </c>
      <c r="P168" s="11">
        <f t="shared" si="181"/>
        <v>8.6110214739213191</v>
      </c>
      <c r="Q168" s="11">
        <f t="shared" si="181"/>
        <v>7.3301623507275542</v>
      </c>
      <c r="S168" s="40">
        <f t="shared" si="150"/>
        <v>-2.9378902538466645</v>
      </c>
      <c r="T168" s="40">
        <f t="shared" si="151"/>
        <v>-1.433571286509272</v>
      </c>
      <c r="W168" s="10" t="str">
        <f t="shared" ref="W168:AB168" si="182">W23</f>
        <v>53 Skilled construction and building trades</v>
      </c>
      <c r="X168" s="11">
        <f t="shared" si="182"/>
        <v>9.0338596681552336E-2</v>
      </c>
      <c r="Y168" s="11">
        <f t="shared" si="182"/>
        <v>0.10704545302721867</v>
      </c>
      <c r="Z168" s="11">
        <f t="shared" si="182"/>
        <v>0.18243518911082285</v>
      </c>
      <c r="AA168" s="11">
        <f t="shared" si="182"/>
        <v>0.10426669461227768</v>
      </c>
      <c r="AB168" s="11">
        <f t="shared" si="182"/>
        <v>0.10552176442003043</v>
      </c>
      <c r="AD168" s="40">
        <f t="shared" si="153"/>
        <v>15.092508079347011</v>
      </c>
      <c r="AE168" s="40">
        <f t="shared" si="154"/>
        <v>-3.5840476084534889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6.7914841652563442</v>
      </c>
      <c r="C169" s="11">
        <f t="shared" si="146"/>
        <v>5.8559567322297648</v>
      </c>
      <c r="D169" s="11">
        <f t="shared" si="146"/>
        <v>5.7482897126524861</v>
      </c>
      <c r="E169" s="11">
        <f t="shared" si="146"/>
        <v>5.7628589814227862</v>
      </c>
      <c r="F169" s="11">
        <f t="shared" si="146"/>
        <v>5.4093117582507277</v>
      </c>
      <c r="H169" s="40">
        <f t="shared" si="147"/>
        <v>-3.2803333164642789</v>
      </c>
      <c r="I169" s="40">
        <f t="shared" si="148"/>
        <v>-0.40438349971709808</v>
      </c>
      <c r="L169" s="10" t="str">
        <f t="shared" ref="L169:Q169" si="183">L24</f>
        <v>54 Textiles, printing and other skilled trades</v>
      </c>
      <c r="M169" s="11">
        <f t="shared" si="183"/>
        <v>4.4151967816123632</v>
      </c>
      <c r="N169" s="11">
        <f t="shared" si="183"/>
        <v>3.7070450635186818</v>
      </c>
      <c r="O169" s="11">
        <f t="shared" si="183"/>
        <v>3.4597605353412177</v>
      </c>
      <c r="P169" s="11">
        <f t="shared" si="183"/>
        <v>3.5690230935923646</v>
      </c>
      <c r="Q169" s="11">
        <f t="shared" si="183"/>
        <v>3.2541990273283727</v>
      </c>
      <c r="S169" s="40">
        <f t="shared" si="150"/>
        <v>-4.7600420032411828</v>
      </c>
      <c r="T169" s="40">
        <f t="shared" si="151"/>
        <v>-0.4075220753080977</v>
      </c>
      <c r="W169" s="10" t="str">
        <f t="shared" ref="W169:AB169" si="184">W24</f>
        <v>54 Textiles, printing and other skilled trades</v>
      </c>
      <c r="X169" s="11">
        <f t="shared" si="184"/>
        <v>2.376287383643982</v>
      </c>
      <c r="Y169" s="11">
        <f t="shared" si="184"/>
        <v>2.1489116687110834</v>
      </c>
      <c r="Z169" s="11">
        <f t="shared" si="184"/>
        <v>2.2885291773112648</v>
      </c>
      <c r="AA169" s="11">
        <f t="shared" si="184"/>
        <v>2.1938358878304149</v>
      </c>
      <c r="AB169" s="11">
        <f t="shared" si="184"/>
        <v>2.1551127309223514</v>
      </c>
      <c r="AD169" s="40">
        <f t="shared" si="153"/>
        <v>-0.74977538168944369</v>
      </c>
      <c r="AE169" s="40">
        <f t="shared" si="154"/>
        <v>-0.39964128053840975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21.757851123422395</v>
      </c>
      <c r="C170" s="11">
        <f t="shared" si="146"/>
        <v>21.433339264211909</v>
      </c>
      <c r="D170" s="11">
        <f t="shared" si="146"/>
        <v>20.881281686256404</v>
      </c>
      <c r="E170" s="11">
        <f t="shared" si="146"/>
        <v>21.694118233620603</v>
      </c>
      <c r="F170" s="11">
        <f t="shared" si="146"/>
        <v>23.773054225250252</v>
      </c>
      <c r="H170" s="40">
        <f t="shared" si="147"/>
        <v>-0.81905767413700259</v>
      </c>
      <c r="I170" s="40">
        <f t="shared" si="148"/>
        <v>0.86841314663173019</v>
      </c>
      <c r="L170" s="10" t="str">
        <f t="shared" ref="L170:Q170" si="185">L25</f>
        <v>61 Caring personal service occupations</v>
      </c>
      <c r="M170" s="11">
        <f t="shared" si="185"/>
        <v>2.8320920441868163</v>
      </c>
      <c r="N170" s="11">
        <f t="shared" si="185"/>
        <v>2.9834186609337325</v>
      </c>
      <c r="O170" s="11">
        <f t="shared" si="185"/>
        <v>2.9043375955054085</v>
      </c>
      <c r="P170" s="11">
        <f t="shared" si="185"/>
        <v>3.457989581891554</v>
      </c>
      <c r="Q170" s="11">
        <f t="shared" si="185"/>
        <v>4.0266297431834062</v>
      </c>
      <c r="S170" s="40">
        <f t="shared" si="150"/>
        <v>0.50506447867328941</v>
      </c>
      <c r="T170" s="40">
        <f t="shared" si="151"/>
        <v>2.2020577511697281</v>
      </c>
      <c r="W170" s="10" t="str">
        <f t="shared" ref="W170:AB170" si="186">W25</f>
        <v>61 Caring personal service occupations</v>
      </c>
      <c r="X170" s="11">
        <f t="shared" si="186"/>
        <v>18.925759079235583</v>
      </c>
      <c r="Y170" s="11">
        <f t="shared" si="186"/>
        <v>18.44992060327818</v>
      </c>
      <c r="Z170" s="11">
        <f t="shared" si="186"/>
        <v>17.976944090751005</v>
      </c>
      <c r="AA170" s="11">
        <f t="shared" si="186"/>
        <v>18.236128651729047</v>
      </c>
      <c r="AB170" s="11">
        <f t="shared" si="186"/>
        <v>19.746424482066836</v>
      </c>
      <c r="AD170" s="40">
        <f t="shared" si="153"/>
        <v>-1.023404319920751</v>
      </c>
      <c r="AE170" s="40">
        <f t="shared" si="154"/>
        <v>0.62784529125468058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5.5692188120519122</v>
      </c>
      <c r="C171" s="11">
        <f t="shared" si="146"/>
        <v>6.6048926446344796</v>
      </c>
      <c r="D171" s="11">
        <f t="shared" si="146"/>
        <v>6.3540009580783572</v>
      </c>
      <c r="E171" s="11">
        <f t="shared" si="146"/>
        <v>5.4228810246241155</v>
      </c>
      <c r="F171" s="11">
        <f t="shared" si="146"/>
        <v>5.090997949927595</v>
      </c>
      <c r="H171" s="40">
        <f t="shared" si="147"/>
        <v>2.6716635774654218</v>
      </c>
      <c r="I171" s="40">
        <f t="shared" si="148"/>
        <v>-1.4665453435758202</v>
      </c>
      <c r="L171" s="10" t="str">
        <f t="shared" ref="L171:Q171" si="187">L26</f>
        <v>62 Leisure, travel and related personal service occupations</v>
      </c>
      <c r="M171" s="11">
        <f t="shared" si="187"/>
        <v>1.561760945084097</v>
      </c>
      <c r="N171" s="11">
        <f t="shared" si="187"/>
        <v>1.8471605168972318</v>
      </c>
      <c r="O171" s="11">
        <f t="shared" si="187"/>
        <v>1.9523470085862964</v>
      </c>
      <c r="P171" s="11">
        <f t="shared" si="187"/>
        <v>1.7732398422710323</v>
      </c>
      <c r="Q171" s="11">
        <f t="shared" si="187"/>
        <v>1.8597453850386203</v>
      </c>
      <c r="S171" s="40">
        <f t="shared" si="150"/>
        <v>4.5655173744083344</v>
      </c>
      <c r="T171" s="40">
        <f t="shared" si="151"/>
        <v>-0.32342687409484538</v>
      </c>
      <c r="W171" s="10" t="str">
        <f t="shared" ref="W171:AB171" si="188">W26</f>
        <v>62 Leisure, travel and related personal service occupations</v>
      </c>
      <c r="X171" s="11">
        <f t="shared" si="188"/>
        <v>4.0074578669678242</v>
      </c>
      <c r="Y171" s="11">
        <f t="shared" si="188"/>
        <v>4.7577321277372473</v>
      </c>
      <c r="Z171" s="11">
        <f t="shared" si="188"/>
        <v>4.4016539494920677</v>
      </c>
      <c r="AA171" s="11">
        <f t="shared" si="188"/>
        <v>3.6496411823530792</v>
      </c>
      <c r="AB171" s="11">
        <f t="shared" si="188"/>
        <v>3.2312525648889787</v>
      </c>
      <c r="AD171" s="40">
        <f t="shared" si="153"/>
        <v>1.8941817739361211</v>
      </c>
      <c r="AE171" s="40">
        <f t="shared" si="154"/>
        <v>-2.0396486905943645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0.30313209904742583</v>
      </c>
      <c r="C172" s="11">
        <f t="shared" si="146"/>
        <v>0.25932627255514901</v>
      </c>
      <c r="D172" s="11">
        <f t="shared" si="146"/>
        <v>0.32660915463524531</v>
      </c>
      <c r="E172" s="11">
        <f t="shared" si="146"/>
        <v>0.24693069851085758</v>
      </c>
      <c r="F172" s="11">
        <f t="shared" si="146"/>
        <v>0.26666466582013271</v>
      </c>
      <c r="H172" s="40">
        <f t="shared" si="147"/>
        <v>1.5030951239081602</v>
      </c>
      <c r="I172" s="40">
        <f t="shared" si="148"/>
        <v>-1.3427191750064793</v>
      </c>
      <c r="L172" s="10" t="str">
        <f t="shared" ref="L172:Q172" si="189">L27</f>
        <v>63 Community and civil enforcement occupations</v>
      </c>
      <c r="M172" s="11">
        <f t="shared" si="189"/>
        <v>0.23068825279021232</v>
      </c>
      <c r="N172" s="11">
        <f t="shared" si="189"/>
        <v>0.17525279036154082</v>
      </c>
      <c r="O172" s="11">
        <f t="shared" si="189"/>
        <v>0.25618235326864558</v>
      </c>
      <c r="P172" s="11">
        <f t="shared" si="189"/>
        <v>0.15334399720845113</v>
      </c>
      <c r="Q172" s="11">
        <f t="shared" si="189"/>
        <v>0.17550342065811739</v>
      </c>
      <c r="S172" s="40">
        <f t="shared" si="150"/>
        <v>2.1185750764797229</v>
      </c>
      <c r="T172" s="40">
        <f t="shared" si="151"/>
        <v>-2.4900145458657374</v>
      </c>
      <c r="W172" s="10" t="str">
        <f t="shared" ref="W172:AB172" si="190">W27</f>
        <v>63 Community and civil enforcement occupations</v>
      </c>
      <c r="X172" s="11">
        <f t="shared" si="190"/>
        <v>7.244384625721384E-2</v>
      </c>
      <c r="Y172" s="11">
        <f t="shared" si="190"/>
        <v>8.4073482193608204E-2</v>
      </c>
      <c r="Z172" s="11">
        <f t="shared" si="190"/>
        <v>7.0426801366599706E-2</v>
      </c>
      <c r="AA172" s="11">
        <f t="shared" si="190"/>
        <v>9.3586701302406497E-2</v>
      </c>
      <c r="AB172" s="11">
        <f t="shared" si="190"/>
        <v>9.116124516201532E-2</v>
      </c>
      <c r="AD172" s="40">
        <f t="shared" si="153"/>
        <v>-0.56316495571824277</v>
      </c>
      <c r="AE172" s="40">
        <f t="shared" si="154"/>
        <v>1.7352567904846739</v>
      </c>
    </row>
    <row r="173" spans="1:31" x14ac:dyDescent="0.2">
      <c r="A173" s="10" t="str">
        <f t="shared" si="142"/>
        <v>71 Sales occupations</v>
      </c>
      <c r="B173" s="11">
        <f t="shared" si="142"/>
        <v>18.650408037149216</v>
      </c>
      <c r="C173" s="11">
        <f t="shared" si="146"/>
        <v>18.887416246572549</v>
      </c>
      <c r="D173" s="11">
        <f t="shared" si="146"/>
        <v>18.320946533314295</v>
      </c>
      <c r="E173" s="11">
        <f t="shared" si="146"/>
        <v>17.559242489591515</v>
      </c>
      <c r="F173" s="11">
        <f t="shared" si="146"/>
        <v>16.776348014377163</v>
      </c>
      <c r="H173" s="40">
        <f t="shared" si="147"/>
        <v>-0.35582543438104075</v>
      </c>
      <c r="I173" s="40">
        <f t="shared" si="148"/>
        <v>-0.58544612212073632</v>
      </c>
      <c r="L173" s="10" t="str">
        <f t="shared" ref="L173:Q173" si="191">L28</f>
        <v>71 Sales occupations</v>
      </c>
      <c r="M173" s="11">
        <f t="shared" si="191"/>
        <v>6.9046070153256114</v>
      </c>
      <c r="N173" s="11">
        <f t="shared" si="191"/>
        <v>7.8584166085342737</v>
      </c>
      <c r="O173" s="11">
        <f t="shared" si="191"/>
        <v>7.551629120693522</v>
      </c>
      <c r="P173" s="11">
        <f t="shared" si="191"/>
        <v>7.4078702107637184</v>
      </c>
      <c r="Q173" s="11">
        <f t="shared" si="191"/>
        <v>7.3900332395717738</v>
      </c>
      <c r="S173" s="40">
        <f t="shared" si="150"/>
        <v>1.8076323285144635</v>
      </c>
      <c r="T173" s="40">
        <f t="shared" si="151"/>
        <v>-0.14410330265122173</v>
      </c>
      <c r="W173" s="10" t="str">
        <f t="shared" ref="W173:AB173" si="192">W28</f>
        <v>71 Sales occupations</v>
      </c>
      <c r="X173" s="11">
        <f t="shared" si="192"/>
        <v>11.745801021823628</v>
      </c>
      <c r="Y173" s="11">
        <f t="shared" si="192"/>
        <v>11.028999638038304</v>
      </c>
      <c r="Z173" s="11">
        <f t="shared" si="192"/>
        <v>10.76931741262076</v>
      </c>
      <c r="AA173" s="11">
        <f t="shared" si="192"/>
        <v>10.151372278827814</v>
      </c>
      <c r="AB173" s="11">
        <f t="shared" si="192"/>
        <v>9.3863147748054114</v>
      </c>
      <c r="AD173" s="40">
        <f t="shared" si="153"/>
        <v>-1.7209142872853023</v>
      </c>
      <c r="AE173" s="40">
        <f t="shared" si="154"/>
        <v>-0.91213694115809263</v>
      </c>
    </row>
    <row r="174" spans="1:31" x14ac:dyDescent="0.2">
      <c r="A174" s="10" t="str">
        <f t="shared" si="142"/>
        <v>72 Customer service occupations</v>
      </c>
      <c r="B174" s="11">
        <f t="shared" si="142"/>
        <v>4.5292800138036107</v>
      </c>
      <c r="C174" s="11">
        <f t="shared" si="146"/>
        <v>4.8653799074815467</v>
      </c>
      <c r="D174" s="11">
        <f t="shared" si="146"/>
        <v>5.2502326209708992</v>
      </c>
      <c r="E174" s="11">
        <f t="shared" si="146"/>
        <v>5.8325525263714333</v>
      </c>
      <c r="F174" s="11">
        <f t="shared" si="146"/>
        <v>6.5338130090292408</v>
      </c>
      <c r="H174" s="40">
        <f t="shared" si="147"/>
        <v>2.9982569180980079</v>
      </c>
      <c r="I174" s="40">
        <f t="shared" si="148"/>
        <v>1.468804526066636</v>
      </c>
      <c r="L174" s="10" t="str">
        <f t="shared" ref="L174:Q174" si="193">L29</f>
        <v>72 Customer service occupations</v>
      </c>
      <c r="M174" s="11">
        <f t="shared" si="193"/>
        <v>2.045955223471307</v>
      </c>
      <c r="N174" s="11">
        <f t="shared" si="193"/>
        <v>1.9622486003416055</v>
      </c>
      <c r="O174" s="11">
        <f t="shared" si="193"/>
        <v>2.4111946105244826</v>
      </c>
      <c r="P174" s="11">
        <f t="shared" si="193"/>
        <v>2.9711576122691898</v>
      </c>
      <c r="Q174" s="11">
        <f t="shared" si="193"/>
        <v>3.4690056699644658</v>
      </c>
      <c r="S174" s="40">
        <f t="shared" si="150"/>
        <v>3.339707485597132</v>
      </c>
      <c r="T174" s="40">
        <f t="shared" si="151"/>
        <v>2.4546128010102475</v>
      </c>
      <c r="W174" s="10" t="str">
        <f t="shared" ref="W174:AB174" si="194">W29</f>
        <v>72 Customer service occupations</v>
      </c>
      <c r="X174" s="11">
        <f t="shared" si="194"/>
        <v>2.4833247903323055</v>
      </c>
      <c r="Y174" s="11">
        <f t="shared" si="194"/>
        <v>2.9031313071399483</v>
      </c>
      <c r="Z174" s="11">
        <f t="shared" si="194"/>
        <v>2.8390380104464232</v>
      </c>
      <c r="AA174" s="11">
        <f t="shared" si="194"/>
        <v>2.8613949141022439</v>
      </c>
      <c r="AB174" s="11">
        <f t="shared" si="194"/>
        <v>3.0648073390647719</v>
      </c>
      <c r="AD174" s="40">
        <f t="shared" si="153"/>
        <v>2.7135019888801404</v>
      </c>
      <c r="AE174" s="40">
        <f>IF(AB$151-Z$151 &lt;&gt; 0,(EXP(LN(AB174/Z174)/(AB$151-Z$151))-1)*100,0)</f>
        <v>0.51143299621720928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12.43029917434724</v>
      </c>
      <c r="C175" s="11">
        <f t="shared" si="146"/>
        <v>12.132029997828026</v>
      </c>
      <c r="D175" s="11">
        <f t="shared" si="146"/>
        <v>11.365701263775843</v>
      </c>
      <c r="E175" s="11">
        <f t="shared" si="146"/>
        <v>11.486591077634223</v>
      </c>
      <c r="F175" s="11">
        <f t="shared" si="146"/>
        <v>10.180212935660089</v>
      </c>
      <c r="H175" s="40">
        <f t="shared" si="147"/>
        <v>-1.7747978928000507</v>
      </c>
      <c r="I175" s="40">
        <f t="shared" si="148"/>
        <v>-0.73167169569734458</v>
      </c>
      <c r="L175" s="10" t="str">
        <f t="shared" ref="L175:Q175" si="195">L30</f>
        <v>81 Process, plant and machine operatives</v>
      </c>
      <c r="M175" s="11">
        <f t="shared" si="195"/>
        <v>9.2843450684718825</v>
      </c>
      <c r="N175" s="11">
        <f t="shared" si="195"/>
        <v>8.8821155506239169</v>
      </c>
      <c r="O175" s="11">
        <f t="shared" si="195"/>
        <v>8.4554169691882315</v>
      </c>
      <c r="P175" s="11">
        <f t="shared" si="195"/>
        <v>8.1937279246965549</v>
      </c>
      <c r="Q175" s="11">
        <f t="shared" si="195"/>
        <v>7.1189016723253848</v>
      </c>
      <c r="S175" s="40">
        <f t="shared" si="150"/>
        <v>-1.8530628614656597</v>
      </c>
      <c r="T175" s="40">
        <f t="shared" si="151"/>
        <v>-1.1404723635536462</v>
      </c>
      <c r="W175" s="10" t="str">
        <f t="shared" ref="W175:AB175" si="196">W30</f>
        <v>81 Process, plant and machine operatives</v>
      </c>
      <c r="X175" s="11">
        <f t="shared" si="196"/>
        <v>3.1459541058753504</v>
      </c>
      <c r="Y175" s="11">
        <f t="shared" si="196"/>
        <v>3.2499144472041133</v>
      </c>
      <c r="Z175" s="11">
        <f t="shared" si="196"/>
        <v>2.9102842945875831</v>
      </c>
      <c r="AA175" s="11">
        <f t="shared" si="196"/>
        <v>3.2928631529376666</v>
      </c>
      <c r="AB175" s="11">
        <f t="shared" si="196"/>
        <v>3.0613112633347006</v>
      </c>
      <c r="AD175" s="40">
        <f t="shared" si="153"/>
        <v>-1.5452652244345</v>
      </c>
      <c r="AE175" s="40">
        <f t="shared" si="154"/>
        <v>0.33785323823165569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10.865863207799659</v>
      </c>
      <c r="C176" s="11">
        <f t="shared" si="146"/>
        <v>10.598184617334416</v>
      </c>
      <c r="D176" s="11">
        <f t="shared" si="146"/>
        <v>10.101411417009924</v>
      </c>
      <c r="E176" s="11">
        <f t="shared" si="146"/>
        <v>9.9768143464294106</v>
      </c>
      <c r="F176" s="11">
        <f t="shared" si="146"/>
        <v>9.3940593882783752</v>
      </c>
      <c r="H176" s="40">
        <f t="shared" si="147"/>
        <v>-1.4484259221789086</v>
      </c>
      <c r="I176" s="40">
        <f t="shared" si="148"/>
        <v>-0.4828150085293248</v>
      </c>
      <c r="L176" s="10" t="str">
        <f t="shared" ref="L176:Q176" si="197">L31</f>
        <v>82 Transport and mobile machine drivers and operatives</v>
      </c>
      <c r="M176" s="11">
        <f t="shared" si="197"/>
        <v>10.317133560648081</v>
      </c>
      <c r="N176" s="11">
        <f t="shared" si="197"/>
        <v>10.106500823303859</v>
      </c>
      <c r="O176" s="11">
        <f t="shared" si="197"/>
        <v>9.6094412632377662</v>
      </c>
      <c r="P176" s="11">
        <f t="shared" si="197"/>
        <v>9.3388033555445258</v>
      </c>
      <c r="Q176" s="11">
        <f t="shared" si="197"/>
        <v>8.6876186999817175</v>
      </c>
      <c r="S176" s="40">
        <f t="shared" si="150"/>
        <v>-1.4111463703619265</v>
      </c>
      <c r="T176" s="40">
        <f t="shared" si="151"/>
        <v>-0.67005972772281597</v>
      </c>
      <c r="W176" s="10" t="str">
        <f t="shared" ref="W176:AB176" si="198">W31</f>
        <v>82 Transport and mobile machine drivers and operatives</v>
      </c>
      <c r="X176" s="11">
        <f t="shared" si="198"/>
        <v>0.54872964715157191</v>
      </c>
      <c r="Y176" s="11">
        <f t="shared" si="198"/>
        <v>0.49168379403053386</v>
      </c>
      <c r="Z176" s="11">
        <f t="shared" si="198"/>
        <v>0.49197015377215725</v>
      </c>
      <c r="AA176" s="11">
        <f t="shared" si="198"/>
        <v>0.63801099088487989</v>
      </c>
      <c r="AB176" s="11">
        <f t="shared" si="198"/>
        <v>0.70644068829665485</v>
      </c>
      <c r="AD176" s="40">
        <f t="shared" si="153"/>
        <v>-2.1600851128369736</v>
      </c>
      <c r="AE176" s="40">
        <f t="shared" si="154"/>
        <v>2.4414687638952159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6.6615203830112923</v>
      </c>
      <c r="C177" s="11">
        <f t="shared" si="146"/>
        <v>5.8542495121803908</v>
      </c>
      <c r="D177" s="11">
        <f t="shared" si="146"/>
        <v>5.3851017394303433</v>
      </c>
      <c r="E177" s="11">
        <f t="shared" si="146"/>
        <v>9.4966661723138621</v>
      </c>
      <c r="F177" s="11">
        <f t="shared" si="146"/>
        <v>10.42181148259116</v>
      </c>
      <c r="H177" s="40">
        <f t="shared" si="147"/>
        <v>-4.1650081337484712</v>
      </c>
      <c r="I177" s="40">
        <f t="shared" si="148"/>
        <v>4.5000793024036589</v>
      </c>
      <c r="L177" s="10" t="str">
        <f t="shared" ref="L177:Q178" si="199">L32</f>
        <v>91 Elementary trades and related occupations</v>
      </c>
      <c r="M177" s="11">
        <f t="shared" si="199"/>
        <v>4.8187479111206217</v>
      </c>
      <c r="N177" s="11">
        <f t="shared" si="199"/>
        <v>4.2009003210247693</v>
      </c>
      <c r="O177" s="11">
        <f t="shared" si="199"/>
        <v>4.0410769415279972</v>
      </c>
      <c r="P177" s="11">
        <f t="shared" si="199"/>
        <v>5.3487775571766392</v>
      </c>
      <c r="Q177" s="11">
        <f t="shared" si="199"/>
        <v>5.6613147824363672</v>
      </c>
      <c r="S177" s="40">
        <f t="shared" si="150"/>
        <v>-3.458824520374526</v>
      </c>
      <c r="T177" s="40">
        <f t="shared" si="151"/>
        <v>2.2730824667990035</v>
      </c>
      <c r="W177" s="10" t="str">
        <f t="shared" ref="W177:AB178" si="200">W32</f>
        <v>91 Elementary trades and related occupations</v>
      </c>
      <c r="X177" s="11">
        <f t="shared" si="200"/>
        <v>1.8427724718906593</v>
      </c>
      <c r="Y177" s="11">
        <f t="shared" si="200"/>
        <v>1.65334919115562</v>
      </c>
      <c r="Z177" s="11">
        <f t="shared" si="200"/>
        <v>1.3440247979023443</v>
      </c>
      <c r="AA177" s="11">
        <f t="shared" si="200"/>
        <v>4.1478886151372016</v>
      </c>
      <c r="AB177" s="11">
        <f t="shared" si="200"/>
        <v>4.7604967001548024</v>
      </c>
      <c r="AD177" s="40">
        <f t="shared" si="153"/>
        <v>-6.1169666505277664</v>
      </c>
      <c r="AE177" s="40">
        <f t="shared" si="154"/>
        <v>8.7968527684394004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26.353343670238782</v>
      </c>
      <c r="C178" s="11">
        <f t="shared" si="146"/>
        <v>26.540663303740459</v>
      </c>
      <c r="D178" s="11">
        <f t="shared" si="146"/>
        <v>24.403016435504124</v>
      </c>
      <c r="E178" s="11">
        <f t="shared" si="146"/>
        <v>20.898466387938885</v>
      </c>
      <c r="F178" s="11">
        <f t="shared" si="146"/>
        <v>18.351533817325524</v>
      </c>
      <c r="H178" s="40">
        <f>IF(D$151-B$151 &lt;&gt; 0,(EXP(LN(D178/B178)/(D$151-B$151))-1)*100,0)</f>
        <v>-1.5260049661884656</v>
      </c>
      <c r="I178" s="40">
        <f t="shared" ref="I178" si="201">IF(F$151-D$151 &lt;&gt; 0,(EXP(LN(F178/D178)/(F$151-D$151))-1)*100,0)</f>
        <v>-1.8820218550286594</v>
      </c>
      <c r="L178" s="10" t="str">
        <f t="shared" si="199"/>
        <v>92 Elementary administration and service occupations</v>
      </c>
      <c r="M178" s="11">
        <f t="shared" si="199"/>
        <v>13.307224631499215</v>
      </c>
      <c r="N178" s="11">
        <f t="shared" si="199"/>
        <v>13.273645621184624</v>
      </c>
      <c r="O178" s="11">
        <f t="shared" si="199"/>
        <v>12.711991088014516</v>
      </c>
      <c r="P178" s="11">
        <f t="shared" si="199"/>
        <v>12.148897322903212</v>
      </c>
      <c r="Q178" s="11">
        <f t="shared" si="199"/>
        <v>11.149032890038706</v>
      </c>
      <c r="S178" s="40">
        <f t="shared" ref="S178" si="202">IF(O$151-M$151 &lt;&gt; 0,(EXP(LN(O178/M178)/(O$151-M$151))-1)*100,0)</f>
        <v>-0.91105184208177814</v>
      </c>
      <c r="T178" s="40">
        <f t="shared" ref="T178" si="203">IF(Q$151-O$151 &lt;&gt; 0,(EXP(LN(Q178/O178)/(Q$151-O$151))-1)*100,0)</f>
        <v>-0.87080612975487526</v>
      </c>
      <c r="W178" s="10" t="str">
        <f t="shared" si="200"/>
        <v>92 Elementary administration and service occupations</v>
      </c>
      <c r="X178" s="11">
        <f t="shared" si="200"/>
        <v>13.046119038739558</v>
      </c>
      <c r="Y178" s="11">
        <f t="shared" si="200"/>
        <v>13.267017682555849</v>
      </c>
      <c r="Z178" s="11">
        <f t="shared" si="200"/>
        <v>11.691025347489626</v>
      </c>
      <c r="AA178" s="11">
        <f t="shared" si="200"/>
        <v>8.7495690650356917</v>
      </c>
      <c r="AB178" s="11">
        <f t="shared" si="200"/>
        <v>7.2025009272867697</v>
      </c>
      <c r="AD178" s="40">
        <f t="shared" ref="AD178" si="204">IF(Z$151-X$151 &lt;&gt; 0,(EXP(LN(Z178/X178)/(Z$151-X$151))-1)*100,0)</f>
        <v>-2.1695045315799799</v>
      </c>
      <c r="AE178" s="40">
        <f t="shared" ref="AE178" si="205">IF(AB$151-Z$151 &lt;&gt; 0,(EXP(LN(AB178/Z178)/(AB$151-Z$151))-1)*100,0)</f>
        <v>-3.1777030426509145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272.09100000000007</v>
      </c>
      <c r="C180" s="34">
        <f t="shared" si="206"/>
        <v>283.63700000000011</v>
      </c>
      <c r="D180" s="34">
        <f t="shared" si="206"/>
        <v>287.06</v>
      </c>
      <c r="E180" s="34">
        <f t="shared" si="206"/>
        <v>289.02699999999999</v>
      </c>
      <c r="F180" s="34">
        <f t="shared" si="206"/>
        <v>295.64899999999994</v>
      </c>
      <c r="H180" s="43">
        <f>IF(D$151-B$151 &lt;&gt; 0,(EXP(LN(D180/B180)/(D$151-B$151))-1)*100,0)</f>
        <v>1.076850422885034</v>
      </c>
      <c r="I180" s="43">
        <f t="shared" si="148"/>
        <v>0.19673785372678054</v>
      </c>
      <c r="L180" s="231" t="str">
        <f t="shared" ref="L180:Q180" si="207">L35</f>
        <v>All occupations</v>
      </c>
      <c r="M180" s="34">
        <f t="shared" si="207"/>
        <v>143.7250645683979</v>
      </c>
      <c r="N180" s="34">
        <f t="shared" si="207"/>
        <v>149.60973159702195</v>
      </c>
      <c r="O180" s="34">
        <f t="shared" si="207"/>
        <v>152.06071187551399</v>
      </c>
      <c r="P180" s="34">
        <f t="shared" si="207"/>
        <v>152.13716354529021</v>
      </c>
      <c r="Q180" s="34">
        <f t="shared" si="207"/>
        <v>153.43828378786318</v>
      </c>
      <c r="S180" s="43">
        <f t="shared" ref="S180" si="208">IF(O$151-M$151 &lt;&gt; 0,(EXP(LN(O180/M180)/(O$151-M$151))-1)*100,0)</f>
        <v>1.1339340526127284</v>
      </c>
      <c r="T180" s="43">
        <f t="shared" ref="T180" si="209">IF(Q$151-O$151 &lt;&gt; 0,(EXP(LN(Q180/O180)/(Q$151-O$151))-1)*100,0)</f>
        <v>6.014184350970897E-2</v>
      </c>
      <c r="W180" s="231" t="str">
        <f t="shared" ref="W180:AB180" si="210">W35</f>
        <v>All occupations</v>
      </c>
      <c r="X180" s="34">
        <f t="shared" si="210"/>
        <v>128.36593543160214</v>
      </c>
      <c r="Y180" s="34">
        <f t="shared" si="210"/>
        <v>134.02726840297822</v>
      </c>
      <c r="Z180" s="34">
        <f t="shared" si="210"/>
        <v>134.99928812448593</v>
      </c>
      <c r="AA180" s="34">
        <f t="shared" si="210"/>
        <v>136.88983645470981</v>
      </c>
      <c r="AB180" s="34">
        <f t="shared" si="210"/>
        <v>142.21071621213662</v>
      </c>
      <c r="AD180" s="43">
        <f t="shared" ref="AD180" si="211">IF(Z$151-X$151 &lt;&gt; 0,(EXP(LN(Z180/X180)/(Z$151-X$151))-1)*100,0)</f>
        <v>1.0127832744912135</v>
      </c>
      <c r="AE180" s="43">
        <f t="shared" ref="AE180" si="212">IF(AB$151-Z$151 &lt;&gt; 0,(EXP(LN(AB180/Z180)/(AB$151-Z$151))-1)*100,0)</f>
        <v>0.34753831480731634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Hull and East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23.116608003974115</v>
      </c>
      <c r="C7" s="31">
        <f>'Occ T1'!C8</f>
        <v>27.001133764966852</v>
      </c>
      <c r="D7" s="31">
        <f>'Occ T1'!D8</f>
        <v>28.830043751956168</v>
      </c>
      <c r="E7" s="31">
        <f>'Occ T1'!E8</f>
        <v>26.584697646917846</v>
      </c>
      <c r="F7" s="31">
        <f>'Occ T1'!F8</f>
        <v>28.937976374278435</v>
      </c>
      <c r="H7" s="31">
        <f>C7-B7</f>
        <v>3.8845257609927373</v>
      </c>
      <c r="I7" s="31">
        <f>D7-C7</f>
        <v>1.8289099869893164</v>
      </c>
      <c r="J7" s="31">
        <f>E7-D7</f>
        <v>-2.2453461050383225</v>
      </c>
      <c r="K7" s="31">
        <f>F7-E7</f>
        <v>2.3532787273605891</v>
      </c>
      <c r="L7" s="31">
        <f>F7-D7</f>
        <v>0.10793262232226652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15.127130876141599</v>
      </c>
      <c r="C8" s="32">
        <f>'Occ T2'!C8</f>
        <v>18.154299550274814</v>
      </c>
      <c r="D8" s="32">
        <f>'Occ T2'!D8</f>
        <v>19.817262518759939</v>
      </c>
      <c r="E8" s="32">
        <f>'Occ T2'!E8</f>
        <v>17.634241645234532</v>
      </c>
      <c r="F8" s="32">
        <f>'Occ T2'!F8</f>
        <v>18.996534192175293</v>
      </c>
      <c r="H8" s="31">
        <f t="shared" ref="H8:H9" si="0">C8-B8</f>
        <v>3.0271686741332147</v>
      </c>
      <c r="I8" s="31">
        <f t="shared" ref="I8:I9" si="1">D8-C8</f>
        <v>1.6629629684851253</v>
      </c>
      <c r="J8" s="31">
        <f t="shared" ref="J8:J9" si="2">E8-D8</f>
        <v>-2.1830208735254075</v>
      </c>
      <c r="K8" s="31">
        <f t="shared" ref="K8:K9" si="3">F8-E8</f>
        <v>1.3622925469407612</v>
      </c>
      <c r="L8" s="31">
        <f t="shared" ref="L8:L49" si="4">F8-D8</f>
        <v>-0.82072832658464634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7.989477127832517</v>
      </c>
      <c r="C9" s="32">
        <f>'Occ T2'!C9</f>
        <v>8.8468342146920378</v>
      </c>
      <c r="D9" s="32">
        <f>'Occ T2'!D9</f>
        <v>9.0127812331962307</v>
      </c>
      <c r="E9" s="32">
        <f>'Occ T2'!E9</f>
        <v>8.9504560016833139</v>
      </c>
      <c r="F9" s="32">
        <f>'Occ T2'!F9</f>
        <v>9.9414421821031436</v>
      </c>
      <c r="H9" s="31">
        <f t="shared" si="0"/>
        <v>0.85735708685952083</v>
      </c>
      <c r="I9" s="31">
        <f t="shared" si="1"/>
        <v>0.16594701850419291</v>
      </c>
      <c r="J9" s="31">
        <f t="shared" si="2"/>
        <v>-6.2325231512916801E-2</v>
      </c>
      <c r="K9" s="31">
        <f t="shared" si="3"/>
        <v>0.99098618041982967</v>
      </c>
      <c r="L9" s="31">
        <f t="shared" si="4"/>
        <v>0.92866094890691286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45.632360061108884</v>
      </c>
      <c r="C11" s="31">
        <f>'Occ T1'!C9</f>
        <v>52.512994795984206</v>
      </c>
      <c r="D11" s="31">
        <f>'Occ T1'!D9</f>
        <v>56.710759383270343</v>
      </c>
      <c r="E11" s="31">
        <f>'Occ T1'!E9</f>
        <v>59.737948370342792</v>
      </c>
      <c r="F11" s="31">
        <f>'Occ T1'!F9</f>
        <v>66.105775981445646</v>
      </c>
      <c r="H11" s="31">
        <f>C11-B11</f>
        <v>6.8806347348753221</v>
      </c>
      <c r="I11" s="31">
        <f t="shared" ref="I11:I49" si="5">D11-C11</f>
        <v>4.1977645872861373</v>
      </c>
      <c r="J11" s="31">
        <f>E11-D11</f>
        <v>3.0271889870724493</v>
      </c>
      <c r="K11" s="31">
        <f>F11-E11</f>
        <v>6.3678276111028538</v>
      </c>
      <c r="L11" s="31">
        <f t="shared" si="4"/>
        <v>9.3950165981753031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10.587935610095816</v>
      </c>
      <c r="C12" s="10">
        <f>'Occ T2'!C10</f>
        <v>12.763699746730371</v>
      </c>
      <c r="D12" s="10">
        <f>'Occ T2'!D10</f>
        <v>13.988845138888935</v>
      </c>
      <c r="E12" s="10">
        <f>'Occ T2'!E10</f>
        <v>17.088382943912588</v>
      </c>
      <c r="F12" s="10">
        <f>'Occ T2'!F10</f>
        <v>19.411725618122336</v>
      </c>
      <c r="H12" s="11">
        <f t="shared" ref="H12:K14" si="6">C12-B12</f>
        <v>2.1757641366345553</v>
      </c>
      <c r="I12" s="31">
        <f t="shared" si="5"/>
        <v>1.2251453921585647</v>
      </c>
      <c r="J12" s="11">
        <f t="shared" si="6"/>
        <v>3.0995378050236528</v>
      </c>
      <c r="K12" s="11">
        <f t="shared" si="6"/>
        <v>2.3233426742097478</v>
      </c>
      <c r="L12" s="31">
        <f t="shared" si="4"/>
        <v>5.4228804792334007</v>
      </c>
    </row>
    <row r="13" spans="1:12" x14ac:dyDescent="0.2">
      <c r="A13" s="10" t="str">
        <f>'Occ T2'!A11</f>
        <v>22 Health professionals</v>
      </c>
      <c r="B13" s="10">
        <f>'Occ T2'!B11</f>
        <v>11.228924892296787</v>
      </c>
      <c r="C13" s="10">
        <f>'Occ T2'!C11</f>
        <v>12.544947447733495</v>
      </c>
      <c r="D13" s="10">
        <f>'Occ T2'!D11</f>
        <v>12.7427841186393</v>
      </c>
      <c r="E13" s="10">
        <f>'Occ T2'!E11</f>
        <v>12.569763486808203</v>
      </c>
      <c r="F13" s="10">
        <f>'Occ T2'!F11</f>
        <v>13.741605821829266</v>
      </c>
      <c r="H13" s="11">
        <f t="shared" si="6"/>
        <v>1.3160225554367084</v>
      </c>
      <c r="I13" s="31">
        <f t="shared" si="5"/>
        <v>0.19783667090580437</v>
      </c>
      <c r="J13" s="11">
        <f t="shared" si="6"/>
        <v>-0.17302063183109695</v>
      </c>
      <c r="K13" s="11">
        <f t="shared" si="6"/>
        <v>1.1718423350210632</v>
      </c>
      <c r="L13" s="31">
        <f t="shared" si="4"/>
        <v>0.99882170318996621</v>
      </c>
    </row>
    <row r="14" spans="1:12" x14ac:dyDescent="0.2">
      <c r="A14" s="10" t="str">
        <f>'Occ T2'!A12</f>
        <v>23 Teaching and other educational professionals</v>
      </c>
      <c r="B14" s="10">
        <f>'Occ T2'!B12</f>
        <v>11.644328958830412</v>
      </c>
      <c r="C14" s="10">
        <f>'Occ T2'!C12</f>
        <v>12.067668125892764</v>
      </c>
      <c r="D14" s="10">
        <f>'Occ T2'!D12</f>
        <v>12.66395176551317</v>
      </c>
      <c r="E14" s="10">
        <f>'Occ T2'!E12</f>
        <v>12.286475167872887</v>
      </c>
      <c r="F14" s="10">
        <f>'Occ T2'!F12</f>
        <v>13.073823354167811</v>
      </c>
      <c r="H14" s="11">
        <f t="shared" si="6"/>
        <v>0.42333916706235186</v>
      </c>
      <c r="I14" s="31">
        <f t="shared" si="5"/>
        <v>0.59628363962040609</v>
      </c>
      <c r="J14" s="11">
        <f t="shared" si="6"/>
        <v>-0.37747659764028363</v>
      </c>
      <c r="K14" s="11">
        <f t="shared" si="6"/>
        <v>0.78734818629492409</v>
      </c>
      <c r="L14" s="31">
        <f t="shared" si="4"/>
        <v>0.40987158865464046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12.171170599885869</v>
      </c>
      <c r="C15" s="10">
        <f>'Occ T2'!C13</f>
        <v>15.136679475627572</v>
      </c>
      <c r="D15" s="10">
        <f>'Occ T2'!D13</f>
        <v>17.315178360228945</v>
      </c>
      <c r="E15" s="10">
        <f>'Occ T2'!E13</f>
        <v>17.793326771749115</v>
      </c>
      <c r="F15" s="10">
        <f>'Occ T2'!F13</f>
        <v>19.878621187326239</v>
      </c>
      <c r="H15" s="11">
        <f t="shared" ref="H15" si="7">C15-B15</f>
        <v>2.965508875741703</v>
      </c>
      <c r="I15" s="31">
        <f t="shared" si="5"/>
        <v>2.1784988846013729</v>
      </c>
      <c r="J15" s="11">
        <f t="shared" ref="J15" si="8">E15-D15</f>
        <v>0.47814841152016996</v>
      </c>
      <c r="K15" s="11">
        <f t="shared" ref="K15" si="9">F15-E15</f>
        <v>2.085294415577124</v>
      </c>
      <c r="L15" s="31">
        <f t="shared" si="4"/>
        <v>2.563442827097294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28.864305249350274</v>
      </c>
      <c r="C17" s="31">
        <f>'Occ T1'!C10</f>
        <v>32.152414338930782</v>
      </c>
      <c r="D17" s="31">
        <f>'Occ T1'!D10</f>
        <v>34.971709978216211</v>
      </c>
      <c r="E17" s="31">
        <f>'Occ T1'!E10</f>
        <v>36.23598059856279</v>
      </c>
      <c r="F17" s="31">
        <f>'Occ T1'!F10</f>
        <v>39.657030536688978</v>
      </c>
      <c r="H17" s="31">
        <f t="shared" ref="H17:K21" si="10">C17-B17</f>
        <v>3.2881090895805087</v>
      </c>
      <c r="I17" s="31">
        <f t="shared" si="5"/>
        <v>2.8192956392854285</v>
      </c>
      <c r="J17" s="31">
        <f t="shared" si="10"/>
        <v>1.2642706203465792</v>
      </c>
      <c r="K17" s="31">
        <f t="shared" si="10"/>
        <v>3.4210499381261883</v>
      </c>
      <c r="L17" s="31">
        <f t="shared" si="4"/>
        <v>4.6853205584727675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4.2613681390672982</v>
      </c>
      <c r="C18" s="10">
        <f>'Occ T2'!C14</f>
        <v>5.1608059960645969</v>
      </c>
      <c r="D18" s="10">
        <f>'Occ T2'!D14</f>
        <v>5.805512261710577</v>
      </c>
      <c r="E18" s="10">
        <f>'Occ T2'!E14</f>
        <v>5.383897012133013</v>
      </c>
      <c r="F18" s="10">
        <f>'Occ T2'!F14</f>
        <v>5.780887587751339</v>
      </c>
      <c r="H18" s="11">
        <f t="shared" si="10"/>
        <v>0.89943785699729872</v>
      </c>
      <c r="I18" s="31">
        <f t="shared" si="5"/>
        <v>0.6447062656459801</v>
      </c>
      <c r="J18" s="11">
        <f t="shared" si="10"/>
        <v>-0.42161524957756402</v>
      </c>
      <c r="K18" s="11">
        <f t="shared" si="10"/>
        <v>0.39699057561832607</v>
      </c>
      <c r="L18" s="31">
        <f t="shared" si="4"/>
        <v>-2.4624673959237953E-2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4.6966127208402453</v>
      </c>
      <c r="C19" s="10">
        <f>'Occ T2'!C15</f>
        <v>5.1399168732835632</v>
      </c>
      <c r="D19" s="10">
        <f>'Occ T2'!D15</f>
        <v>5.3125819997999164</v>
      </c>
      <c r="E19" s="10">
        <f>'Occ T2'!E15</f>
        <v>8.3690153482006142</v>
      </c>
      <c r="F19" s="10">
        <f>'Occ T2'!F15</f>
        <v>10.066856497570837</v>
      </c>
      <c r="H19" s="11">
        <f t="shared" si="10"/>
        <v>0.44330415244331789</v>
      </c>
      <c r="I19" s="31">
        <f t="shared" si="5"/>
        <v>0.17266512651635324</v>
      </c>
      <c r="J19" s="11">
        <f t="shared" si="10"/>
        <v>3.0564333484006978</v>
      </c>
      <c r="K19" s="11">
        <f t="shared" si="10"/>
        <v>1.6978411493702232</v>
      </c>
      <c r="L19" s="31">
        <f t="shared" si="4"/>
        <v>4.754274497770921</v>
      </c>
    </row>
    <row r="20" spans="1:12" x14ac:dyDescent="0.2">
      <c r="A20" s="10" t="str">
        <f>'Occ T2'!A16</f>
        <v>33 Protective service occupations</v>
      </c>
      <c r="B20" s="10">
        <f>'Occ T2'!B16</f>
        <v>3.4322284589077192</v>
      </c>
      <c r="C20" s="10">
        <f>'Occ T2'!C16</f>
        <v>3.3614752037126929</v>
      </c>
      <c r="D20" s="10">
        <f>'Occ T2'!D16</f>
        <v>3.6812221902296747</v>
      </c>
      <c r="E20" s="10">
        <f>'Occ T2'!E16</f>
        <v>3.046618152052726</v>
      </c>
      <c r="F20" s="10">
        <f>'Occ T2'!F16</f>
        <v>3.2202485973128203</v>
      </c>
      <c r="H20" s="11">
        <f t="shared" si="10"/>
        <v>-7.0753255195026288E-2</v>
      </c>
      <c r="I20" s="31">
        <f t="shared" si="5"/>
        <v>0.31974698651698175</v>
      </c>
      <c r="J20" s="11">
        <f t="shared" si="10"/>
        <v>-0.63460403817694866</v>
      </c>
      <c r="K20" s="11">
        <f t="shared" si="10"/>
        <v>0.1736304452600943</v>
      </c>
      <c r="L20" s="31">
        <f t="shared" si="4"/>
        <v>-0.46097359291685436</v>
      </c>
    </row>
    <row r="21" spans="1:12" x14ac:dyDescent="0.2">
      <c r="A21" s="10" t="str">
        <f>'Occ T2'!A17</f>
        <v>34 Culture, media and sports occupations</v>
      </c>
      <c r="B21" s="10">
        <f>'Occ T2'!B17</f>
        <v>3.2331805828591427</v>
      </c>
      <c r="C21" s="10">
        <f>'Occ T2'!C17</f>
        <v>3.9773017735470857</v>
      </c>
      <c r="D21" s="10">
        <f>'Occ T2'!D17</f>
        <v>4.3222016147650884</v>
      </c>
      <c r="E21" s="10">
        <f>'Occ T2'!E17</f>
        <v>3.6812083322139442</v>
      </c>
      <c r="F21" s="10">
        <f>'Occ T2'!F17</f>
        <v>3.9325218785229112</v>
      </c>
      <c r="H21" s="11">
        <f t="shared" si="10"/>
        <v>0.74412119068794302</v>
      </c>
      <c r="I21" s="31">
        <f t="shared" si="5"/>
        <v>0.34489984121800266</v>
      </c>
      <c r="J21" s="11">
        <f t="shared" si="10"/>
        <v>-0.64099328255114418</v>
      </c>
      <c r="K21" s="11">
        <f t="shared" si="10"/>
        <v>0.25131354630896707</v>
      </c>
      <c r="L21" s="31">
        <f t="shared" si="4"/>
        <v>-0.38967973624217711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13.240915347675866</v>
      </c>
      <c r="C22" s="10">
        <f>'Occ T2'!C18</f>
        <v>14.512914492322841</v>
      </c>
      <c r="D22" s="10">
        <f>'Occ T2'!D18</f>
        <v>15.850191911710956</v>
      </c>
      <c r="E22" s="10">
        <f>'Occ T2'!E18</f>
        <v>15.755241753962494</v>
      </c>
      <c r="F22" s="10">
        <f>'Occ T2'!F18</f>
        <v>16.656515975531068</v>
      </c>
      <c r="H22" s="11">
        <f t="shared" ref="H22" si="11">C22-B22</f>
        <v>1.2719991446469745</v>
      </c>
      <c r="I22" s="31">
        <f t="shared" si="5"/>
        <v>1.3372774193881156</v>
      </c>
      <c r="J22" s="11">
        <f t="shared" ref="J22" si="12">E22-D22</f>
        <v>-9.4950157748462161E-2</v>
      </c>
      <c r="K22" s="11">
        <f t="shared" ref="K22" si="13">F22-E22</f>
        <v>0.90127422156857406</v>
      </c>
      <c r="L22" s="31">
        <f t="shared" si="4"/>
        <v>0.8063240638201119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33.690827459830082</v>
      </c>
      <c r="C24" s="31">
        <f>'Occ T1'!C11</f>
        <v>32.148717753643545</v>
      </c>
      <c r="D24" s="31">
        <f>'Occ T1'!D11</f>
        <v>34.515223320048278</v>
      </c>
      <c r="E24" s="31">
        <f>'Occ T1'!E11</f>
        <v>35.212954574340642</v>
      </c>
      <c r="F24" s="31">
        <f>'Occ T1'!F11</f>
        <v>33.762643319934384</v>
      </c>
      <c r="H24" s="31">
        <f t="shared" ref="H24:K26" si="14">C24-B24</f>
        <v>-1.5421097061865368</v>
      </c>
      <c r="I24" s="31">
        <f t="shared" si="5"/>
        <v>2.366505566404733</v>
      </c>
      <c r="J24" s="31">
        <f t="shared" si="14"/>
        <v>0.69773125429236416</v>
      </c>
      <c r="K24" s="31">
        <f t="shared" si="14"/>
        <v>-1.4503112544062589</v>
      </c>
      <c r="L24" s="31">
        <f t="shared" si="4"/>
        <v>-0.7525800001138947</v>
      </c>
    </row>
    <row r="25" spans="1:12" x14ac:dyDescent="0.2">
      <c r="A25" t="str">
        <f>'Occ T2'!A19</f>
        <v>41 Administrative occupations</v>
      </c>
      <c r="B25" s="32">
        <f>'Occ T2'!B19</f>
        <v>27.08551424485665</v>
      </c>
      <c r="C25" s="32">
        <f>'Occ T2'!C19</f>
        <v>26.203637512835947</v>
      </c>
      <c r="D25" s="32">
        <f>'Occ T2'!D19</f>
        <v>28.53831694036343</v>
      </c>
      <c r="E25" s="32">
        <f>'Occ T2'!E19</f>
        <v>29.529774258010516</v>
      </c>
      <c r="F25" s="32">
        <f>'Occ T2'!F19</f>
        <v>29.480790041937517</v>
      </c>
      <c r="H25" s="11">
        <f t="shared" si="14"/>
        <v>-0.88187673202070371</v>
      </c>
      <c r="I25" s="31">
        <f t="shared" si="5"/>
        <v>2.3346794275274831</v>
      </c>
      <c r="J25" s="11">
        <f t="shared" si="14"/>
        <v>0.991457317647086</v>
      </c>
      <c r="K25" s="11">
        <f t="shared" si="14"/>
        <v>-4.8984216072998521E-2</v>
      </c>
      <c r="L25" s="31">
        <f t="shared" si="4"/>
        <v>0.94247310157408748</v>
      </c>
    </row>
    <row r="26" spans="1:12" x14ac:dyDescent="0.2">
      <c r="A26" t="str">
        <f>'Occ T2'!A20</f>
        <v>42 Secretarial and related occupations</v>
      </c>
      <c r="B26" s="32">
        <f>'Occ T2'!B20</f>
        <v>6.6053132149734308</v>
      </c>
      <c r="C26" s="32">
        <f>'Occ T2'!C20</f>
        <v>5.9450802408075996</v>
      </c>
      <c r="D26" s="32">
        <f>'Occ T2'!D20</f>
        <v>5.9769063796848512</v>
      </c>
      <c r="E26" s="32">
        <f>'Occ T2'!E20</f>
        <v>5.6831803163301284</v>
      </c>
      <c r="F26" s="32">
        <f>'Occ T2'!F20</f>
        <v>4.2818532779968699</v>
      </c>
      <c r="H26" s="11">
        <f t="shared" si="14"/>
        <v>-0.66023297416583127</v>
      </c>
      <c r="I26" s="31">
        <f t="shared" si="5"/>
        <v>3.1826138877251609E-2</v>
      </c>
      <c r="J26" s="11">
        <f t="shared" si="14"/>
        <v>-0.29372606335472273</v>
      </c>
      <c r="K26" s="11">
        <f t="shared" si="14"/>
        <v>-1.4013270383332586</v>
      </c>
      <c r="L26" s="31">
        <f t="shared" si="4"/>
        <v>-1.6950531016879813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33.665982704865165</v>
      </c>
      <c r="C28" s="31">
        <f>'Occ T1'!C12</f>
        <v>32.646257579935785</v>
      </c>
      <c r="D28" s="31">
        <f>'Occ T1'!D12</f>
        <v>29.643961757533546</v>
      </c>
      <c r="E28" s="31">
        <f>'Occ T1'!E12</f>
        <v>28.64115585280102</v>
      </c>
      <c r="F28" s="31">
        <f>'Occ T1'!F12</f>
        <v>26.397078299392934</v>
      </c>
      <c r="H28" s="31">
        <f t="shared" ref="H28:K30" si="15">C28-B28</f>
        <v>-1.0197251249293799</v>
      </c>
      <c r="I28" s="31">
        <f t="shared" si="5"/>
        <v>-3.0022958224022389</v>
      </c>
      <c r="J28" s="31">
        <f t="shared" si="15"/>
        <v>-1.0028059047325257</v>
      </c>
      <c r="K28" s="31">
        <f t="shared" si="15"/>
        <v>-2.2440775534080863</v>
      </c>
      <c r="L28" s="31">
        <f t="shared" si="4"/>
        <v>-3.2468834581406121</v>
      </c>
    </row>
    <row r="29" spans="1:12" x14ac:dyDescent="0.2">
      <c r="A29" s="10" t="str">
        <f>'Occ T2'!A21</f>
        <v>51 Skilled agricultural and related trades</v>
      </c>
      <c r="B29" s="10">
        <f>'Occ T2'!B21</f>
        <v>4.4978205215690226</v>
      </c>
      <c r="C29" s="10">
        <f>'Occ T2'!C21</f>
        <v>4.4308893045332765</v>
      </c>
      <c r="D29" s="10">
        <f>'Occ T2'!D21</f>
        <v>3.6454001588582838</v>
      </c>
      <c r="E29" s="10">
        <f>'Occ T2'!E21</f>
        <v>3.5735635078369268</v>
      </c>
      <c r="F29" s="10">
        <f>'Occ T2'!F21</f>
        <v>3.8491517389997503</v>
      </c>
      <c r="H29" s="11">
        <f t="shared" si="15"/>
        <v>-6.6931217035746116E-2</v>
      </c>
      <c r="I29" s="31">
        <f t="shared" si="5"/>
        <v>-0.78548914567499262</v>
      </c>
      <c r="J29" s="11">
        <f t="shared" si="15"/>
        <v>-7.1836651021357056E-2</v>
      </c>
      <c r="K29" s="11">
        <f t="shared" si="15"/>
        <v>0.27558823116282349</v>
      </c>
      <c r="L29" s="31">
        <f t="shared" si="4"/>
        <v>0.20375158014146644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11.719876373159341</v>
      </c>
      <c r="C30" s="10">
        <f>'Occ T2'!C22</f>
        <v>11.871823681148015</v>
      </c>
      <c r="D30" s="10">
        <f>'Occ T2'!D22</f>
        <v>10.964968107245827</v>
      </c>
      <c r="E30" s="10">
        <f>'Occ T2'!E22</f>
        <v>10.5894451950077</v>
      </c>
      <c r="F30" s="10">
        <f>'Occ T2'!F22</f>
        <v>9.7029306869948684</v>
      </c>
      <c r="H30" s="11">
        <f t="shared" si="15"/>
        <v>0.1519473079886744</v>
      </c>
      <c r="I30" s="31">
        <f t="shared" si="5"/>
        <v>-0.90685557390218818</v>
      </c>
      <c r="J30" s="11">
        <f t="shared" si="15"/>
        <v>-0.37552291223812695</v>
      </c>
      <c r="K30" s="11">
        <f t="shared" si="15"/>
        <v>-0.88651450801283183</v>
      </c>
      <c r="L30" s="31">
        <f t="shared" si="4"/>
        <v>-1.2620374202509588</v>
      </c>
    </row>
    <row r="31" spans="1:12" x14ac:dyDescent="0.2">
      <c r="A31" s="10" t="str">
        <f>'Occ T2'!A23</f>
        <v>53 Skilled construction and building trades</v>
      </c>
      <c r="B31" s="10">
        <f>'Occ T2'!B23</f>
        <v>10.656801644880462</v>
      </c>
      <c r="C31" s="10">
        <f>'Occ T2'!C23</f>
        <v>10.48758786202473</v>
      </c>
      <c r="D31" s="10">
        <f>'Occ T2'!D23</f>
        <v>9.2853037787769512</v>
      </c>
      <c r="E31" s="10">
        <f>'Occ T2'!E23</f>
        <v>8.7152881685336094</v>
      </c>
      <c r="F31" s="10">
        <f>'Occ T2'!F23</f>
        <v>7.4356841151475885</v>
      </c>
      <c r="H31" s="11">
        <f t="shared" ref="H31:H32" si="16">C31-B31</f>
        <v>-0.16921378285573141</v>
      </c>
      <c r="I31" s="31">
        <f t="shared" si="5"/>
        <v>-1.202284083247779</v>
      </c>
      <c r="J31" s="11">
        <f t="shared" ref="J31:J32" si="17">E31-D31</f>
        <v>-0.5700156102433418</v>
      </c>
      <c r="K31" s="11">
        <f t="shared" ref="K31:K32" si="18">F31-E31</f>
        <v>-1.2796040533860209</v>
      </c>
      <c r="L31" s="31">
        <f t="shared" si="4"/>
        <v>-1.8496196636293627</v>
      </c>
    </row>
    <row r="32" spans="1:12" x14ac:dyDescent="0.2">
      <c r="A32" s="10" t="str">
        <f>'Occ T2'!A24</f>
        <v>54 Textiles, printing and other skilled trades</v>
      </c>
      <c r="B32" s="10">
        <f>'Occ T2'!B24</f>
        <v>6.7914841652563442</v>
      </c>
      <c r="C32" s="10">
        <f>'Occ T2'!C24</f>
        <v>5.8559567322297648</v>
      </c>
      <c r="D32" s="10">
        <f>'Occ T2'!D24</f>
        <v>5.7482897126524861</v>
      </c>
      <c r="E32" s="10">
        <f>'Occ T2'!E24</f>
        <v>5.7628589814227862</v>
      </c>
      <c r="F32" s="10">
        <f>'Occ T2'!F24</f>
        <v>5.4093117582507277</v>
      </c>
      <c r="H32" s="11">
        <f t="shared" si="16"/>
        <v>-0.93552743302657948</v>
      </c>
      <c r="I32" s="31">
        <f t="shared" si="5"/>
        <v>-0.10766701957727864</v>
      </c>
      <c r="J32" s="11">
        <f t="shared" si="17"/>
        <v>1.456926877030007E-2</v>
      </c>
      <c r="K32" s="11">
        <f t="shared" si="18"/>
        <v>-0.35354722317205844</v>
      </c>
      <c r="L32" s="31">
        <f t="shared" si="4"/>
        <v>-0.33897795440175837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27.63020203452173</v>
      </c>
      <c r="C34" s="31">
        <f>'Occ T1'!C13</f>
        <v>28.297558181401538</v>
      </c>
      <c r="D34" s="31">
        <f>'Occ T1'!D13</f>
        <v>27.561891798970006</v>
      </c>
      <c r="E34" s="31">
        <f>'Occ T1'!E13</f>
        <v>27.363929956755577</v>
      </c>
      <c r="F34" s="31">
        <f>'Occ T1'!F13</f>
        <v>29.13071684099798</v>
      </c>
      <c r="H34" s="31">
        <f t="shared" ref="H34:K36" si="19">C34-B34</f>
        <v>0.66735614687980771</v>
      </c>
      <c r="I34" s="31">
        <f t="shared" si="5"/>
        <v>-0.73566638243153193</v>
      </c>
      <c r="J34" s="31">
        <f t="shared" si="19"/>
        <v>-0.19796184221442914</v>
      </c>
      <c r="K34" s="31">
        <f t="shared" si="19"/>
        <v>1.7667868842424035</v>
      </c>
      <c r="L34" s="31">
        <f t="shared" si="4"/>
        <v>1.5688250420279743</v>
      </c>
    </row>
    <row r="35" spans="1:12" x14ac:dyDescent="0.2">
      <c r="A35" s="10" t="str">
        <f>'Occ T2'!A25</f>
        <v>61 Caring personal service occupations</v>
      </c>
      <c r="B35" s="10">
        <f>'Occ T2'!B25</f>
        <v>21.757851123422395</v>
      </c>
      <c r="C35" s="10">
        <f>'Occ T2'!C25</f>
        <v>21.433339264211909</v>
      </c>
      <c r="D35" s="10">
        <f>'Occ T2'!D25</f>
        <v>20.881281686256404</v>
      </c>
      <c r="E35" s="10">
        <f>'Occ T2'!E25</f>
        <v>21.694118233620603</v>
      </c>
      <c r="F35" s="10">
        <f>'Occ T2'!F25</f>
        <v>23.773054225250252</v>
      </c>
      <c r="G35" s="10"/>
      <c r="H35" s="11">
        <f t="shared" si="19"/>
        <v>-0.3245118592104852</v>
      </c>
      <c r="I35" s="31">
        <f t="shared" si="5"/>
        <v>-0.55205757795550525</v>
      </c>
      <c r="J35" s="11">
        <f t="shared" si="19"/>
        <v>0.81283654736419919</v>
      </c>
      <c r="K35" s="11">
        <f t="shared" si="19"/>
        <v>2.078935991629649</v>
      </c>
      <c r="L35" s="31">
        <f t="shared" si="4"/>
        <v>2.8917725389938482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5.5692188120519122</v>
      </c>
      <c r="C36" s="10">
        <f>'Occ T2'!C26</f>
        <v>6.6048926446344796</v>
      </c>
      <c r="D36" s="10">
        <f>'Occ T2'!D26</f>
        <v>6.3540009580783572</v>
      </c>
      <c r="E36" s="10">
        <f>'Occ T2'!E26</f>
        <v>5.4228810246241155</v>
      </c>
      <c r="F36" s="10">
        <f>'Occ T2'!F26</f>
        <v>5.090997949927595</v>
      </c>
      <c r="G36" s="10"/>
      <c r="H36" s="11">
        <f t="shared" si="19"/>
        <v>1.0356738325825674</v>
      </c>
      <c r="I36" s="31">
        <f t="shared" si="5"/>
        <v>-0.25089168655612237</v>
      </c>
      <c r="J36" s="11">
        <f t="shared" si="19"/>
        <v>-0.93111993345424171</v>
      </c>
      <c r="K36" s="11">
        <f t="shared" si="19"/>
        <v>-0.33188307469652045</v>
      </c>
      <c r="L36" s="31">
        <f t="shared" si="4"/>
        <v>-1.2630030081507622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0.30313209904742583</v>
      </c>
      <c r="C37" s="10">
        <f>'Occ T2'!C27</f>
        <v>0.25932627255514901</v>
      </c>
      <c r="D37" s="10">
        <f>'Occ T2'!D27</f>
        <v>0.32660915463524531</v>
      </c>
      <c r="E37" s="10">
        <f>'Occ T2'!E27</f>
        <v>0.24693069851085758</v>
      </c>
      <c r="F37" s="10">
        <f>'Occ T2'!F27</f>
        <v>0.26666466582013271</v>
      </c>
      <c r="G37" s="10"/>
      <c r="H37" s="11">
        <f t="shared" ref="H37" si="20">C37-B37</f>
        <v>-4.3805826492276823E-2</v>
      </c>
      <c r="I37" s="31">
        <f t="shared" ref="I37" si="21">D37-C37</f>
        <v>6.7282882080096307E-2</v>
      </c>
      <c r="J37" s="11">
        <f t="shared" ref="J37" si="22">E37-D37</f>
        <v>-7.9678456124387731E-2</v>
      </c>
      <c r="K37" s="11">
        <f t="shared" ref="K37" si="23">F37-E37</f>
        <v>1.9733967309275124E-2</v>
      </c>
      <c r="L37" s="31">
        <f t="shared" ref="L37" si="24">F37-D37</f>
        <v>-5.9944488815112607E-2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23.179688050952826</v>
      </c>
      <c r="C39" s="31">
        <f>'Occ T1'!C14</f>
        <v>23.752796154054096</v>
      </c>
      <c r="D39" s="31">
        <f>'Occ T1'!D14</f>
        <v>23.571179154285193</v>
      </c>
      <c r="E39" s="31">
        <f>'Occ T1'!E14</f>
        <v>23.391795015962948</v>
      </c>
      <c r="F39" s="31">
        <f>'Occ T1'!F14</f>
        <v>23.310161023406405</v>
      </c>
      <c r="H39" s="31">
        <f>C39-B39</f>
        <v>0.57310810310126925</v>
      </c>
      <c r="I39" s="31">
        <f t="shared" si="5"/>
        <v>-0.18161699976890233</v>
      </c>
      <c r="J39" s="31">
        <f>E39-D39</f>
        <v>-0.17938413832224498</v>
      </c>
      <c r="K39" s="31">
        <f>F39-E39</f>
        <v>-8.1633992556543689E-2</v>
      </c>
      <c r="L39" s="31">
        <f t="shared" si="4"/>
        <v>-0.26101813087878867</v>
      </c>
    </row>
    <row r="40" spans="1:12" s="30" customFormat="1" x14ac:dyDescent="0.2">
      <c r="A40" s="126" t="str">
        <f>'Occ T2'!A28</f>
        <v>71 Sales occupations</v>
      </c>
      <c r="B40" s="126">
        <f>'Occ T2'!B28</f>
        <v>18.650408037149216</v>
      </c>
      <c r="C40" s="126">
        <f>'Occ T2'!C28</f>
        <v>18.887416246572549</v>
      </c>
      <c r="D40" s="126">
        <f>'Occ T2'!D28</f>
        <v>18.320946533314295</v>
      </c>
      <c r="E40" s="126">
        <f>'Occ T2'!E28</f>
        <v>17.559242489591515</v>
      </c>
      <c r="F40" s="126">
        <f>'Occ T2'!F28</f>
        <v>16.776348014377163</v>
      </c>
      <c r="G40"/>
      <c r="H40" s="11">
        <f>C40-B40</f>
        <v>0.23700820942333323</v>
      </c>
      <c r="I40" s="31">
        <f t="shared" si="5"/>
        <v>-0.5664697132582539</v>
      </c>
      <c r="J40" s="11">
        <f t="shared" ref="J40" si="25">E40-D40</f>
        <v>-0.76170404372278</v>
      </c>
      <c r="K40" s="11">
        <f t="shared" ref="K40" si="26">F40-E40</f>
        <v>-0.78289447521435207</v>
      </c>
      <c r="L40" s="31">
        <f t="shared" si="4"/>
        <v>-1.5445985189371321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4.5292800138036107</v>
      </c>
      <c r="C41" s="126">
        <f>'Occ T2'!C29</f>
        <v>4.8653799074815467</v>
      </c>
      <c r="D41" s="126">
        <f>'Occ T2'!D29</f>
        <v>5.2502326209708992</v>
      </c>
      <c r="E41" s="126">
        <f>'Occ T2'!E29</f>
        <v>5.8325525263714333</v>
      </c>
      <c r="F41" s="126">
        <f>'Occ T2'!F29</f>
        <v>6.5338130090292408</v>
      </c>
      <c r="G41"/>
      <c r="H41" s="11">
        <f t="shared" ref="H41" si="27">C41-B41</f>
        <v>0.33609989367793602</v>
      </c>
      <c r="I41" s="31">
        <f t="shared" si="5"/>
        <v>0.38485271348935246</v>
      </c>
      <c r="J41" s="11">
        <f t="shared" ref="J41" si="28">E41-D41</f>
        <v>0.58231990540053413</v>
      </c>
      <c r="K41" s="11">
        <f t="shared" ref="K41" si="29">F41-E41</f>
        <v>0.70126048265780749</v>
      </c>
      <c r="L41" s="31">
        <f t="shared" si="4"/>
        <v>1.2835803880583416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23.2961623821469</v>
      </c>
      <c r="C43" s="31">
        <f>'Occ T1'!C15</f>
        <v>22.730214615162442</v>
      </c>
      <c r="D43" s="31">
        <f>'Occ T1'!D15</f>
        <v>21.467112680785768</v>
      </c>
      <c r="E43" s="31">
        <f>'Occ T1'!E15</f>
        <v>21.463405424063634</v>
      </c>
      <c r="F43" s="31">
        <f>'Occ T1'!F15</f>
        <v>19.574272323938466</v>
      </c>
      <c r="H43" s="31">
        <f t="shared" ref="H43:K45" si="30">C43-B43</f>
        <v>-0.5659477669844577</v>
      </c>
      <c r="I43" s="31">
        <f t="shared" si="5"/>
        <v>-1.2631019343766745</v>
      </c>
      <c r="J43" s="31">
        <f t="shared" si="30"/>
        <v>-3.7072567221336783E-3</v>
      </c>
      <c r="K43" s="31">
        <f t="shared" si="30"/>
        <v>-1.8891331001251679</v>
      </c>
      <c r="L43" s="31">
        <f t="shared" si="4"/>
        <v>-1.8928403568473016</v>
      </c>
    </row>
    <row r="44" spans="1:12" x14ac:dyDescent="0.2">
      <c r="A44" s="10" t="str">
        <f>'Occ T2'!A30</f>
        <v>81 Process, plant and machine operatives</v>
      </c>
      <c r="B44" s="10">
        <f>'Occ T2'!B30</f>
        <v>12.43029917434724</v>
      </c>
      <c r="C44" s="10">
        <f>'Occ T2'!C30</f>
        <v>12.132029997828026</v>
      </c>
      <c r="D44" s="10">
        <f>'Occ T2'!D30</f>
        <v>11.365701263775843</v>
      </c>
      <c r="E44" s="10">
        <f>'Occ T2'!E30</f>
        <v>11.486591077634223</v>
      </c>
      <c r="F44" s="10">
        <f>'Occ T2'!F30</f>
        <v>10.180212935660089</v>
      </c>
      <c r="H44" s="11">
        <f t="shared" si="30"/>
        <v>-0.2982691765192147</v>
      </c>
      <c r="I44" s="31">
        <f t="shared" si="5"/>
        <v>-0.76632873405218227</v>
      </c>
      <c r="J44" s="11">
        <f t="shared" si="30"/>
        <v>0.12088981385837982</v>
      </c>
      <c r="K44" s="11">
        <f t="shared" si="30"/>
        <v>-1.3063781419741343</v>
      </c>
      <c r="L44" s="31">
        <f t="shared" si="4"/>
        <v>-1.1854883281157544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10.865863207799659</v>
      </c>
      <c r="C45" s="10">
        <f>'Occ T2'!C31</f>
        <v>10.598184617334416</v>
      </c>
      <c r="D45" s="10">
        <f>'Occ T2'!D31</f>
        <v>10.101411417009924</v>
      </c>
      <c r="E45" s="10">
        <f>'Occ T2'!E31</f>
        <v>9.9768143464294106</v>
      </c>
      <c r="F45" s="10">
        <f>'Occ T2'!F31</f>
        <v>9.3940593882783752</v>
      </c>
      <c r="H45" s="11">
        <f t="shared" si="30"/>
        <v>-0.267678590465243</v>
      </c>
      <c r="I45" s="31">
        <f t="shared" si="5"/>
        <v>-0.49677320032449224</v>
      </c>
      <c r="J45" s="11">
        <f t="shared" si="30"/>
        <v>-0.1245970705805135</v>
      </c>
      <c r="K45" s="11">
        <f t="shared" si="30"/>
        <v>-0.5827549581510354</v>
      </c>
      <c r="L45" s="31">
        <f t="shared" si="4"/>
        <v>-0.7073520287315489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33.014864053250072</v>
      </c>
      <c r="C47" s="31">
        <f>'Occ T1'!C16</f>
        <v>32.394912815920847</v>
      </c>
      <c r="D47" s="31">
        <f>'Occ T1'!D16</f>
        <v>29.788118174934468</v>
      </c>
      <c r="E47" s="31">
        <f>'Occ T1'!E16</f>
        <v>30.395132560252748</v>
      </c>
      <c r="F47" s="31">
        <f>'Occ T1'!F16</f>
        <v>28.773345299916684</v>
      </c>
      <c r="H47" s="31">
        <f t="shared" ref="H47:K49" si="31">C47-B47</f>
        <v>-0.61995123732922508</v>
      </c>
      <c r="I47" s="31">
        <f t="shared" si="5"/>
        <v>-2.6067946409863794</v>
      </c>
      <c r="J47" s="31">
        <f t="shared" si="31"/>
        <v>0.60701438531827989</v>
      </c>
      <c r="K47" s="31">
        <f t="shared" si="31"/>
        <v>-1.6217872603360632</v>
      </c>
      <c r="L47" s="31">
        <f t="shared" si="4"/>
        <v>-1.0147728750177833</v>
      </c>
    </row>
    <row r="48" spans="1:12" x14ac:dyDescent="0.2">
      <c r="A48" s="10" t="str">
        <f>'Occ T2'!A32</f>
        <v>91 Elementary trades and related occupations</v>
      </c>
      <c r="B48" s="10">
        <f>'Occ T2'!B32</f>
        <v>6.6615203830112923</v>
      </c>
      <c r="C48" s="10">
        <f>'Occ T2'!C32</f>
        <v>5.8542495121803908</v>
      </c>
      <c r="D48" s="10">
        <f>'Occ T2'!D32</f>
        <v>5.3851017394303433</v>
      </c>
      <c r="E48" s="10">
        <f>'Occ T2'!E32</f>
        <v>9.4966661723138621</v>
      </c>
      <c r="F48" s="10">
        <f>'Occ T2'!F32</f>
        <v>10.42181148259116</v>
      </c>
      <c r="H48" s="11">
        <f t="shared" si="31"/>
        <v>-0.80727087083090154</v>
      </c>
      <c r="I48" s="31">
        <f t="shared" si="5"/>
        <v>-0.46914777275004749</v>
      </c>
      <c r="J48" s="11">
        <f t="shared" si="31"/>
        <v>4.1115644328835188</v>
      </c>
      <c r="K48" s="11">
        <f t="shared" si="31"/>
        <v>0.92514531027729774</v>
      </c>
      <c r="L48" s="31">
        <f t="shared" si="4"/>
        <v>5.0367097431608165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26.353343670238782</v>
      </c>
      <c r="C49" s="10">
        <f>'Occ T2'!C33</f>
        <v>26.540663303740459</v>
      </c>
      <c r="D49" s="10">
        <f>'Occ T2'!D33</f>
        <v>24.403016435504124</v>
      </c>
      <c r="E49" s="10">
        <f>'Occ T2'!E33</f>
        <v>20.898466387938885</v>
      </c>
      <c r="F49" s="10">
        <f>'Occ T2'!F33</f>
        <v>18.351533817325524</v>
      </c>
      <c r="H49" s="11">
        <f t="shared" si="31"/>
        <v>0.18731963350167646</v>
      </c>
      <c r="I49" s="31">
        <f t="shared" si="5"/>
        <v>-2.1376468682363345</v>
      </c>
      <c r="J49" s="11">
        <f t="shared" si="31"/>
        <v>-3.5045500475652389</v>
      </c>
      <c r="K49" s="11">
        <f t="shared" si="31"/>
        <v>-2.546932570613361</v>
      </c>
      <c r="L49" s="31">
        <f t="shared" si="4"/>
        <v>-6.0514826181785999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272.09100000000001</v>
      </c>
      <c r="C51" s="34">
        <f>'Occ T1'!C18</f>
        <v>283.63700000000011</v>
      </c>
      <c r="D51" s="34">
        <f>'Occ T1'!D18</f>
        <v>287.06</v>
      </c>
      <c r="E51" s="34">
        <f>'Occ T1'!E18</f>
        <v>289.02699999999999</v>
      </c>
      <c r="F51" s="34">
        <f>'Occ T1'!F18</f>
        <v>295.64899999999994</v>
      </c>
      <c r="G51" s="24"/>
      <c r="H51" s="34">
        <f>C51-B51</f>
        <v>11.546000000000106</v>
      </c>
      <c r="I51" s="205">
        <f>D51-C51</f>
        <v>3.4229999999998881</v>
      </c>
      <c r="J51" s="34">
        <f>E51-D51</f>
        <v>1.9669999999999845</v>
      </c>
      <c r="K51" s="34">
        <f>F51-E51</f>
        <v>6.6219999999999573</v>
      </c>
      <c r="L51" s="205">
        <f>F51-D51</f>
        <v>8.5889999999999418</v>
      </c>
    </row>
    <row r="53" spans="1:12" ht="15.75" x14ac:dyDescent="0.25">
      <c r="A53" s="19" t="str">
        <f>CONCATENATE(A1," (Continued)")</f>
        <v>Occupation Table 3  Employment Change by Occupation in Occupation Group (SOC 2020), 2015-2035, Hull and East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3.9595696290253724</v>
      </c>
      <c r="C59" s="44">
        <f>IF(AND(D$5-C$5 &lt;&gt; 0,D7 &lt;&gt; 0,C7 &lt;&gt; 0),(EXP(LN(D7/C7)/(D$5-C$5))-1)*100,0)</f>
        <v>6.7734562663523068</v>
      </c>
      <c r="D59" s="44">
        <f>IF(AND(E$5-D$5 &lt;&gt; 0,E7 &lt;&gt; 0,D7 &lt;&gt; 0),(EXP(LN(E7/D7)/(E$5-D$5))-1)*100,0)</f>
        <v>-1.608567231640623</v>
      </c>
      <c r="E59" s="44">
        <f>IF(AND(F$5-E$5 &lt;&gt; 0,F7 &lt;&gt; 0,E7 &lt;&gt; 0),(EXP(LN(F7/E7)/(F$5-E$5))-1)*100,0)</f>
        <v>0.85179752554189747</v>
      </c>
      <c r="F59" s="44">
        <f>IF(AND(F$5-D$5 &lt;&gt; 0,F7 &lt;&gt; 0,D7 &lt;&gt; 0),(EXP(LN(F7/D7)/(F$5-D$5))-1)*100,0)</f>
        <v>2.4914867608072377E-2</v>
      </c>
      <c r="H59" s="44">
        <f>(B7/B$51)*100</f>
        <v>8.4959105607955117</v>
      </c>
      <c r="I59" s="44">
        <f>(C7/C$51)*100</f>
        <v>9.5196091359614012</v>
      </c>
      <c r="J59" s="44">
        <f>(D7/D$51)*100</f>
        <v>10.043211785674133</v>
      </c>
      <c r="K59" s="44">
        <f>(E7/E$51)*100</f>
        <v>9.1979979887407914</v>
      </c>
      <c r="L59" s="44">
        <f>(F7/F$51)*100</f>
        <v>9.7879500266459356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4.6660255618608426</v>
      </c>
      <c r="C60" s="44">
        <f t="shared" si="32"/>
        <v>9.1601604560940011</v>
      </c>
      <c r="D60" s="44">
        <f t="shared" si="32"/>
        <v>-2.3071847424799619</v>
      </c>
      <c r="E60" s="44">
        <f t="shared" si="32"/>
        <v>0.74691551807148926</v>
      </c>
      <c r="F60" s="44">
        <f>IF(AND(F$5-D$5 &lt;&gt; 0,F8 &lt;&gt; 0,D8 &lt;&gt; 0),(EXP(LN(F8/D8)/(F$5-D$5))-1)*100,0)</f>
        <v>-0.28158181700380647</v>
      </c>
      <c r="H60" s="44">
        <f t="shared" ref="H60:L60" si="33">(B8/B$51)*100</f>
        <v>5.5595851667793488</v>
      </c>
      <c r="I60" s="44">
        <f t="shared" si="33"/>
        <v>6.4005399684367008</v>
      </c>
      <c r="J60" s="44">
        <f t="shared" si="33"/>
        <v>6.9035262728209918</v>
      </c>
      <c r="K60" s="44">
        <f t="shared" si="33"/>
        <v>6.1012437056865041</v>
      </c>
      <c r="L60" s="44">
        <f t="shared" si="33"/>
        <v>6.4253673079142146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2.581107317666631</v>
      </c>
      <c r="C61" s="44">
        <f>IF(AND(D$5-C$5 &lt;&gt; 0,D9 &lt;&gt; 0,C9 &lt;&gt; 0),(EXP(LN(D9/C9)/(D$5-C$5))-1)*100,0)</f>
        <v>1.8757785494454282</v>
      </c>
      <c r="D61" s="44">
        <f t="shared" si="34"/>
        <v>-0.13868825921193872</v>
      </c>
      <c r="E61" s="44">
        <f t="shared" si="34"/>
        <v>1.0556088285278653</v>
      </c>
      <c r="F61" s="44">
        <f>IF(AND(F$5-D$5 &lt;&gt; 0,F9 &lt;&gt; 0,D9 &lt;&gt; 0),(EXP(LN(F9/D9)/(F$5-D$5))-1)*100,0)</f>
        <v>0.65593114713247136</v>
      </c>
      <c r="H61" s="44">
        <f t="shared" ref="H61:L61" si="35">(B9/B$51)*100</f>
        <v>2.9363253940161624</v>
      </c>
      <c r="I61" s="44">
        <f t="shared" si="35"/>
        <v>3.1190691675247004</v>
      </c>
      <c r="J61" s="44">
        <f t="shared" si="35"/>
        <v>3.1396855128531422</v>
      </c>
      <c r="K61" s="44">
        <f t="shared" si="35"/>
        <v>3.0967542830542873</v>
      </c>
      <c r="L61" s="44">
        <f t="shared" si="35"/>
        <v>3.3625827187317205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3.5734550788250496</v>
      </c>
      <c r="C63" s="44">
        <f t="shared" si="36"/>
        <v>7.9937634553022052</v>
      </c>
      <c r="D63" s="44">
        <f t="shared" si="36"/>
        <v>1.045497871449319</v>
      </c>
      <c r="E63" s="44">
        <f t="shared" si="36"/>
        <v>1.0180336187941785</v>
      </c>
      <c r="F63" s="44">
        <f>IF(AND(F$5-D$5 &lt;&gt; 0,F11 &lt;&gt; 0,D11 &lt;&gt; 0),(EXP(LN(F11/D11)/(F$5-D$5))-1)*100,0)</f>
        <v>1.0271875401559605</v>
      </c>
      <c r="H63" s="44">
        <f>(B11/B$51)*100</f>
        <v>16.770992080263177</v>
      </c>
      <c r="I63" s="44">
        <f>(C11/C$51)*100</f>
        <v>18.51415534503051</v>
      </c>
      <c r="J63" s="44">
        <f>(D11/D$51)*100</f>
        <v>19.755716360088602</v>
      </c>
      <c r="K63" s="44">
        <f>(E11/E$51)*100</f>
        <v>20.668639390210185</v>
      </c>
      <c r="L63" s="44">
        <f>(F11/F$51)*100</f>
        <v>22.359546618268844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4.7831190793761857</v>
      </c>
      <c r="C64" s="44">
        <f t="shared" si="36"/>
        <v>9.5986697937829888</v>
      </c>
      <c r="D64" s="49">
        <f t="shared" si="36"/>
        <v>4.0839633445671542</v>
      </c>
      <c r="E64" s="49">
        <f t="shared" si="36"/>
        <v>1.2829442531919089</v>
      </c>
      <c r="F64" s="44">
        <f>IF(AND(F$5-D$5 &lt;&gt; 0,F12 &lt;&gt; 0,D12 &lt;&gt; 0),(EXP(LN(F12/D12)/(F$5-D$5))-1)*100,0)</f>
        <v>2.2081401033916315</v>
      </c>
      <c r="H64" s="40">
        <f t="shared" ref="H64:L67" si="37">(B12/B$11)*100</f>
        <v>23.202691239105121</v>
      </c>
      <c r="I64" s="40">
        <f t="shared" si="37"/>
        <v>24.305792873398342</v>
      </c>
      <c r="J64" s="40">
        <f t="shared" si="37"/>
        <v>24.667003741472804</v>
      </c>
      <c r="K64" s="40">
        <f t="shared" si="37"/>
        <v>28.605573860645343</v>
      </c>
      <c r="L64" s="40">
        <f t="shared" si="37"/>
        <v>29.364643754534786</v>
      </c>
    </row>
    <row r="65" spans="1:12" x14ac:dyDescent="0.2">
      <c r="A65" t="str">
        <f>A13</f>
        <v>22 Health professionals</v>
      </c>
      <c r="B65" s="49">
        <f t="shared" si="36"/>
        <v>2.8093627753339678</v>
      </c>
      <c r="C65" s="44">
        <f t="shared" si="36"/>
        <v>1.5770227155598615</v>
      </c>
      <c r="D65" s="49">
        <f t="shared" si="36"/>
        <v>-0.27304561404732919</v>
      </c>
      <c r="E65" s="49">
        <f t="shared" si="36"/>
        <v>0.89532371173428604</v>
      </c>
      <c r="F65" s="44">
        <f>IF(AND(F$5-D$5 &lt;&gt; 0,F13 &lt;&gt; 0,D13 &lt;&gt; 0),(EXP(LN(F13/D13)/(F$5-D$5))-1)*100,0)</f>
        <v>0.5043542194720585</v>
      </c>
      <c r="H65" s="40">
        <f t="shared" si="37"/>
        <v>24.607372656727584</v>
      </c>
      <c r="I65" s="40">
        <f t="shared" si="37"/>
        <v>23.88922493655387</v>
      </c>
      <c r="J65" s="40">
        <f t="shared" si="37"/>
        <v>22.469782202208382</v>
      </c>
      <c r="K65" s="40">
        <f t="shared" si="37"/>
        <v>21.041505156625913</v>
      </c>
      <c r="L65" s="40">
        <f t="shared" si="37"/>
        <v>20.787299774964012</v>
      </c>
    </row>
    <row r="66" spans="1:12" x14ac:dyDescent="0.2">
      <c r="A66" t="str">
        <f>A14</f>
        <v>23 Teaching and other educational professionals</v>
      </c>
      <c r="B66" s="49">
        <f t="shared" si="36"/>
        <v>0.89676061332208956</v>
      </c>
      <c r="C66" s="44">
        <f t="shared" si="36"/>
        <v>4.9411670374080119</v>
      </c>
      <c r="D66" s="49">
        <f t="shared" si="36"/>
        <v>-0.60338102568011642</v>
      </c>
      <c r="E66" s="49">
        <f t="shared" si="36"/>
        <v>0.62306237170997036</v>
      </c>
      <c r="F66" s="44">
        <f>IF(AND(F$5-D$5 &lt;&gt; 0,F14 &lt;&gt; 0,D14 &lt;&gt; 0),(EXP(LN(F14/D14)/(F$5-D$5))-1)*100,0)</f>
        <v>0.21257562285241782</v>
      </c>
      <c r="H66" s="40">
        <f t="shared" si="37"/>
        <v>25.517700472289466</v>
      </c>
      <c r="I66" s="40">
        <f t="shared" si="37"/>
        <v>22.980346431918996</v>
      </c>
      <c r="J66" s="40">
        <f t="shared" si="37"/>
        <v>22.330774447800874</v>
      </c>
      <c r="K66" s="40">
        <f t="shared" si="37"/>
        <v>20.56728679683377</v>
      </c>
      <c r="L66" s="40">
        <f t="shared" si="37"/>
        <v>19.77712712704156</v>
      </c>
    </row>
    <row r="67" spans="1:12" x14ac:dyDescent="0.2">
      <c r="A67" t="str">
        <f>A15</f>
        <v>24 Business, media and public service professionals</v>
      </c>
      <c r="B67" s="49">
        <f t="shared" si="36"/>
        <v>5.6025891276702877</v>
      </c>
      <c r="C67" s="44">
        <f t="shared" si="36"/>
        <v>14.392184812455721</v>
      </c>
      <c r="D67" s="49">
        <f t="shared" si="36"/>
        <v>0.54628689137878883</v>
      </c>
      <c r="E67" s="49">
        <f t="shared" si="36"/>
        <v>1.1143769884479848</v>
      </c>
      <c r="F67" s="44">
        <f>IF(AND(F$5-D$5 &lt;&gt; 0,F15 &lt;&gt; 0,D15 &lt;&gt; 0),(EXP(LN(F15/D15)/(F$5-D$5))-1)*100,0)</f>
        <v>0.92465787879367767</v>
      </c>
      <c r="H67" s="40">
        <f t="shared" si="37"/>
        <v>26.672235631877822</v>
      </c>
      <c r="I67" s="40">
        <f t="shared" si="37"/>
        <v>28.824635758128785</v>
      </c>
      <c r="J67" s="40">
        <f t="shared" si="37"/>
        <v>30.532439608517954</v>
      </c>
      <c r="K67" s="40">
        <f t="shared" si="37"/>
        <v>29.785634185894978</v>
      </c>
      <c r="L67" s="40">
        <f t="shared" si="37"/>
        <v>30.070929343459646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2.7337450833079702</v>
      </c>
      <c r="C69" s="44">
        <f t="shared" si="39"/>
        <v>8.768534796691041</v>
      </c>
      <c r="D69" s="44">
        <f t="shared" si="39"/>
        <v>0.71279066674028169</v>
      </c>
      <c r="E69" s="44">
        <f t="shared" si="39"/>
        <v>0.90623852890343581</v>
      </c>
      <c r="F69" s="44">
        <f t="shared" ref="F69:F74" si="40">IF(AND(F$5-D$5 &lt;&gt; 0,F17 &lt;&gt; 0,D17 &lt;&gt; 0),(EXP(LN(F17/D17)/(F$5-D$5))-1)*100,0)</f>
        <v>0.84171465758553499</v>
      </c>
      <c r="H69" s="44">
        <f>(B17/B$51)*100</f>
        <v>10.608327820233036</v>
      </c>
      <c r="I69" s="44">
        <f>(C17/C$51)*100</f>
        <v>11.335761673875682</v>
      </c>
      <c r="J69" s="44">
        <f>(D17/D$51)*100</f>
        <v>12.182717891108553</v>
      </c>
      <c r="K69" s="44">
        <f>(E17/E$51)*100</f>
        <v>12.537230292866338</v>
      </c>
      <c r="L69" s="44">
        <f>(F17/F$51)*100</f>
        <v>13.413551385828798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4.9040172827486739</v>
      </c>
      <c r="C70" s="44">
        <f t="shared" si="39"/>
        <v>12.492356157887063</v>
      </c>
      <c r="D70" s="49">
        <f t="shared" si="39"/>
        <v>-1.4965958493878384</v>
      </c>
      <c r="E70" s="49">
        <f t="shared" si="39"/>
        <v>0.71398449286801391</v>
      </c>
      <c r="F70" s="44">
        <f t="shared" si="40"/>
        <v>-2.8333474501585076E-2</v>
      </c>
      <c r="H70" s="40">
        <f t="shared" ref="H70:L74" si="41">(B18/B$17)*100</f>
        <v>14.763452999317281</v>
      </c>
      <c r="I70" s="40">
        <f t="shared" si="41"/>
        <v>16.051068332420034</v>
      </c>
      <c r="J70" s="40">
        <f t="shared" si="41"/>
        <v>16.600595925468944</v>
      </c>
      <c r="K70" s="40">
        <f t="shared" si="41"/>
        <v>14.857875854880417</v>
      </c>
      <c r="L70" s="40">
        <f t="shared" si="41"/>
        <v>14.5772073942932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2.2804985622310703</v>
      </c>
      <c r="C71" s="44">
        <f t="shared" si="39"/>
        <v>3.3592980348347234</v>
      </c>
      <c r="D71" s="49">
        <f t="shared" si="39"/>
        <v>9.5150343144648097</v>
      </c>
      <c r="E71" s="49">
        <f t="shared" si="39"/>
        <v>1.8642873902781965</v>
      </c>
      <c r="F71" s="44">
        <f t="shared" si="40"/>
        <v>4.3532266248937246</v>
      </c>
      <c r="H71" s="40">
        <f t="shared" si="41"/>
        <v>16.271352039370374</v>
      </c>
      <c r="I71" s="40">
        <f t="shared" si="41"/>
        <v>15.986099268010644</v>
      </c>
      <c r="J71" s="40">
        <f t="shared" si="41"/>
        <v>15.191084459722187</v>
      </c>
      <c r="K71" s="40">
        <f t="shared" si="41"/>
        <v>23.095871037453172</v>
      </c>
      <c r="L71" s="40">
        <f t="shared" si="41"/>
        <v>25.384796494678074</v>
      </c>
    </row>
    <row r="72" spans="1:12" x14ac:dyDescent="0.2">
      <c r="A72" t="str">
        <f t="shared" si="38"/>
        <v>33 Protective service occupations</v>
      </c>
      <c r="B72" s="49">
        <f t="shared" si="39"/>
        <v>-0.51939197971516693</v>
      </c>
      <c r="C72" s="44">
        <f t="shared" si="39"/>
        <v>9.5121030839027565</v>
      </c>
      <c r="D72" s="49">
        <f t="shared" si="39"/>
        <v>-3.7135447054299053</v>
      </c>
      <c r="E72" s="49">
        <f t="shared" si="39"/>
        <v>0.55580276281599339</v>
      </c>
      <c r="F72" s="44">
        <f t="shared" si="40"/>
        <v>-0.88794265128266936</v>
      </c>
      <c r="H72" s="40">
        <f t="shared" si="41"/>
        <v>11.890909652103881</v>
      </c>
      <c r="I72" s="40">
        <f t="shared" si="41"/>
        <v>10.454814273908358</v>
      </c>
      <c r="J72" s="40">
        <f t="shared" si="41"/>
        <v>10.526285939471357</v>
      </c>
      <c r="K72" s="40">
        <f t="shared" si="41"/>
        <v>8.4077154853470759</v>
      </c>
      <c r="L72" s="40">
        <f t="shared" si="41"/>
        <v>8.1202464070868459</v>
      </c>
    </row>
    <row r="73" spans="1:12" x14ac:dyDescent="0.2">
      <c r="A73" t="str">
        <f t="shared" si="38"/>
        <v>34 Culture, media and sports occupations</v>
      </c>
      <c r="B73" s="49">
        <f t="shared" si="39"/>
        <v>5.3148577493973503</v>
      </c>
      <c r="C73" s="44">
        <f t="shared" si="39"/>
        <v>8.6717041063346212</v>
      </c>
      <c r="D73" s="49">
        <f t="shared" si="39"/>
        <v>-3.1594884212644114</v>
      </c>
      <c r="E73" s="49">
        <f t="shared" si="39"/>
        <v>0.66258414063447013</v>
      </c>
      <c r="F73" s="44">
        <f t="shared" si="40"/>
        <v>-0.62791357154231564</v>
      </c>
      <c r="H73" s="40">
        <f t="shared" si="41"/>
        <v>11.201310944187442</v>
      </c>
      <c r="I73" s="40">
        <f t="shared" si="41"/>
        <v>12.370149661611226</v>
      </c>
      <c r="J73" s="40">
        <f t="shared" si="41"/>
        <v>12.35913719248323</v>
      </c>
      <c r="K73" s="40">
        <f t="shared" si="41"/>
        <v>10.158986375988816</v>
      </c>
      <c r="L73" s="40">
        <f t="shared" si="41"/>
        <v>9.9163296527830322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2.3196761424162604</v>
      </c>
      <c r="C74" s="44">
        <f t="shared" si="39"/>
        <v>9.2143960477099274</v>
      </c>
      <c r="D74" s="49">
        <f t="shared" si="39"/>
        <v>-0.12009759636844031</v>
      </c>
      <c r="E74" s="49">
        <f t="shared" si="39"/>
        <v>0.55783383154710542</v>
      </c>
      <c r="F74" s="44">
        <f t="shared" si="40"/>
        <v>0.33134695444125839</v>
      </c>
      <c r="H74" s="40">
        <f t="shared" si="41"/>
        <v>45.872974365021015</v>
      </c>
      <c r="I74" s="40">
        <f t="shared" si="41"/>
        <v>45.137868464049731</v>
      </c>
      <c r="J74" s="40">
        <f t="shared" si="41"/>
        <v>45.322896482854283</v>
      </c>
      <c r="K74" s="40">
        <f t="shared" si="41"/>
        <v>43.479551246330523</v>
      </c>
      <c r="L74" s="40">
        <f t="shared" si="41"/>
        <v>42.001420051158838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-1.1644929665011183</v>
      </c>
      <c r="C76" s="44">
        <f t="shared" si="42"/>
        <v>7.3611196083754438</v>
      </c>
      <c r="D76" s="44">
        <f t="shared" si="42"/>
        <v>0.4010733593402982</v>
      </c>
      <c r="E76" s="44">
        <f t="shared" si="42"/>
        <v>-0.41970754091724682</v>
      </c>
      <c r="F76" s="44">
        <f>IF(AND(F$5-D$5 &lt;&gt; 0,F24 &lt;&gt; 0,D24 &lt;&gt; 0),(EXP(LN(F24/D24)/(F$5-D$5))-1)*100,0)</f>
        <v>-0.14686217388737433</v>
      </c>
      <c r="H76" s="44">
        <f>(B24/B$51)*100</f>
        <v>12.382191053665899</v>
      </c>
      <c r="I76" s="44">
        <f>(C24/C$51)*100</f>
        <v>11.334458393525363</v>
      </c>
      <c r="J76" s="44">
        <f>(D24/D$51)*100</f>
        <v>12.023696551260461</v>
      </c>
      <c r="K76" s="44">
        <f>(E24/E$51)*100</f>
        <v>12.18327511766743</v>
      </c>
      <c r="L76" s="44">
        <f>(F24/F$51)*100</f>
        <v>11.419840188850424</v>
      </c>
    </row>
    <row r="77" spans="1:12" x14ac:dyDescent="0.2">
      <c r="A77" t="str">
        <f>A25</f>
        <v>41 Administrative occupations</v>
      </c>
      <c r="B77" s="49">
        <f t="shared" si="42"/>
        <v>-0.82410591883766982</v>
      </c>
      <c r="C77" s="44">
        <f t="shared" si="42"/>
        <v>8.9097531836327413</v>
      </c>
      <c r="D77" s="49">
        <f t="shared" si="42"/>
        <v>0.68536621547294896</v>
      </c>
      <c r="E77" s="49">
        <f t="shared" si="42"/>
        <v>-1.6600472131034216E-2</v>
      </c>
      <c r="F77" s="44">
        <f>IF(AND(F$5-D$5 &lt;&gt; 0,F25 &lt;&gt; 0,D25 &lt;&gt; 0),(EXP(LN(F25/D25)/(F$5-D$5))-1)*100,0)</f>
        <v>0.21684295074217985</v>
      </c>
      <c r="H77" s="40">
        <f t="shared" ref="H77:L78" si="43">(B25/B$24)*100</f>
        <v>80.3943277354971</v>
      </c>
      <c r="I77" s="40">
        <f t="shared" si="43"/>
        <v>81.507566533866452</v>
      </c>
      <c r="J77" s="40">
        <f t="shared" si="43"/>
        <v>82.683274784975396</v>
      </c>
      <c r="K77" s="40">
        <f t="shared" si="43"/>
        <v>83.860541141664356</v>
      </c>
      <c r="L77" s="40">
        <f t="shared" si="43"/>
        <v>87.317778298866955</v>
      </c>
    </row>
    <row r="78" spans="1:12" x14ac:dyDescent="0.2">
      <c r="A78" t="str">
        <f>A26</f>
        <v>42 Secretarial and related occupations</v>
      </c>
      <c r="B78" s="49">
        <f t="shared" si="42"/>
        <v>-2.5984033363975034</v>
      </c>
      <c r="C78" s="44">
        <f t="shared" si="42"/>
        <v>0.53533573287698477</v>
      </c>
      <c r="D78" s="49">
        <f t="shared" si="42"/>
        <v>-1.0027805964598513</v>
      </c>
      <c r="E78" s="49">
        <f t="shared" si="42"/>
        <v>-2.791546351739127</v>
      </c>
      <c r="F78" s="44">
        <f>IF(AND(F$5-D$5 &lt;&gt; 0,F26 &lt;&gt; 0,D26 &lt;&gt; 0),(EXP(LN(F26/D26)/(F$5-D$5))-1)*100,0)</f>
        <v>-2.19891146253679</v>
      </c>
      <c r="H78" s="40">
        <f t="shared" si="43"/>
        <v>19.605672264502893</v>
      </c>
      <c r="I78" s="40">
        <f t="shared" si="43"/>
        <v>18.492433466133555</v>
      </c>
      <c r="J78" s="40">
        <f t="shared" si="43"/>
        <v>17.316725215024601</v>
      </c>
      <c r="K78" s="40">
        <f t="shared" si="43"/>
        <v>16.139458858335647</v>
      </c>
      <c r="L78" s="40">
        <f t="shared" si="43"/>
        <v>12.682221701133059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-0.7659933399025709</v>
      </c>
      <c r="C80" s="44">
        <f t="shared" si="44"/>
        <v>-9.1964471426808636</v>
      </c>
      <c r="D80" s="44">
        <f t="shared" si="44"/>
        <v>-0.68591190709502703</v>
      </c>
      <c r="E80" s="44">
        <f t="shared" si="44"/>
        <v>-0.81259411601840581</v>
      </c>
      <c r="F80" s="44">
        <f>IF(AND(F$5-D$5 &lt;&gt; 0,F28 &lt;&gt; 0,D28 &lt;&gt; 0),(EXP(LN(F28/D28)/(F$5-D$5))-1)*100,0)</f>
        <v>-0.77038467791937792</v>
      </c>
      <c r="H80" s="44">
        <f>(B28/B$51)*100</f>
        <v>12.373060007447936</v>
      </c>
      <c r="I80" s="44">
        <f>(C28/C$51)*100</f>
        <v>11.509872682314287</v>
      </c>
      <c r="J80" s="44">
        <f>(D28/D$51)*100</f>
        <v>10.326747633781629</v>
      </c>
      <c r="K80" s="44">
        <f>(E28/E$51)*100</f>
        <v>9.9095087492867524</v>
      </c>
      <c r="L80" s="44">
        <f>(F28/F$51)*100</f>
        <v>8.9285193927234463</v>
      </c>
    </row>
    <row r="81" spans="1:12" x14ac:dyDescent="0.2">
      <c r="A81" t="str">
        <f>A29</f>
        <v>51 Skilled agricultural and related trades</v>
      </c>
      <c r="B81" s="49">
        <f t="shared" si="44"/>
        <v>-0.37411446793643721</v>
      </c>
      <c r="C81" s="44">
        <f t="shared" si="44"/>
        <v>-17.727573218120185</v>
      </c>
      <c r="D81" s="49">
        <f t="shared" si="44"/>
        <v>-0.3972660618414392</v>
      </c>
      <c r="E81" s="49">
        <f t="shared" si="44"/>
        <v>0.74566148304657798</v>
      </c>
      <c r="F81" s="44">
        <f>IF(AND(F$5-D$5 &lt;&gt; 0,F29 &lt;&gt; 0,D29 &lt;&gt; 0),(EXP(LN(F29/D29)/(F$5-D$5))-1)*100,0)</f>
        <v>0.36323580209869366</v>
      </c>
      <c r="H81" s="40">
        <f t="shared" ref="H81:L84" si="45">(B29/B$28)*100</f>
        <v>13.360134355795978</v>
      </c>
      <c r="I81" s="40">
        <f t="shared" si="45"/>
        <v>13.572426467824226</v>
      </c>
      <c r="J81" s="40">
        <f t="shared" si="45"/>
        <v>12.297277228580498</v>
      </c>
      <c r="K81" s="40">
        <f t="shared" si="45"/>
        <v>12.477022666972578</v>
      </c>
      <c r="L81" s="40">
        <f t="shared" si="45"/>
        <v>14.581733990948049</v>
      </c>
    </row>
    <row r="82" spans="1:12" x14ac:dyDescent="0.2">
      <c r="A82" t="str">
        <f>A30</f>
        <v>52 Skilled metal, electrical and electronic trades</v>
      </c>
      <c r="B82" s="49">
        <f t="shared" si="44"/>
        <v>0.32255907910081483</v>
      </c>
      <c r="C82" s="44">
        <f t="shared" si="44"/>
        <v>-7.6387217184015199</v>
      </c>
      <c r="D82" s="49">
        <f t="shared" si="44"/>
        <v>-0.69453099845353528</v>
      </c>
      <c r="E82" s="49">
        <f t="shared" si="44"/>
        <v>-0.87048709124807333</v>
      </c>
      <c r="F82" s="44">
        <f>IF(AND(F$5-D$5 &lt;&gt; 0,F30 &lt;&gt; 0,D30 &lt;&gt; 0),(EXP(LN(F30/D30)/(F$5-D$5))-1)*100,0)</f>
        <v>-0.81186972882582031</v>
      </c>
      <c r="H82" s="40">
        <f t="shared" si="45"/>
        <v>34.812221214221886</v>
      </c>
      <c r="I82" s="40">
        <f t="shared" si="45"/>
        <v>36.365037101356371</v>
      </c>
      <c r="J82" s="40">
        <f t="shared" si="45"/>
        <v>36.988875498259787</v>
      </c>
      <c r="K82" s="40">
        <f t="shared" si="45"/>
        <v>36.972827666003859</v>
      </c>
      <c r="L82" s="40">
        <f t="shared" si="45"/>
        <v>36.757593309930861</v>
      </c>
    </row>
    <row r="83" spans="1:12" x14ac:dyDescent="0.2">
      <c r="A83" t="str">
        <f>A31</f>
        <v>53 Skilled construction and building trades</v>
      </c>
      <c r="B83" s="49">
        <f t="shared" si="44"/>
        <v>-0.39934774912719906</v>
      </c>
      <c r="C83" s="44">
        <f t="shared" si="44"/>
        <v>-11.463876146403662</v>
      </c>
      <c r="D83" s="49">
        <f t="shared" si="44"/>
        <v>-1.2590896406814545</v>
      </c>
      <c r="E83" s="49">
        <f t="shared" si="44"/>
        <v>-1.575341181559986</v>
      </c>
      <c r="F83" s="44">
        <f>IF(AND(F$5-D$5 &lt;&gt; 0,F31 &lt;&gt; 0,D31 &lt;&gt; 0),(EXP(LN(F31/D31)/(F$5-D$5))-1)*100,0)</f>
        <v>-1.470036706632738</v>
      </c>
      <c r="H83" s="40">
        <f t="shared" si="45"/>
        <v>31.654509355345262</v>
      </c>
      <c r="I83" s="40">
        <f t="shared" si="45"/>
        <v>32.124931430028127</v>
      </c>
      <c r="J83" s="40">
        <f t="shared" si="45"/>
        <v>31.322749147782979</v>
      </c>
      <c r="K83" s="40">
        <f t="shared" si="45"/>
        <v>30.429247385563457</v>
      </c>
      <c r="L83" s="40">
        <f t="shared" si="45"/>
        <v>28.168587564172171</v>
      </c>
    </row>
    <row r="84" spans="1:12" x14ac:dyDescent="0.2">
      <c r="A84" t="str">
        <f>A32</f>
        <v>54 Textiles, printing and other skilled trades</v>
      </c>
      <c r="B84" s="49">
        <f t="shared" si="44"/>
        <v>-3.6374482991894053</v>
      </c>
      <c r="C84" s="44">
        <f t="shared" si="44"/>
        <v>-1.8385897386281158</v>
      </c>
      <c r="D84" s="49">
        <f t="shared" si="44"/>
        <v>5.0639481876135761E-2</v>
      </c>
      <c r="E84" s="49">
        <f t="shared" si="44"/>
        <v>-0.63111837208806865</v>
      </c>
      <c r="F84" s="44">
        <f>IF(AND(F$5-D$5 &lt;&gt; 0,F32 &lt;&gt; 0,D32 &lt;&gt; 0),(EXP(LN(F32/D32)/(F$5-D$5))-1)*100,0)</f>
        <v>-0.40438349971709808</v>
      </c>
      <c r="H84" s="40">
        <f t="shared" si="45"/>
        <v>20.173135074636892</v>
      </c>
      <c r="I84" s="40">
        <f t="shared" si="45"/>
        <v>17.937605000791283</v>
      </c>
      <c r="J84" s="40">
        <f t="shared" si="45"/>
        <v>19.391098125376743</v>
      </c>
      <c r="K84" s="40">
        <f t="shared" si="45"/>
        <v>20.120902281460111</v>
      </c>
      <c r="L84" s="40">
        <f t="shared" si="45"/>
        <v>20.492085134948923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0.59843517468629592</v>
      </c>
      <c r="C86" s="44">
        <f t="shared" si="46"/>
        <v>-2.5997521684222424</v>
      </c>
      <c r="D86" s="44">
        <f t="shared" si="46"/>
        <v>-0.14406343892530149</v>
      </c>
      <c r="E86" s="44">
        <f t="shared" si="46"/>
        <v>0.62763600998927416</v>
      </c>
      <c r="F86" s="44">
        <f>IF(AND(F$5-D$5 &lt;&gt; 0,F34 &lt;&gt; 0,D34 &lt;&gt; 0),(EXP(LN(F34/D34)/(F$5-D$5))-1)*100,0)</f>
        <v>0.36974248258088149</v>
      </c>
      <c r="H86" s="44">
        <f>(B34/B$51)*100</f>
        <v>10.154765146411211</v>
      </c>
      <c r="I86" s="44">
        <f>(C34/C$51)*100</f>
        <v>9.9766808214025424</v>
      </c>
      <c r="J86" s="44">
        <f>(D34/D$51)*100</f>
        <v>9.6014393502995912</v>
      </c>
      <c r="K86" s="44">
        <f>(E34/E$51)*100</f>
        <v>9.4676033577332142</v>
      </c>
      <c r="L86" s="44">
        <f>(F34/F$51)*100</f>
        <v>9.8531423549540111</v>
      </c>
    </row>
    <row r="87" spans="1:12" x14ac:dyDescent="0.2">
      <c r="A87" t="str">
        <f>A35</f>
        <v>61 Caring personal service occupations</v>
      </c>
      <c r="B87" s="49">
        <f t="shared" si="46"/>
        <v>-0.37497132774613195</v>
      </c>
      <c r="C87" s="44">
        <f t="shared" si="46"/>
        <v>-2.5756956074376003</v>
      </c>
      <c r="D87" s="49">
        <f t="shared" si="46"/>
        <v>0.76668469273750706</v>
      </c>
      <c r="E87" s="49">
        <f t="shared" si="46"/>
        <v>0.91931587937734704</v>
      </c>
      <c r="F87" s="44">
        <f>IF(AND(F$5-D$5 &lt;&gt; 0,F35 &lt;&gt; 0,D35 &lt;&gt; 0),(EXP(LN(F35/D35)/(F$5-D$5))-1)*100,0)</f>
        <v>0.86841314663173019</v>
      </c>
      <c r="H87" s="40">
        <f t="shared" ref="H87:L89" si="47">(B35/B$34)*100</f>
        <v>78.746623337164522</v>
      </c>
      <c r="I87" s="40">
        <f t="shared" si="47"/>
        <v>75.742716480388367</v>
      </c>
      <c r="J87" s="40">
        <f t="shared" si="47"/>
        <v>75.761423920243175</v>
      </c>
      <c r="K87" s="40">
        <f t="shared" si="47"/>
        <v>79.279980134084454</v>
      </c>
      <c r="L87" s="40">
        <f t="shared" si="47"/>
        <v>81.608201936838498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4.356107239765783</v>
      </c>
      <c r="C88" s="44">
        <f t="shared" si="46"/>
        <v>-3.7985732706789066</v>
      </c>
      <c r="D88" s="49">
        <f t="shared" si="46"/>
        <v>-3.1194579418874269</v>
      </c>
      <c r="E88" s="49">
        <f t="shared" si="46"/>
        <v>-0.62954358163659352</v>
      </c>
      <c r="F88" s="44">
        <f>IF(AND(F$5-D$5 &lt;&gt; 0,F36 &lt;&gt; 0,D36 &lt;&gt; 0),(EXP(LN(F36/D36)/(F$5-D$5))-1)*100,0)</f>
        <v>-1.4665453435758202</v>
      </c>
      <c r="H88" s="40">
        <f t="shared" si="47"/>
        <v>20.156272491578665</v>
      </c>
      <c r="I88" s="40">
        <f t="shared" si="47"/>
        <v>23.340857194439906</v>
      </c>
      <c r="J88" s="40">
        <f t="shared" si="47"/>
        <v>23.053573406437245</v>
      </c>
      <c r="K88" s="40">
        <f t="shared" si="47"/>
        <v>19.817625001942822</v>
      </c>
      <c r="L88" s="40">
        <f t="shared" si="47"/>
        <v>17.476390909689623</v>
      </c>
    </row>
    <row r="89" spans="1:12" x14ac:dyDescent="0.2">
      <c r="A89" t="str">
        <f>A37</f>
        <v>63 Community and civil enforcement occupations</v>
      </c>
      <c r="B89" s="49">
        <f t="shared" si="46"/>
        <v>-3.8268927791393015</v>
      </c>
      <c r="C89" s="44">
        <f t="shared" si="46"/>
        <v>25.945262474625565</v>
      </c>
      <c r="D89" s="49">
        <f t="shared" si="46"/>
        <v>-5.439590065937983</v>
      </c>
      <c r="E89" s="49">
        <f t="shared" si="46"/>
        <v>0.77180529384626162</v>
      </c>
      <c r="F89" s="44">
        <f>IF(AND(F$5-D$5 &lt;&gt; 0,F37 &lt;&gt; 0,D37 &lt;&gt; 0),(EXP(LN(F37/D37)/(F$5-D$5))-1)*100,0)</f>
        <v>-1.3427191750064793</v>
      </c>
      <c r="H89" s="40">
        <f t="shared" si="47"/>
        <v>1.0971041712568244</v>
      </c>
      <c r="I89" s="40">
        <f t="shared" si="47"/>
        <v>0.9164263251717254</v>
      </c>
      <c r="J89" s="40">
        <f t="shared" si="47"/>
        <v>1.1850026733195824</v>
      </c>
      <c r="K89" s="40">
        <f t="shared" si="47"/>
        <v>0.90239486397272994</v>
      </c>
      <c r="L89" s="40">
        <f t="shared" si="47"/>
        <v>0.91540715347187851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0.6124648481603101</v>
      </c>
      <c r="C91" s="44">
        <f t="shared" si="48"/>
        <v>-0.76461313687443688</v>
      </c>
      <c r="D91" s="44">
        <f t="shared" si="48"/>
        <v>-0.15267179634648187</v>
      </c>
      <c r="E91" s="44">
        <f t="shared" si="48"/>
        <v>-3.4953485811739515E-2</v>
      </c>
      <c r="F91" s="44">
        <f t="shared" ref="F91:F93" si="49">IF(AND(F$5-D$5 &lt;&gt; 0,F39 &lt;&gt; 0,D39 &lt;&gt; 0),(EXP(LN(F39/D39)/(F$5-D$5))-1)*100,0)</f>
        <v>-7.4208335459147179E-2</v>
      </c>
      <c r="H91" s="44">
        <f>(B39/B$51)*100</f>
        <v>8.5190939983141032</v>
      </c>
      <c r="I91" s="44">
        <f>(C39/C$51)*100</f>
        <v>8.3743644708039113</v>
      </c>
      <c r="J91" s="44">
        <f>(D39/D$51)*100</f>
        <v>8.211237774083882</v>
      </c>
      <c r="K91" s="44">
        <f>(E39/E$51)*100</f>
        <v>8.0932905977514036</v>
      </c>
      <c r="L91" s="44">
        <f>(F39/F$51)*100</f>
        <v>7.8844038110754342</v>
      </c>
    </row>
    <row r="92" spans="1:12" s="30" customFormat="1" x14ac:dyDescent="0.2">
      <c r="A92" t="str">
        <f>A40</f>
        <v>71 Sales occupations</v>
      </c>
      <c r="B92" s="49">
        <f t="shared" si="48"/>
        <v>0.31619556539952409</v>
      </c>
      <c r="C92" s="44">
        <f t="shared" si="48"/>
        <v>-2.9991911326730514</v>
      </c>
      <c r="D92" s="49">
        <f t="shared" si="48"/>
        <v>-0.8456952219510816</v>
      </c>
      <c r="E92" s="49">
        <f t="shared" si="48"/>
        <v>-0.45506553190404198</v>
      </c>
      <c r="F92" s="44">
        <f t="shared" si="49"/>
        <v>-0.58544612212073632</v>
      </c>
      <c r="G92"/>
      <c r="H92" s="40">
        <f>(B40/B$34)*100</f>
        <v>67.500078406401158</v>
      </c>
      <c r="I92" s="40">
        <f t="shared" ref="H92:L93" si="50">(C40/C$34)*100</f>
        <v>66.745745783062759</v>
      </c>
      <c r="J92" s="40">
        <f t="shared" si="50"/>
        <v>66.472021104149874</v>
      </c>
      <c r="K92" s="40">
        <f t="shared" si="50"/>
        <v>64.169300671874112</v>
      </c>
      <c r="L92" s="40">
        <f t="shared" si="50"/>
        <v>57.589890787604894</v>
      </c>
    </row>
    <row r="93" spans="1:12" s="30" customFormat="1" x14ac:dyDescent="0.2">
      <c r="A93" t="str">
        <f>A41</f>
        <v>72 Customer service occupations</v>
      </c>
      <c r="B93" s="49">
        <f t="shared" si="48"/>
        <v>1.8056536323849182</v>
      </c>
      <c r="C93" s="44">
        <f t="shared" si="48"/>
        <v>7.9100238996251848</v>
      </c>
      <c r="D93" s="49">
        <f t="shared" si="48"/>
        <v>2.1259295529573841</v>
      </c>
      <c r="E93" s="49">
        <f t="shared" si="48"/>
        <v>1.1418293084650699</v>
      </c>
      <c r="F93" s="44">
        <f t="shared" si="49"/>
        <v>1.468804526066636</v>
      </c>
      <c r="G93"/>
      <c r="H93" s="40">
        <f t="shared" si="50"/>
        <v>16.392496906626441</v>
      </c>
      <c r="I93" s="40">
        <f t="shared" si="50"/>
        <v>17.193638674729534</v>
      </c>
      <c r="J93" s="40">
        <f t="shared" si="50"/>
        <v>19.048883361363103</v>
      </c>
      <c r="K93" s="40">
        <f t="shared" si="50"/>
        <v>21.314747317322009</v>
      </c>
      <c r="L93" s="40">
        <f t="shared" si="50"/>
        <v>22.429290170551809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-0.61295279802060509</v>
      </c>
      <c r="C95" s="44">
        <f t="shared" si="51"/>
        <v>-5.556929205297112</v>
      </c>
      <c r="D95" s="44">
        <f t="shared" si="51"/>
        <v>-3.4541327408543765E-3</v>
      </c>
      <c r="E95" s="44">
        <f t="shared" si="51"/>
        <v>-0.91710217032967556</v>
      </c>
      <c r="F95" s="44">
        <f>IF(AND(F$5-D$5 &lt;&gt; 0,F43 &lt;&gt; 0,D43 &lt;&gt; 0),(EXP(LN(F43/D43)/(F$5-D$5))-1)*100,0)</f>
        <v>-0.61348414627642178</v>
      </c>
      <c r="H95" s="44">
        <f>(B43/B$51)*100</f>
        <v>8.561901122105068</v>
      </c>
      <c r="I95" s="44">
        <f>(C43/C$51)*100</f>
        <v>8.0138397371155499</v>
      </c>
      <c r="J95" s="44">
        <f>(D43/D$51)*100</f>
        <v>7.4782668016392977</v>
      </c>
      <c r="K95" s="44">
        <f>(E43/E$51)*100</f>
        <v>7.4260900967949821</v>
      </c>
      <c r="L95" s="44">
        <f>(F43/F$51)*100</f>
        <v>6.6207808326557744</v>
      </c>
    </row>
    <row r="96" spans="1:12" x14ac:dyDescent="0.2">
      <c r="A96" t="str">
        <f>A44</f>
        <v>81 Process, plant and machine operatives</v>
      </c>
      <c r="B96" s="49">
        <f t="shared" si="51"/>
        <v>-0.60535806774951739</v>
      </c>
      <c r="C96" s="44">
        <f t="shared" si="51"/>
        <v>-6.3165746720818872</v>
      </c>
      <c r="D96" s="49">
        <f t="shared" si="51"/>
        <v>0.21182809161799376</v>
      </c>
      <c r="E96" s="49">
        <f t="shared" si="51"/>
        <v>-1.2000851805389123</v>
      </c>
      <c r="F96" s="44">
        <f>IF(AND(F$5-D$5 &lt;&gt; 0,F44 &lt;&gt; 0,D44 &lt;&gt; 0),(EXP(LN(F44/D44)/(F$5-D$5))-1)*100,0)</f>
        <v>-0.73167169569734458</v>
      </c>
      <c r="H96" s="40">
        <f>(B44/B$43)*100</f>
        <v>53.357711757165838</v>
      </c>
      <c r="I96" s="40">
        <f t="shared" ref="H96:L97" si="52">(C44/C$43)*100</f>
        <v>53.374023093188129</v>
      </c>
      <c r="J96" s="40">
        <f t="shared" si="52"/>
        <v>52.944713305337807</v>
      </c>
      <c r="K96" s="40">
        <f t="shared" si="52"/>
        <v>53.517095030763699</v>
      </c>
      <c r="L96" s="40">
        <f t="shared" si="52"/>
        <v>52.0081296877133</v>
      </c>
    </row>
    <row r="97" spans="1:12" x14ac:dyDescent="0.2">
      <c r="A97" t="str">
        <f>A45</f>
        <v>82 Transport and mobile machine drivers and operatives</v>
      </c>
      <c r="B97" s="49">
        <f t="shared" si="51"/>
        <v>-0.62164313154720041</v>
      </c>
      <c r="C97" s="44">
        <f t="shared" si="51"/>
        <v>-4.6873423917523471</v>
      </c>
      <c r="D97" s="49">
        <f t="shared" si="51"/>
        <v>-0.24791862768882567</v>
      </c>
      <c r="E97" s="49">
        <f t="shared" si="51"/>
        <v>-0.60005569206226239</v>
      </c>
      <c r="F97" s="44">
        <f>IF(AND(F$5-D$5 &lt;&gt; 0,F45 &lt;&gt; 0,D45 &lt;&gt; 0),(EXP(LN(F45/D45)/(F$5-D$5))-1)*100,0)</f>
        <v>-0.4828150085293248</v>
      </c>
      <c r="H97" s="40">
        <f t="shared" si="52"/>
        <v>46.642288242834169</v>
      </c>
      <c r="I97" s="40">
        <f t="shared" si="52"/>
        <v>46.625976906811864</v>
      </c>
      <c r="J97" s="40">
        <f t="shared" si="52"/>
        <v>47.055286694662186</v>
      </c>
      <c r="K97" s="40">
        <f t="shared" si="52"/>
        <v>46.482904969236309</v>
      </c>
      <c r="L97" s="40">
        <f t="shared" si="52"/>
        <v>47.991870312286693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-0.47279099044456041</v>
      </c>
      <c r="C99" s="44">
        <f t="shared" si="53"/>
        <v>-8.0469259349426068</v>
      </c>
      <c r="D99" s="44">
        <f t="shared" si="53"/>
        <v>0.40427273451033585</v>
      </c>
      <c r="E99" s="44">
        <f t="shared" si="53"/>
        <v>-0.54682975585333971</v>
      </c>
      <c r="F99" s="44">
        <f>IF(AND(F$5-D$5 &lt;&gt; 0,F47 &lt;&gt; 0,D47 &lt;&gt; 0),(EXP(LN(F47/D47)/(F$5-D$5))-1)*100,0)</f>
        <v>-0.23080088999538617</v>
      </c>
      <c r="H99" s="44">
        <f>(B47/B$51)*100</f>
        <v>12.133758210764071</v>
      </c>
      <c r="I99" s="44">
        <f>(C47/C$51)*100</f>
        <v>11.42125773997075</v>
      </c>
      <c r="J99" s="44">
        <f>(D47/D$51)*100</f>
        <v>10.376965852063844</v>
      </c>
      <c r="K99" s="44">
        <f>(E47/E$51)*100</f>
        <v>10.516364408948904</v>
      </c>
      <c r="L99" s="44">
        <f>(F47/F$51)*100</f>
        <v>9.7322653889973214</v>
      </c>
    </row>
    <row r="100" spans="1:12" x14ac:dyDescent="0.2">
      <c r="A100" t="str">
        <f>A48</f>
        <v>91 Elementary trades and related occupations</v>
      </c>
      <c r="B100" s="49">
        <f t="shared" si="53"/>
        <v>-3.1779069336968613</v>
      </c>
      <c r="C100" s="44">
        <f t="shared" si="53"/>
        <v>-8.0137987247372315</v>
      </c>
      <c r="D100" s="49">
        <f t="shared" si="53"/>
        <v>12.014811359870814</v>
      </c>
      <c r="E100" s="49">
        <f t="shared" si="53"/>
        <v>0.93393480751948754</v>
      </c>
      <c r="F100" s="44">
        <f>IF(AND(F$5-D$5 &lt;&gt; 0,F48 &lt;&gt; 0,D48 &lt;&gt; 0),(EXP(LN(F48/D48)/(F$5-D$5))-1)*100,0)</f>
        <v>4.5000793024036589</v>
      </c>
      <c r="H100" s="40">
        <f t="shared" ref="H100:L101" si="54">(B48/B$47)*100</f>
        <v>20.177337008769282</v>
      </c>
      <c r="I100" s="40">
        <f t="shared" si="54"/>
        <v>18.071508774992761</v>
      </c>
      <c r="J100" s="40">
        <f t="shared" si="54"/>
        <v>18.078019255213292</v>
      </c>
      <c r="K100" s="40">
        <f t="shared" si="54"/>
        <v>31.244036042575146</v>
      </c>
      <c r="L100" s="40">
        <f t="shared" si="54"/>
        <v>36.220367753419822</v>
      </c>
    </row>
    <row r="101" spans="1:12" x14ac:dyDescent="0.2">
      <c r="A101" t="str">
        <f>A49</f>
        <v>92 Elementary administration and service occupations</v>
      </c>
      <c r="B101" s="49">
        <f t="shared" si="53"/>
        <v>0.17722835798654746</v>
      </c>
      <c r="C101" s="44">
        <f t="shared" si="53"/>
        <v>-8.0542330226353815</v>
      </c>
      <c r="D101" s="49">
        <f t="shared" si="53"/>
        <v>-3.0530432099470484</v>
      </c>
      <c r="E101" s="49">
        <f t="shared" si="53"/>
        <v>-1.291217524523991</v>
      </c>
      <c r="F101" s="44">
        <f>IF(AND(F$5-D$5 &lt;&gt; 0,F49 &lt;&gt; 0,D49 &lt;&gt; 0),(EXP(LN(F49/D49)/(F$5-D$5))-1)*100,0)</f>
        <v>-1.8820218550286594</v>
      </c>
      <c r="H101" s="40">
        <f t="shared" si="54"/>
        <v>79.822662991230729</v>
      </c>
      <c r="I101" s="40">
        <f t="shared" si="54"/>
        <v>81.928491225007249</v>
      </c>
      <c r="J101" s="40">
        <f t="shared" si="54"/>
        <v>81.921980744786708</v>
      </c>
      <c r="K101" s="40">
        <f t="shared" si="54"/>
        <v>68.755963957424854</v>
      </c>
      <c r="L101" s="40">
        <f t="shared" si="54"/>
        <v>63.779632246580178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1.0443830639741636</v>
      </c>
      <c r="C103" s="206">
        <f t="shared" ref="C103" si="56">IF(AND(D$5-C$5 &lt;&gt; 0,D51 &lt;&gt; 0,C51 &lt;&gt; 0),(EXP(LN(D51/C51)/(D$5-C$5))-1)*100,0)</f>
        <v>1.2068242154584574</v>
      </c>
      <c r="D103" s="50">
        <f>IF(AND(E$5-D$5 &lt;&gt; 0,E51 &lt;&gt; 0,D51 &lt;&gt; 0),(EXP(LN(E51/D51)/(E$5-D$5))-1)*100,0)</f>
        <v>0.13667043324574468</v>
      </c>
      <c r="E103" s="50">
        <f>IF(AND(F$5-E$5 &lt;&gt; 0,F51 &lt;&gt; 0,E51 &lt;&gt; 0),(EXP(LN(F51/E51)/(F$5-E$5))-1)*100,0)</f>
        <v>0.22678507450626384</v>
      </c>
      <c r="F103" s="206">
        <f>IF(AND(F$5-D$5 &lt;&gt; 0,F51 &lt;&gt; 0,D51 &lt;&gt; 0),(EXP(LN(F51/D51)/(F$5-D$5))-1)*100,0)</f>
        <v>0.19673785372678054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Hull and East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4.7720001050525225</v>
      </c>
      <c r="C9" s="330">
        <v>10.355130771089092</v>
      </c>
      <c r="D9" s="330">
        <f>SUM(B9:C9)</f>
        <v>15.127130876141614</v>
      </c>
      <c r="E9" s="331"/>
      <c r="F9" s="330">
        <v>6.6374536543855678</v>
      </c>
      <c r="G9" s="330">
        <v>13.179808864374365</v>
      </c>
      <c r="H9" s="330">
        <f>SUM(F9:G9)</f>
        <v>19.817262518759932</v>
      </c>
      <c r="I9" s="331"/>
      <c r="J9" s="330">
        <v>7.6150640968090357</v>
      </c>
      <c r="K9" s="330">
        <v>11.381470095366268</v>
      </c>
      <c r="L9" s="330">
        <f>SUM(J9:K9)</f>
        <v>18.996534192175304</v>
      </c>
      <c r="M9" s="236"/>
      <c r="N9" s="328">
        <f>IF(B9&gt;0,(EXP(LN(F9/B9)/($F$6-$B$6))-1)*100,0)</f>
        <v>6.8218786232385309</v>
      </c>
      <c r="O9" s="328">
        <f>IF(F9&gt;0,(EXP(LN(J9/F9)/($J$6-$F$6))-1)*100,0)</f>
        <v>0.92020811450832518</v>
      </c>
      <c r="P9" s="328"/>
      <c r="Q9" s="328">
        <f>IF(C9&gt;0,(EXP(LN(G9/C9)/($F$6-$B$6))-1)*100,0)</f>
        <v>4.9423305778470317</v>
      </c>
      <c r="R9" s="328">
        <f>IF(G9&gt;0,(EXP(LN(K9/G9)/($J$6-$F$6))-1)*100,0)</f>
        <v>-0.97322933199995854</v>
      </c>
      <c r="S9" s="327"/>
      <c r="T9" s="328">
        <f>IF(D9&gt;0,(EXP(LN(H9/D9)/($F$6-$B$6))-1)*100,0)</f>
        <v>5.5498011935729785</v>
      </c>
      <c r="U9" s="328">
        <f>IF(H9&gt;0,(EXP(LN(L9/H9)/($J$6-$F$6))-1)*100,0)</f>
        <v>-0.28158181700379536</v>
      </c>
    </row>
    <row r="10" spans="1:21" x14ac:dyDescent="0.2">
      <c r="A10" s="329" t="str">
        <f>name!D5</f>
        <v>12 Other managers and proprietors</v>
      </c>
      <c r="B10" s="330">
        <v>3.2642445881900843</v>
      </c>
      <c r="C10" s="330">
        <v>4.7252325396424277</v>
      </c>
      <c r="D10" s="330">
        <f t="shared" ref="D10:D33" si="0">SUM(B10:C10)</f>
        <v>7.9894771278325116</v>
      </c>
      <c r="E10" s="331"/>
      <c r="F10" s="330">
        <v>3.8675614779056646</v>
      </c>
      <c r="G10" s="330">
        <v>5.1452197552905652</v>
      </c>
      <c r="H10" s="330">
        <f t="shared" ref="H10:H33" si="1">SUM(F10:G10)</f>
        <v>9.0127812331962289</v>
      </c>
      <c r="I10" s="331"/>
      <c r="J10" s="330">
        <v>3.82665288893272</v>
      </c>
      <c r="K10" s="330">
        <v>6.1147892931704382</v>
      </c>
      <c r="L10" s="330">
        <f t="shared" ref="L10:L33" si="2">SUM(J10:K10)</f>
        <v>9.9414421821031578</v>
      </c>
      <c r="M10" s="236"/>
      <c r="N10" s="328">
        <f t="shared" ref="N10:N36" si="3">IF(B10&gt;0,(EXP(LN(F10/B10)/($F$6-$B$6))-1)*100,0)</f>
        <v>3.4500980489697852</v>
      </c>
      <c r="O10" s="328">
        <f t="shared" ref="O10:O34" si="4">IF(F10&gt;0,(EXP(LN(J10/F10)/($J$6-$F$6))-1)*100,0)</f>
        <v>-7.0866195425900447E-2</v>
      </c>
      <c r="P10" s="328"/>
      <c r="Q10" s="328">
        <f t="shared" ref="Q10:Q34" si="5">IF(C10&gt;0,(EXP(LN(G10/C10)/($F$6-$B$6))-1)*100,0)</f>
        <v>1.71761028897357</v>
      </c>
      <c r="R10" s="328">
        <f t="shared" ref="R10:R34" si="6">IF(G10&gt;0,(EXP(LN(K10/G10)/($J$6-$F$6))-1)*100,0)</f>
        <v>1.1575970954528891</v>
      </c>
      <c r="S10" s="327"/>
      <c r="T10" s="328">
        <f t="shared" ref="T10:T34" si="7">IF(D10&gt;0,(EXP(LN(H10/D10)/($F$6-$B$6))-1)*100,0)</f>
        <v>2.4396519788453919</v>
      </c>
      <c r="U10" s="328">
        <f t="shared" ref="U10:U34" si="8">IF(H10&gt;0,(EXP(LN(L10/H10)/($J$6-$F$6))-1)*100,0)</f>
        <v>0.65593114713247136</v>
      </c>
    </row>
    <row r="11" spans="1:21" x14ac:dyDescent="0.2">
      <c r="A11" s="329" t="str">
        <f>name!D6</f>
        <v>21 Science, research, engineering and technology professionals</v>
      </c>
      <c r="B11" s="330">
        <v>2.3220565711671415</v>
      </c>
      <c r="C11" s="330">
        <v>8.2658790389286612</v>
      </c>
      <c r="D11" s="330">
        <f t="shared" si="0"/>
        <v>10.587935610095803</v>
      </c>
      <c r="E11" s="331"/>
      <c r="F11" s="330">
        <v>3.3465182248824821</v>
      </c>
      <c r="G11" s="330">
        <v>10.642326914006452</v>
      </c>
      <c r="H11" s="330">
        <f t="shared" si="1"/>
        <v>13.988845138888934</v>
      </c>
      <c r="I11" s="331"/>
      <c r="J11" s="330">
        <v>5.6404671876622228</v>
      </c>
      <c r="K11" s="330">
        <v>13.771258430460124</v>
      </c>
      <c r="L11" s="330">
        <f t="shared" si="2"/>
        <v>19.411725618122347</v>
      </c>
      <c r="M11" s="236"/>
      <c r="N11" s="328">
        <f t="shared" si="3"/>
        <v>7.5831062906573932</v>
      </c>
      <c r="O11" s="328">
        <f t="shared" si="4"/>
        <v>3.5415810332839026</v>
      </c>
      <c r="P11" s="328"/>
      <c r="Q11" s="328">
        <f t="shared" si="5"/>
        <v>5.1839582429153541</v>
      </c>
      <c r="R11" s="328">
        <f t="shared" si="6"/>
        <v>1.7331445951836777</v>
      </c>
      <c r="S11" s="327"/>
      <c r="T11" s="328">
        <f t="shared" si="7"/>
        <v>5.7289974623804918</v>
      </c>
      <c r="U11" s="328">
        <f t="shared" si="8"/>
        <v>2.2081401033916315</v>
      </c>
    </row>
    <row r="12" spans="1:21" x14ac:dyDescent="0.2">
      <c r="A12" s="329" t="str">
        <f>name!D7</f>
        <v>22 Health professionals</v>
      </c>
      <c r="B12" s="330">
        <v>8.3241373876709996</v>
      </c>
      <c r="C12" s="330">
        <v>2.9047875046257827</v>
      </c>
      <c r="D12" s="330">
        <f t="shared" si="0"/>
        <v>11.228924892296781</v>
      </c>
      <c r="E12" s="331"/>
      <c r="F12" s="330">
        <v>8.9516187071069471</v>
      </c>
      <c r="G12" s="330">
        <v>3.7911654115323588</v>
      </c>
      <c r="H12" s="330">
        <f t="shared" si="1"/>
        <v>12.742784118639307</v>
      </c>
      <c r="I12" s="331"/>
      <c r="J12" s="330">
        <v>9.7593489506479578</v>
      </c>
      <c r="K12" s="330">
        <v>3.9822568711813036</v>
      </c>
      <c r="L12" s="330">
        <f t="shared" si="2"/>
        <v>13.74160582182926</v>
      </c>
      <c r="M12" s="236"/>
      <c r="N12" s="328">
        <f t="shared" si="3"/>
        <v>1.4641139395931368</v>
      </c>
      <c r="O12" s="328">
        <f t="shared" si="4"/>
        <v>0.57760383694327455</v>
      </c>
      <c r="P12" s="328"/>
      <c r="Q12" s="328">
        <f t="shared" si="5"/>
        <v>5.4706622965657647</v>
      </c>
      <c r="R12" s="328">
        <f t="shared" si="6"/>
        <v>0.3283729223087839</v>
      </c>
      <c r="S12" s="327"/>
      <c r="T12" s="328">
        <f t="shared" si="7"/>
        <v>2.561704461894565</v>
      </c>
      <c r="U12" s="328">
        <f t="shared" si="8"/>
        <v>0.50435421947203629</v>
      </c>
    </row>
    <row r="13" spans="1:21" x14ac:dyDescent="0.2">
      <c r="A13" s="329" t="str">
        <f>name!D8</f>
        <v>23 Teaching and other educational professionals</v>
      </c>
      <c r="B13" s="330">
        <v>7.9913174951675128</v>
      </c>
      <c r="C13" s="330">
        <v>3.6530114636629003</v>
      </c>
      <c r="D13" s="330">
        <f t="shared" si="0"/>
        <v>11.644328958830414</v>
      </c>
      <c r="E13" s="331"/>
      <c r="F13" s="330">
        <v>9.0288065958440544</v>
      </c>
      <c r="G13" s="330">
        <v>3.6351451696691224</v>
      </c>
      <c r="H13" s="330">
        <f t="shared" si="1"/>
        <v>12.663951765513177</v>
      </c>
      <c r="I13" s="331"/>
      <c r="J13" s="330">
        <v>9.4215410745426436</v>
      </c>
      <c r="K13" s="330">
        <v>3.6522822796251782</v>
      </c>
      <c r="L13" s="330">
        <f t="shared" si="2"/>
        <v>13.073823354167821</v>
      </c>
      <c r="M13" s="236"/>
      <c r="N13" s="328">
        <f t="shared" si="3"/>
        <v>2.4713346896977129</v>
      </c>
      <c r="O13" s="328">
        <f t="shared" si="4"/>
        <v>0.28425973708032792</v>
      </c>
      <c r="P13" s="328"/>
      <c r="Q13" s="328">
        <f t="shared" si="5"/>
        <v>-9.8008722750753119E-2</v>
      </c>
      <c r="R13" s="328">
        <f t="shared" si="6"/>
        <v>3.1359632457084174E-2</v>
      </c>
      <c r="S13" s="327"/>
      <c r="T13" s="328">
        <f t="shared" si="7"/>
        <v>1.6929758562839847</v>
      </c>
      <c r="U13" s="328">
        <f t="shared" si="8"/>
        <v>0.21257562285241782</v>
      </c>
    </row>
    <row r="14" spans="1:21" x14ac:dyDescent="0.2">
      <c r="A14" s="329" t="str">
        <f>name!D9</f>
        <v>24 Business, media and public service professionals</v>
      </c>
      <c r="B14" s="330">
        <v>5.5539426494366015</v>
      </c>
      <c r="C14" s="330">
        <v>6.6172279504492657</v>
      </c>
      <c r="D14" s="330">
        <f t="shared" si="0"/>
        <v>12.171170599885867</v>
      </c>
      <c r="E14" s="331"/>
      <c r="F14" s="330">
        <v>8.1817902884570781</v>
      </c>
      <c r="G14" s="330">
        <v>9.133388071771833</v>
      </c>
      <c r="H14" s="330">
        <f t="shared" si="1"/>
        <v>17.315178360228913</v>
      </c>
      <c r="I14" s="331"/>
      <c r="J14" s="330">
        <v>9.8727524977510246</v>
      </c>
      <c r="K14" s="330">
        <v>10.005868689575147</v>
      </c>
      <c r="L14" s="330">
        <f t="shared" si="2"/>
        <v>19.878621187326171</v>
      </c>
      <c r="M14" s="236"/>
      <c r="N14" s="328">
        <f t="shared" si="3"/>
        <v>8.0561253265992061</v>
      </c>
      <c r="O14" s="328">
        <f t="shared" si="4"/>
        <v>1.2603273611238697</v>
      </c>
      <c r="P14" s="328"/>
      <c r="Q14" s="328">
        <f t="shared" si="5"/>
        <v>6.6574418630046539</v>
      </c>
      <c r="R14" s="328">
        <f t="shared" si="6"/>
        <v>0.61008731010454564</v>
      </c>
      <c r="S14" s="327"/>
      <c r="T14" s="328">
        <f t="shared" si="7"/>
        <v>7.3047442833188869</v>
      </c>
      <c r="U14" s="328">
        <f t="shared" si="8"/>
        <v>0.92465787879365546</v>
      </c>
    </row>
    <row r="15" spans="1:21" x14ac:dyDescent="0.2">
      <c r="A15" s="329" t="str">
        <f>name!D10</f>
        <v>31 Science, engineering and technology associate professionals</v>
      </c>
      <c r="B15" s="330">
        <v>1.1702977980175979</v>
      </c>
      <c r="C15" s="330">
        <v>3.0910703410496971</v>
      </c>
      <c r="D15" s="330">
        <f t="shared" si="0"/>
        <v>4.2613681390672955</v>
      </c>
      <c r="E15" s="331"/>
      <c r="F15" s="330">
        <v>1.5506667938198346</v>
      </c>
      <c r="G15" s="330">
        <v>4.2548454678907417</v>
      </c>
      <c r="H15" s="330">
        <f t="shared" si="1"/>
        <v>5.8055122617105761</v>
      </c>
      <c r="I15" s="331"/>
      <c r="J15" s="330">
        <v>1.9350451453106756</v>
      </c>
      <c r="K15" s="330">
        <v>3.8458424424406576</v>
      </c>
      <c r="L15" s="330">
        <f t="shared" si="2"/>
        <v>5.7808875877513337</v>
      </c>
      <c r="M15" s="236"/>
      <c r="N15" s="328">
        <f t="shared" si="3"/>
        <v>5.7899519351994666</v>
      </c>
      <c r="O15" s="328">
        <f t="shared" si="4"/>
        <v>1.4872553892025353</v>
      </c>
      <c r="P15" s="328"/>
      <c r="Q15" s="328">
        <f t="shared" si="5"/>
        <v>6.5994541082960545</v>
      </c>
      <c r="R15" s="328">
        <f t="shared" si="6"/>
        <v>-0.67150700651191775</v>
      </c>
      <c r="S15" s="327"/>
      <c r="T15" s="328">
        <f t="shared" si="7"/>
        <v>6.3795866381515909</v>
      </c>
      <c r="U15" s="328">
        <f t="shared" si="8"/>
        <v>-2.8333474501596179E-2</v>
      </c>
    </row>
    <row r="16" spans="1:21" x14ac:dyDescent="0.2">
      <c r="A16" s="329" t="str">
        <f>name!D11</f>
        <v>32 Health and social care associate professionals</v>
      </c>
      <c r="B16" s="330">
        <v>3.5148481511934859</v>
      </c>
      <c r="C16" s="330">
        <v>1.181764569646754</v>
      </c>
      <c r="D16" s="330">
        <f t="shared" si="0"/>
        <v>4.69661272084024</v>
      </c>
      <c r="E16" s="331"/>
      <c r="F16" s="330">
        <v>3.9283840205677611</v>
      </c>
      <c r="G16" s="330">
        <v>1.3841979792321577</v>
      </c>
      <c r="H16" s="330">
        <f t="shared" si="1"/>
        <v>5.3125819997999191</v>
      </c>
      <c r="I16" s="331"/>
      <c r="J16" s="330">
        <v>7.9366958440404805</v>
      </c>
      <c r="K16" s="330">
        <v>2.1301606535303561</v>
      </c>
      <c r="L16" s="330">
        <f t="shared" si="2"/>
        <v>10.066856497570836</v>
      </c>
      <c r="M16" s="236"/>
      <c r="N16" s="328">
        <f t="shared" si="3"/>
        <v>2.2495660897480008</v>
      </c>
      <c r="O16" s="328">
        <f t="shared" si="4"/>
        <v>4.8001055615499055</v>
      </c>
      <c r="P16" s="328"/>
      <c r="Q16" s="328">
        <f t="shared" si="5"/>
        <v>3.2127736636980764</v>
      </c>
      <c r="R16" s="328">
        <f t="shared" si="6"/>
        <v>2.9155366906612912</v>
      </c>
      <c r="S16" s="327"/>
      <c r="T16" s="328">
        <f t="shared" si="7"/>
        <v>2.4953538877428239</v>
      </c>
      <c r="U16" s="328">
        <f t="shared" si="8"/>
        <v>4.3532266248937246</v>
      </c>
    </row>
    <row r="17" spans="1:21" x14ac:dyDescent="0.2">
      <c r="A17" s="329" t="str">
        <f>name!D12</f>
        <v>33 Protective service occupations</v>
      </c>
      <c r="B17" s="330">
        <v>0.74416565709025628</v>
      </c>
      <c r="C17" s="330">
        <v>2.6880628018174608</v>
      </c>
      <c r="D17" s="330">
        <f t="shared" si="0"/>
        <v>3.432228458907717</v>
      </c>
      <c r="E17" s="331"/>
      <c r="F17" s="330">
        <v>0.88961095563546078</v>
      </c>
      <c r="G17" s="330">
        <v>2.7916112345942152</v>
      </c>
      <c r="H17" s="330">
        <f t="shared" si="1"/>
        <v>3.681222190229676</v>
      </c>
      <c r="I17" s="331"/>
      <c r="J17" s="330">
        <v>1.016614745536222</v>
      </c>
      <c r="K17" s="330">
        <v>2.203633851776599</v>
      </c>
      <c r="L17" s="330">
        <f t="shared" si="2"/>
        <v>3.2202485973128212</v>
      </c>
      <c r="M17" s="236"/>
      <c r="N17" s="328">
        <f t="shared" si="3"/>
        <v>3.6349160168481331</v>
      </c>
      <c r="O17" s="328">
        <f t="shared" si="4"/>
        <v>0.89363105960642564</v>
      </c>
      <c r="P17" s="328"/>
      <c r="Q17" s="328">
        <f t="shared" si="5"/>
        <v>0.75882754210403469</v>
      </c>
      <c r="R17" s="328">
        <f t="shared" si="6"/>
        <v>-1.5643757384014578</v>
      </c>
      <c r="S17" s="327"/>
      <c r="T17" s="328">
        <f t="shared" si="7"/>
        <v>1.4105571294592334</v>
      </c>
      <c r="U17" s="328">
        <f t="shared" si="8"/>
        <v>-0.88794265128266936</v>
      </c>
    </row>
    <row r="18" spans="1:21" x14ac:dyDescent="0.2">
      <c r="A18" s="329" t="str">
        <f>name!D13</f>
        <v>34 Culture, media and sports occupations</v>
      </c>
      <c r="B18" s="330">
        <v>1.6268573910539819</v>
      </c>
      <c r="C18" s="330">
        <v>1.6063231918051641</v>
      </c>
      <c r="D18" s="330">
        <f t="shared" si="0"/>
        <v>3.2331805828591458</v>
      </c>
      <c r="E18" s="331"/>
      <c r="F18" s="330">
        <v>2.3084345521972081</v>
      </c>
      <c r="G18" s="330">
        <v>2.0137670625678759</v>
      </c>
      <c r="H18" s="330">
        <f t="shared" si="1"/>
        <v>4.3222016147650839</v>
      </c>
      <c r="I18" s="331"/>
      <c r="J18" s="330">
        <v>2.2746638457328721</v>
      </c>
      <c r="K18" s="330">
        <v>1.6578580327900387</v>
      </c>
      <c r="L18" s="330">
        <f t="shared" si="2"/>
        <v>3.9325218785229108</v>
      </c>
      <c r="M18" s="236"/>
      <c r="N18" s="328">
        <f t="shared" si="3"/>
        <v>7.2490900894640831</v>
      </c>
      <c r="O18" s="328">
        <f t="shared" si="4"/>
        <v>-9.8200620956523377E-2</v>
      </c>
      <c r="P18" s="327"/>
      <c r="Q18" s="328">
        <f t="shared" si="5"/>
        <v>4.6249493383149876</v>
      </c>
      <c r="R18" s="328">
        <f t="shared" si="6"/>
        <v>-1.2881691603659151</v>
      </c>
      <c r="S18" s="327"/>
      <c r="T18" s="328">
        <f t="shared" si="7"/>
        <v>5.9778273642624891</v>
      </c>
      <c r="U18" s="328">
        <f t="shared" si="8"/>
        <v>-0.62791357154230454</v>
      </c>
    </row>
    <row r="19" spans="1:21" x14ac:dyDescent="0.2">
      <c r="A19" s="329" t="str">
        <f>name!D14</f>
        <v>35 Business and public service associate professionals</v>
      </c>
      <c r="B19" s="330">
        <v>6.5533827617728777</v>
      </c>
      <c r="C19" s="330">
        <v>6.6875325859029626</v>
      </c>
      <c r="D19" s="330">
        <f t="shared" si="0"/>
        <v>13.240915347675841</v>
      </c>
      <c r="E19" s="331"/>
      <c r="F19" s="330">
        <v>7.7463252476290672</v>
      </c>
      <c r="G19" s="330">
        <v>8.1038666640818953</v>
      </c>
      <c r="H19" s="330">
        <f t="shared" si="1"/>
        <v>15.850191911710962</v>
      </c>
      <c r="I19" s="331"/>
      <c r="J19" s="330">
        <v>8.6127494094647385</v>
      </c>
      <c r="K19" s="330">
        <v>8.0437665660663047</v>
      </c>
      <c r="L19" s="330">
        <f t="shared" si="2"/>
        <v>16.656515975531043</v>
      </c>
      <c r="M19" s="236"/>
      <c r="N19" s="328">
        <f t="shared" si="3"/>
        <v>3.4013094736872418</v>
      </c>
      <c r="O19" s="328">
        <f t="shared" si="4"/>
        <v>0.70933746822552379</v>
      </c>
      <c r="P19" s="327"/>
      <c r="Q19" s="328">
        <f t="shared" si="5"/>
        <v>3.9166828636016504</v>
      </c>
      <c r="R19" s="328">
        <f t="shared" si="6"/>
        <v>-4.9613434169848425E-2</v>
      </c>
      <c r="S19" s="327"/>
      <c r="T19" s="328">
        <f t="shared" si="7"/>
        <v>3.6628878261511177</v>
      </c>
      <c r="U19" s="328">
        <f t="shared" si="8"/>
        <v>0.33134695444123619</v>
      </c>
    </row>
    <row r="20" spans="1:21" x14ac:dyDescent="0.2">
      <c r="A20" s="329" t="str">
        <f>name!D15</f>
        <v>41 Administrative occupations</v>
      </c>
      <c r="B20" s="330">
        <v>17.438477259029426</v>
      </c>
      <c r="C20" s="330">
        <v>9.6470369858272385</v>
      </c>
      <c r="D20" s="330">
        <f t="shared" si="0"/>
        <v>27.085514244856665</v>
      </c>
      <c r="E20" s="331"/>
      <c r="F20" s="330">
        <v>17.263555147822565</v>
      </c>
      <c r="G20" s="330">
        <v>11.274761792540859</v>
      </c>
      <c r="H20" s="330">
        <f t="shared" si="1"/>
        <v>28.538316940363423</v>
      </c>
      <c r="I20" s="331"/>
      <c r="J20" s="330">
        <v>15.728210946595659</v>
      </c>
      <c r="K20" s="330">
        <v>13.752579095341883</v>
      </c>
      <c r="L20" s="330">
        <f t="shared" si="2"/>
        <v>29.480790041937542</v>
      </c>
      <c r="M20" s="236"/>
      <c r="N20" s="328">
        <f t="shared" si="3"/>
        <v>-0.20142608434197129</v>
      </c>
      <c r="O20" s="328">
        <f t="shared" si="4"/>
        <v>-0.61902055804745615</v>
      </c>
      <c r="P20" s="327"/>
      <c r="Q20" s="328">
        <f t="shared" si="5"/>
        <v>3.1674476552121744</v>
      </c>
      <c r="R20" s="328">
        <f t="shared" si="6"/>
        <v>1.3332064487121764</v>
      </c>
      <c r="S20" s="327"/>
      <c r="T20" s="328">
        <f t="shared" si="7"/>
        <v>1.0504505583390111</v>
      </c>
      <c r="U20" s="328">
        <f t="shared" si="8"/>
        <v>0.21684295074217985</v>
      </c>
    </row>
    <row r="21" spans="1:21" x14ac:dyDescent="0.2">
      <c r="A21" s="329" t="str">
        <f>name!D16</f>
        <v>42 Secretarial and related occupations</v>
      </c>
      <c r="B21" s="330">
        <v>6.0235912079690346</v>
      </c>
      <c r="C21" s="330">
        <v>0.5817220070043948</v>
      </c>
      <c r="D21" s="330">
        <f t="shared" si="0"/>
        <v>6.605313214973429</v>
      </c>
      <c r="E21" s="331"/>
      <c r="F21" s="330">
        <v>5.5120776002349752</v>
      </c>
      <c r="G21" s="330">
        <v>0.46482877944987772</v>
      </c>
      <c r="H21" s="330">
        <f t="shared" si="1"/>
        <v>5.9769063796848529</v>
      </c>
      <c r="I21" s="331"/>
      <c r="J21" s="330">
        <v>3.7906195390972837</v>
      </c>
      <c r="K21" s="330">
        <v>0.49123373889958649</v>
      </c>
      <c r="L21" s="330">
        <f t="shared" si="2"/>
        <v>4.2818532779968699</v>
      </c>
      <c r="M21" s="236"/>
      <c r="N21" s="328">
        <f t="shared" si="3"/>
        <v>-1.7591827902342372</v>
      </c>
      <c r="O21" s="328">
        <f t="shared" si="4"/>
        <v>-2.4651864145401325</v>
      </c>
      <c r="P21" s="327"/>
      <c r="Q21" s="328">
        <f t="shared" si="5"/>
        <v>-4.3873174599161624</v>
      </c>
      <c r="R21" s="328">
        <f t="shared" si="6"/>
        <v>0.3690188014092266</v>
      </c>
      <c r="S21" s="327"/>
      <c r="T21" s="328">
        <f t="shared" si="7"/>
        <v>-1.979569081868382</v>
      </c>
      <c r="U21" s="328">
        <f t="shared" si="8"/>
        <v>-2.19891146253679</v>
      </c>
    </row>
    <row r="22" spans="1:21" x14ac:dyDescent="0.2">
      <c r="A22" s="329" t="str">
        <f>name!D17</f>
        <v>51 Skilled agricultural and related trades</v>
      </c>
      <c r="B22" s="330">
        <v>0.59893953859023685</v>
      </c>
      <c r="C22" s="330">
        <v>3.8988809829787874</v>
      </c>
      <c r="D22" s="330">
        <f t="shared" si="0"/>
        <v>4.4978205215690243</v>
      </c>
      <c r="E22" s="331"/>
      <c r="F22" s="330">
        <v>0.5814345358992008</v>
      </c>
      <c r="G22" s="330">
        <v>3.0639656229590857</v>
      </c>
      <c r="H22" s="330">
        <f t="shared" si="1"/>
        <v>3.6454001588582865</v>
      </c>
      <c r="I22" s="331"/>
      <c r="J22" s="330">
        <v>0.7766097577433354</v>
      </c>
      <c r="K22" s="330">
        <v>3.0725419812564225</v>
      </c>
      <c r="L22" s="330">
        <f t="shared" si="2"/>
        <v>3.8491517389997578</v>
      </c>
      <c r="M22" s="236"/>
      <c r="N22" s="328">
        <f t="shared" si="3"/>
        <v>-0.5914891372009512</v>
      </c>
      <c r="O22" s="328">
        <f t="shared" si="4"/>
        <v>1.9483343463343683</v>
      </c>
      <c r="P22" s="327"/>
      <c r="Q22" s="328">
        <f t="shared" si="5"/>
        <v>-4.7052923524281471</v>
      </c>
      <c r="R22" s="328">
        <f t="shared" si="6"/>
        <v>1.8636361419877012E-2</v>
      </c>
      <c r="S22" s="327"/>
      <c r="T22" s="328">
        <f t="shared" si="7"/>
        <v>-4.1154537691583286</v>
      </c>
      <c r="U22" s="328">
        <f t="shared" si="8"/>
        <v>0.36323580209869366</v>
      </c>
    </row>
    <row r="23" spans="1:21" x14ac:dyDescent="0.2">
      <c r="A23" s="329" t="str">
        <f>name!D18</f>
        <v>52 Skilled metal, electrical and electronic trades</v>
      </c>
      <c r="B23" s="330">
        <v>0.18268902160116959</v>
      </c>
      <c r="C23" s="330">
        <v>11.537187351558167</v>
      </c>
      <c r="D23" s="330">
        <f t="shared" si="0"/>
        <v>11.719876373159336</v>
      </c>
      <c r="E23" s="331"/>
      <c r="F23" s="330">
        <v>0.23940109724740713</v>
      </c>
      <c r="G23" s="330">
        <v>10.725567009998407</v>
      </c>
      <c r="H23" s="330">
        <f t="shared" si="1"/>
        <v>10.964968107245815</v>
      </c>
      <c r="I23" s="331"/>
      <c r="J23" s="330">
        <v>0.4923358018664773</v>
      </c>
      <c r="K23" s="330">
        <v>9.2105948851283976</v>
      </c>
      <c r="L23" s="330">
        <f t="shared" si="2"/>
        <v>9.7029306869948755</v>
      </c>
      <c r="M23" s="236"/>
      <c r="N23" s="328">
        <f t="shared" si="3"/>
        <v>5.5559545196655735</v>
      </c>
      <c r="O23" s="328">
        <f t="shared" si="4"/>
        <v>4.9242045518180788</v>
      </c>
      <c r="P23" s="327"/>
      <c r="Q23" s="328">
        <f t="shared" si="5"/>
        <v>-1.4483129588981791</v>
      </c>
      <c r="R23" s="328">
        <f t="shared" si="6"/>
        <v>-1.0100371293975563</v>
      </c>
      <c r="S23" s="327"/>
      <c r="T23" s="328">
        <f t="shared" si="7"/>
        <v>-1.3227884762958109</v>
      </c>
      <c r="U23" s="328">
        <f t="shared" si="8"/>
        <v>-0.81186972882579811</v>
      </c>
    </row>
    <row r="24" spans="1:21" x14ac:dyDescent="0.2">
      <c r="A24" s="329" t="str">
        <f>name!D19</f>
        <v>53 Skilled construction and building trades</v>
      </c>
      <c r="B24" s="330">
        <v>9.0338596681552336E-2</v>
      </c>
      <c r="C24" s="330">
        <v>10.566463048198894</v>
      </c>
      <c r="D24" s="330">
        <f t="shared" si="0"/>
        <v>10.656801644880447</v>
      </c>
      <c r="E24" s="331"/>
      <c r="F24" s="330">
        <v>0.18243518911082285</v>
      </c>
      <c r="G24" s="330">
        <v>9.102868589666123</v>
      </c>
      <c r="H24" s="330">
        <f t="shared" si="1"/>
        <v>9.2853037787769459</v>
      </c>
      <c r="I24" s="331"/>
      <c r="J24" s="330">
        <v>0.10552176442003043</v>
      </c>
      <c r="K24" s="330">
        <v>7.3301623507275542</v>
      </c>
      <c r="L24" s="330">
        <f t="shared" si="2"/>
        <v>7.435684115147585</v>
      </c>
      <c r="M24" s="236"/>
      <c r="N24" s="328">
        <f t="shared" si="3"/>
        <v>15.092508079347011</v>
      </c>
      <c r="O24" s="328">
        <f t="shared" si="4"/>
        <v>-3.5840476084534889</v>
      </c>
      <c r="P24" s="327"/>
      <c r="Q24" s="328">
        <f t="shared" si="5"/>
        <v>-2.9378902538466645</v>
      </c>
      <c r="R24" s="328">
        <f t="shared" si="6"/>
        <v>-1.433571286509272</v>
      </c>
      <c r="S24" s="327"/>
      <c r="T24" s="328">
        <f t="shared" si="7"/>
        <v>-2.7176961903007335</v>
      </c>
      <c r="U24" s="328">
        <f t="shared" si="8"/>
        <v>-1.470036706632738</v>
      </c>
    </row>
    <row r="25" spans="1:21" x14ac:dyDescent="0.2">
      <c r="A25" s="329" t="str">
        <f>name!D20</f>
        <v>54 Textiles, printing and other skilled trades</v>
      </c>
      <c r="B25" s="330">
        <v>2.376287383643982</v>
      </c>
      <c r="C25" s="330">
        <v>4.4151967816123632</v>
      </c>
      <c r="D25" s="330">
        <f t="shared" si="0"/>
        <v>6.7914841652563451</v>
      </c>
      <c r="E25" s="331"/>
      <c r="F25" s="330">
        <v>2.2885291773112648</v>
      </c>
      <c r="G25" s="330">
        <v>3.4597605353412177</v>
      </c>
      <c r="H25" s="330">
        <f t="shared" si="1"/>
        <v>5.7482897126524826</v>
      </c>
      <c r="I25" s="331"/>
      <c r="J25" s="330">
        <v>2.1551127309223514</v>
      </c>
      <c r="K25" s="330">
        <v>3.2541990273283727</v>
      </c>
      <c r="L25" s="330">
        <f t="shared" si="2"/>
        <v>5.4093117582507242</v>
      </c>
      <c r="M25" s="236"/>
      <c r="N25" s="328">
        <f t="shared" si="3"/>
        <v>-0.74977538168944369</v>
      </c>
      <c r="O25" s="328">
        <f t="shared" si="4"/>
        <v>-0.39964128053840975</v>
      </c>
      <c r="P25" s="327"/>
      <c r="Q25" s="328">
        <f t="shared" si="5"/>
        <v>-4.7600420032411828</v>
      </c>
      <c r="R25" s="328">
        <f t="shared" si="6"/>
        <v>-0.4075220753080977</v>
      </c>
      <c r="S25" s="327"/>
      <c r="T25" s="328">
        <f t="shared" si="7"/>
        <v>-3.28033331646429</v>
      </c>
      <c r="U25" s="328">
        <f t="shared" si="8"/>
        <v>-0.40438349971709808</v>
      </c>
    </row>
    <row r="26" spans="1:21" x14ac:dyDescent="0.2">
      <c r="A26" s="329" t="str">
        <f>name!D21</f>
        <v>61 Caring personal service occupations</v>
      </c>
      <c r="B26" s="330">
        <v>18.925759079235583</v>
      </c>
      <c r="C26" s="330">
        <v>2.8320920441868163</v>
      </c>
      <c r="D26" s="330">
        <f t="shared" si="0"/>
        <v>21.757851123422398</v>
      </c>
      <c r="E26" s="331"/>
      <c r="F26" s="330">
        <v>17.976944090751005</v>
      </c>
      <c r="G26" s="330">
        <v>2.9043375955054085</v>
      </c>
      <c r="H26" s="330">
        <f t="shared" si="1"/>
        <v>20.881281686256415</v>
      </c>
      <c r="I26" s="331"/>
      <c r="J26" s="330">
        <v>19.746424482066836</v>
      </c>
      <c r="K26" s="330">
        <v>4.0266297431834062</v>
      </c>
      <c r="L26" s="330">
        <f t="shared" si="2"/>
        <v>23.773054225250242</v>
      </c>
      <c r="M26" s="236"/>
      <c r="N26" s="328">
        <f t="shared" si="3"/>
        <v>-1.023404319920751</v>
      </c>
      <c r="O26" s="328">
        <f t="shared" si="4"/>
        <v>0.62784529125468058</v>
      </c>
      <c r="P26" s="327"/>
      <c r="Q26" s="328">
        <f t="shared" si="5"/>
        <v>0.50506447867328941</v>
      </c>
      <c r="R26" s="328">
        <f t="shared" si="6"/>
        <v>2.2020577511697281</v>
      </c>
      <c r="S26" s="327"/>
      <c r="T26" s="328">
        <f t="shared" si="7"/>
        <v>-0.81905767413699149</v>
      </c>
      <c r="U26" s="328">
        <f t="shared" si="8"/>
        <v>0.86841314663173019</v>
      </c>
    </row>
    <row r="27" spans="1:21" x14ac:dyDescent="0.2">
      <c r="A27" s="329" t="str">
        <f>name!D22</f>
        <v>62 Leisure, travel and related personal service occupations</v>
      </c>
      <c r="B27" s="330">
        <v>4.0074578669678242</v>
      </c>
      <c r="C27" s="330">
        <v>1.561760945084097</v>
      </c>
      <c r="D27" s="330">
        <f t="shared" si="0"/>
        <v>5.569218812051921</v>
      </c>
      <c r="E27" s="331"/>
      <c r="F27" s="330">
        <v>4.4016539494920677</v>
      </c>
      <c r="G27" s="330">
        <v>1.9523470085862964</v>
      </c>
      <c r="H27" s="330">
        <f t="shared" si="1"/>
        <v>6.3540009580783643</v>
      </c>
      <c r="I27" s="331"/>
      <c r="J27" s="330">
        <v>3.2312525648889787</v>
      </c>
      <c r="K27" s="330">
        <v>1.8597453850386203</v>
      </c>
      <c r="L27" s="330">
        <f t="shared" si="2"/>
        <v>5.0909979499275995</v>
      </c>
      <c r="M27" s="236"/>
      <c r="N27" s="328">
        <f t="shared" si="3"/>
        <v>1.8941817739361211</v>
      </c>
      <c r="O27" s="328">
        <f t="shared" si="4"/>
        <v>-2.0396486905943645</v>
      </c>
      <c r="P27" s="327"/>
      <c r="Q27" s="328">
        <f t="shared" si="5"/>
        <v>4.5655173744083344</v>
      </c>
      <c r="R27" s="328">
        <f t="shared" si="6"/>
        <v>-0.32342687409484538</v>
      </c>
      <c r="S27" s="327"/>
      <c r="T27" s="328">
        <f t="shared" si="7"/>
        <v>2.6716635774654218</v>
      </c>
      <c r="U27" s="328">
        <f t="shared" si="8"/>
        <v>-1.4665453435758313</v>
      </c>
    </row>
    <row r="28" spans="1:21" x14ac:dyDescent="0.2">
      <c r="A28" s="329" t="str">
        <f>name!D23</f>
        <v>63 Community and civil enforcement occupations</v>
      </c>
      <c r="B28" s="330">
        <v>7.244384625721384E-2</v>
      </c>
      <c r="C28" s="330">
        <v>0.23068825279021232</v>
      </c>
      <c r="D28" s="330">
        <f t="shared" si="0"/>
        <v>0.30313209904742616</v>
      </c>
      <c r="E28" s="331"/>
      <c r="F28" s="330">
        <v>7.0426801366599706E-2</v>
      </c>
      <c r="G28" s="330">
        <v>0.25618235326864558</v>
      </c>
      <c r="H28" s="330">
        <f t="shared" si="1"/>
        <v>0.32660915463524531</v>
      </c>
      <c r="I28" s="331"/>
      <c r="J28" s="330">
        <v>9.116124516201532E-2</v>
      </c>
      <c r="K28" s="330">
        <v>0.17550342065811739</v>
      </c>
      <c r="L28" s="330">
        <f>SUM(J28:K28)</f>
        <v>0.26666466582013271</v>
      </c>
      <c r="M28" s="236"/>
      <c r="N28" s="328">
        <f t="shared" si="3"/>
        <v>-0.56316495571824277</v>
      </c>
      <c r="O28" s="328">
        <f t="shared" si="4"/>
        <v>1.7352567904846739</v>
      </c>
      <c r="P28" s="327"/>
      <c r="Q28" s="328">
        <f t="shared" si="5"/>
        <v>2.1185750764797229</v>
      </c>
      <c r="R28" s="328">
        <f t="shared" si="6"/>
        <v>-2.4900145458657374</v>
      </c>
      <c r="S28" s="327"/>
      <c r="T28" s="328">
        <f t="shared" si="7"/>
        <v>1.503095123908138</v>
      </c>
      <c r="U28" s="328">
        <f t="shared" si="8"/>
        <v>-1.3427191750064793</v>
      </c>
    </row>
    <row r="29" spans="1:21" x14ac:dyDescent="0.2">
      <c r="A29" s="329" t="str">
        <f>name!D24</f>
        <v>71 Sales occupations</v>
      </c>
      <c r="B29" s="330">
        <v>11.745801021823628</v>
      </c>
      <c r="C29" s="330">
        <v>6.9046070153256114</v>
      </c>
      <c r="D29" s="330">
        <f t="shared" si="0"/>
        <v>18.650408037149241</v>
      </c>
      <c r="E29" s="331"/>
      <c r="F29" s="330">
        <v>10.76931741262076</v>
      </c>
      <c r="G29" s="330">
        <v>7.551629120693522</v>
      </c>
      <c r="H29" s="330">
        <f t="shared" si="1"/>
        <v>18.320946533314281</v>
      </c>
      <c r="I29" s="331"/>
      <c r="J29" s="330">
        <v>9.3863147748054114</v>
      </c>
      <c r="K29" s="330">
        <v>7.3900332395717738</v>
      </c>
      <c r="L29" s="330">
        <f t="shared" si="2"/>
        <v>16.776348014377184</v>
      </c>
      <c r="M29" s="236"/>
      <c r="N29" s="328">
        <f t="shared" si="3"/>
        <v>-1.7209142872853023</v>
      </c>
      <c r="O29" s="328">
        <f t="shared" si="4"/>
        <v>-0.91213694115809263</v>
      </c>
      <c r="P29" s="327"/>
      <c r="Q29" s="328">
        <f t="shared" si="5"/>
        <v>1.8076323285144635</v>
      </c>
      <c r="R29" s="328">
        <f t="shared" si="6"/>
        <v>-0.14410330265122173</v>
      </c>
      <c r="S29" s="327"/>
      <c r="T29" s="328">
        <f t="shared" si="7"/>
        <v>-0.35582543438108516</v>
      </c>
      <c r="U29" s="328">
        <f t="shared" si="8"/>
        <v>-0.58544612212072522</v>
      </c>
    </row>
    <row r="30" spans="1:21" x14ac:dyDescent="0.2">
      <c r="A30" s="329" t="str">
        <f>name!D25</f>
        <v>72 Customer service occupations</v>
      </c>
      <c r="B30" s="330">
        <v>2.4833247903323055</v>
      </c>
      <c r="C30" s="330">
        <v>2.045955223471307</v>
      </c>
      <c r="D30" s="330">
        <f t="shared" si="0"/>
        <v>4.5292800138036124</v>
      </c>
      <c r="E30" s="331"/>
      <c r="F30" s="330">
        <v>2.8390380104464232</v>
      </c>
      <c r="G30" s="330">
        <v>2.4111946105244826</v>
      </c>
      <c r="H30" s="330">
        <f t="shared" si="1"/>
        <v>5.2502326209709054</v>
      </c>
      <c r="I30" s="331"/>
      <c r="J30" s="330">
        <v>3.0648073390647719</v>
      </c>
      <c r="K30" s="330">
        <v>3.4690056699644658</v>
      </c>
      <c r="L30" s="330">
        <f t="shared" si="2"/>
        <v>6.5338130090292381</v>
      </c>
      <c r="M30" s="236"/>
      <c r="N30" s="328">
        <f t="shared" si="3"/>
        <v>2.7135019888801404</v>
      </c>
      <c r="O30" s="328">
        <f t="shared" si="4"/>
        <v>0.51143299621720928</v>
      </c>
      <c r="P30" s="327"/>
      <c r="Q30" s="328">
        <f t="shared" si="5"/>
        <v>3.339707485597132</v>
      </c>
      <c r="R30" s="328">
        <f t="shared" si="6"/>
        <v>2.4546128010102475</v>
      </c>
      <c r="S30" s="327"/>
      <c r="T30" s="328">
        <f t="shared" si="7"/>
        <v>2.9982569180980301</v>
      </c>
      <c r="U30" s="328">
        <f t="shared" si="8"/>
        <v>1.468804526066636</v>
      </c>
    </row>
    <row r="31" spans="1:21" x14ac:dyDescent="0.2">
      <c r="A31" s="329" t="str">
        <f>name!D26</f>
        <v>81 Process, plant and machine operatives</v>
      </c>
      <c r="B31" s="330">
        <v>3.1459541058753504</v>
      </c>
      <c r="C31" s="330">
        <v>9.2843450684718825</v>
      </c>
      <c r="D31" s="330">
        <f t="shared" si="0"/>
        <v>12.430299174347233</v>
      </c>
      <c r="E31" s="331"/>
      <c r="F31" s="330">
        <v>2.9102842945875831</v>
      </c>
      <c r="G31" s="330">
        <v>8.4554169691882315</v>
      </c>
      <c r="H31" s="330">
        <f t="shared" si="1"/>
        <v>11.365701263775815</v>
      </c>
      <c r="I31" s="331"/>
      <c r="J31" s="330">
        <v>3.0613112633347006</v>
      </c>
      <c r="K31" s="330">
        <v>7.1189016723253848</v>
      </c>
      <c r="L31" s="330">
        <f t="shared" si="2"/>
        <v>10.180212935660085</v>
      </c>
      <c r="M31" s="236"/>
      <c r="N31" s="328">
        <f t="shared" si="3"/>
        <v>-1.5452652244345</v>
      </c>
      <c r="O31" s="328">
        <f t="shared" si="4"/>
        <v>0.33785323823165569</v>
      </c>
      <c r="P31" s="327"/>
      <c r="Q31" s="328">
        <f t="shared" si="5"/>
        <v>-1.8530628614656597</v>
      </c>
      <c r="R31" s="328">
        <f t="shared" si="6"/>
        <v>-1.1404723635536462</v>
      </c>
      <c r="S31" s="327"/>
      <c r="T31" s="328">
        <f t="shared" si="7"/>
        <v>-1.7747978928000951</v>
      </c>
      <c r="U31" s="328">
        <f t="shared" si="8"/>
        <v>-0.73167169569733348</v>
      </c>
    </row>
    <row r="32" spans="1:21" x14ac:dyDescent="0.2">
      <c r="A32" s="329" t="str">
        <f>name!D27</f>
        <v>82 Transport and mobile machine drivers and operatives</v>
      </c>
      <c r="B32" s="330">
        <v>0.54872964715157191</v>
      </c>
      <c r="C32" s="330">
        <v>10.317133560648081</v>
      </c>
      <c r="D32" s="330">
        <f t="shared" si="0"/>
        <v>10.865863207799652</v>
      </c>
      <c r="E32" s="331"/>
      <c r="F32" s="330">
        <v>0.49197015377215725</v>
      </c>
      <c r="G32" s="330">
        <v>9.6094412632377662</v>
      </c>
      <c r="H32" s="330">
        <f t="shared" si="1"/>
        <v>10.101411417009924</v>
      </c>
      <c r="I32" s="331"/>
      <c r="J32" s="330">
        <v>0.70644068829665485</v>
      </c>
      <c r="K32" s="330">
        <v>8.6876186999817175</v>
      </c>
      <c r="L32" s="330">
        <f t="shared" si="2"/>
        <v>9.3940593882783716</v>
      </c>
      <c r="M32" s="236"/>
      <c r="N32" s="328">
        <f t="shared" si="3"/>
        <v>-2.1600851128369736</v>
      </c>
      <c r="O32" s="328">
        <f t="shared" si="4"/>
        <v>2.4414687638952159</v>
      </c>
      <c r="P32" s="327"/>
      <c r="Q32" s="328">
        <f t="shared" si="5"/>
        <v>-1.4111463703619265</v>
      </c>
      <c r="R32" s="328">
        <f t="shared" si="6"/>
        <v>-0.67005972772281597</v>
      </c>
      <c r="S32" s="327"/>
      <c r="T32" s="328">
        <f t="shared" si="7"/>
        <v>-1.4484259221788975</v>
      </c>
      <c r="U32" s="328">
        <f t="shared" si="8"/>
        <v>-0.4828150085293248</v>
      </c>
    </row>
    <row r="33" spans="1:21" x14ac:dyDescent="0.2">
      <c r="A33" s="329" t="str">
        <f>name!D28</f>
        <v>91 Elementary trades and related occupations</v>
      </c>
      <c r="B33" s="330">
        <v>1.8427724718906593</v>
      </c>
      <c r="C33" s="330">
        <v>4.8187479111206217</v>
      </c>
      <c r="D33" s="330">
        <f t="shared" si="0"/>
        <v>6.6615203830112808</v>
      </c>
      <c r="E33" s="331"/>
      <c r="F33" s="330">
        <v>1.3440247979023443</v>
      </c>
      <c r="G33" s="330">
        <v>4.0410769415279972</v>
      </c>
      <c r="H33" s="330">
        <f t="shared" si="1"/>
        <v>5.3851017394303415</v>
      </c>
      <c r="I33" s="331"/>
      <c r="J33" s="330">
        <v>4.7604967001548024</v>
      </c>
      <c r="K33" s="330">
        <v>5.6613147824363672</v>
      </c>
      <c r="L33" s="330">
        <f t="shared" si="2"/>
        <v>10.421811482591171</v>
      </c>
      <c r="M33" s="236"/>
      <c r="N33" s="328">
        <f t="shared" si="3"/>
        <v>-6.1169666505277664</v>
      </c>
      <c r="O33" s="328">
        <f t="shared" si="4"/>
        <v>8.7968527684394004</v>
      </c>
      <c r="P33" s="327"/>
      <c r="Q33" s="328">
        <f t="shared" si="5"/>
        <v>-3.458824520374526</v>
      </c>
      <c r="R33" s="328">
        <f t="shared" si="6"/>
        <v>2.2730824667990035</v>
      </c>
      <c r="S33" s="327"/>
      <c r="T33" s="328">
        <f t="shared" si="7"/>
        <v>-4.165008133748449</v>
      </c>
      <c r="U33" s="328">
        <f t="shared" si="8"/>
        <v>4.5000793024036589</v>
      </c>
    </row>
    <row r="34" spans="1:21" x14ac:dyDescent="0.2">
      <c r="A34" s="329" t="str">
        <f>name!D29</f>
        <v>92 Elementary administration and service occupations</v>
      </c>
      <c r="B34" s="330">
        <v>13.046119038739558</v>
      </c>
      <c r="C34" s="330">
        <v>13.307224631499215</v>
      </c>
      <c r="D34" s="330">
        <f t="shared" ref="D34" si="9">SUM(B34:C34)</f>
        <v>26.353343670238772</v>
      </c>
      <c r="E34" s="331"/>
      <c r="F34" s="330">
        <v>11.691025347489626</v>
      </c>
      <c r="G34" s="330">
        <v>12.711991088014516</v>
      </c>
      <c r="H34" s="330">
        <f t="shared" ref="H34" si="10">SUM(F34:G34)</f>
        <v>24.403016435504142</v>
      </c>
      <c r="I34" s="331"/>
      <c r="J34" s="330">
        <v>7.2025009272867697</v>
      </c>
      <c r="K34" s="330">
        <v>11.149032890038706</v>
      </c>
      <c r="L34" s="330">
        <f t="shared" ref="L34" si="11">SUM(J34:K34)</f>
        <v>18.351533817325475</v>
      </c>
      <c r="M34" s="236"/>
      <c r="N34" s="328">
        <f t="shared" si="3"/>
        <v>-2.1695045315799799</v>
      </c>
      <c r="O34" s="328">
        <f t="shared" si="4"/>
        <v>-3.1777030426509145</v>
      </c>
      <c r="P34" s="327"/>
      <c r="Q34" s="328">
        <f t="shared" si="5"/>
        <v>-0.91105184208177814</v>
      </c>
      <c r="R34" s="328">
        <f t="shared" si="6"/>
        <v>-0.87080612975487526</v>
      </c>
      <c r="S34" s="327"/>
      <c r="T34" s="328">
        <f t="shared" si="7"/>
        <v>-1.5260049661884434</v>
      </c>
      <c r="U34" s="328">
        <f t="shared" si="8"/>
        <v>-1.8820218550286816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128.36593543160214</v>
      </c>
      <c r="C36" s="333">
        <f t="shared" ref="C36:D36" si="12">SUM(C9:C34)</f>
        <v>143.7250645683979</v>
      </c>
      <c r="D36" s="333">
        <f t="shared" si="12"/>
        <v>272.09100000000007</v>
      </c>
      <c r="E36" s="333"/>
      <c r="F36" s="333">
        <f>SUM(F9:F34)</f>
        <v>134.99928812448593</v>
      </c>
      <c r="G36" s="333">
        <f t="shared" ref="G36:H36" si="13">SUM(G9:G34)</f>
        <v>152.06071187551399</v>
      </c>
      <c r="H36" s="333">
        <f t="shared" si="13"/>
        <v>287.05999999999989</v>
      </c>
      <c r="I36" s="333"/>
      <c r="J36" s="333">
        <f>SUM(J9:J34)</f>
        <v>142.21071621213662</v>
      </c>
      <c r="K36" s="333">
        <f t="shared" ref="K36:L36" si="14">SUM(K9:K34)</f>
        <v>153.43828378786318</v>
      </c>
      <c r="L36" s="333">
        <f t="shared" si="14"/>
        <v>295.64899999999989</v>
      </c>
      <c r="M36" s="258"/>
      <c r="N36" s="334">
        <f t="shared" si="3"/>
        <v>1.0127832744912135</v>
      </c>
      <c r="O36" s="334">
        <f>IF(F36&gt;0,(EXP(LN(J36/F36)/($J$6-$F$6))-1)*100,0)</f>
        <v>0.34753831480731634</v>
      </c>
      <c r="P36" s="335"/>
      <c r="Q36" s="334">
        <f t="shared" ref="Q36" si="15">IF(C36&gt;0,(EXP(LN(G36/C36)/($F$6-$B$6))-1)*100,0)</f>
        <v>1.1339340526127284</v>
      </c>
      <c r="R36" s="334">
        <f t="shared" ref="R36" si="16">IF(G36&gt;0,(EXP(LN(K36/G36)/($J$6-$F$6))-1)*100,0)</f>
        <v>6.014184350970897E-2</v>
      </c>
      <c r="S36" s="335"/>
      <c r="T36" s="334">
        <f t="shared" ref="T36" si="17">IF(D36&gt;0,(EXP(LN(H36/D36)/($F$6-$B$6))-1)*100,0)</f>
        <v>1.076850422885034</v>
      </c>
      <c r="U36" s="334">
        <f t="shared" ref="U36" si="18">IF(H36&gt;0,(EXP(LN(L36/H36)/($J$6-$F$6))-1)*100,0)</f>
        <v>0.19673785372678054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Hull and East Yorkshire</v>
      </c>
      <c r="Q1" s="19" t="str">
        <f>CONCATENATE("Occupation Table 5.1  Males: Employment Change by Status (SOC 2020), ",B$5,"-",L$5,", ",Info!B5)</f>
        <v>Occupation Table 5.1  Males: Employment Change by Status (SOC 2020), 2015-2035, Hull and East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Hull and East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15.993531089982097</v>
      </c>
      <c r="C8" s="11">
        <v>2.1610328621549604</v>
      </c>
      <c r="D8" s="11">
        <v>4.9620440518370712</v>
      </c>
      <c r="E8" s="11">
        <f>SUM(B8:D8)</f>
        <v>23.116608003974129</v>
      </c>
      <c r="F8" s="11"/>
      <c r="G8" s="11">
        <v>19.987960493106968</v>
      </c>
      <c r="H8" s="11">
        <v>3.4924860247630147</v>
      </c>
      <c r="I8" s="11">
        <v>5.3495972340862021</v>
      </c>
      <c r="J8" s="11">
        <f>SUM(G8:I8)</f>
        <v>28.830043751956183</v>
      </c>
      <c r="K8" s="11"/>
      <c r="L8" s="11">
        <v>19.137659472738314</v>
      </c>
      <c r="M8" s="11">
        <v>4.0116183931227294</v>
      </c>
      <c r="N8" s="11">
        <v>5.7886985084174079</v>
      </c>
      <c r="O8" s="11">
        <f>SUM(L8:N8)</f>
        <v>28.937976374278453</v>
      </c>
      <c r="Q8" s="10" t="str">
        <f>name!E4</f>
        <v>Managers, directors and senior officials</v>
      </c>
      <c r="R8" s="11">
        <v>11.000992605064065</v>
      </c>
      <c r="S8" s="11">
        <v>0.76171373735646286</v>
      </c>
      <c r="T8" s="11">
        <v>3.3176569683110038</v>
      </c>
      <c r="U8" s="11">
        <f>SUM(R8:T8)</f>
        <v>15.080363310731531</v>
      </c>
      <c r="V8" s="11"/>
      <c r="W8" s="11">
        <v>13.724424443921141</v>
      </c>
      <c r="X8" s="11">
        <v>1.3060716106608961</v>
      </c>
      <c r="Y8" s="11">
        <v>3.2945325650829078</v>
      </c>
      <c r="Z8" s="11">
        <f>SUM(W8:Y8)</f>
        <v>18.325028619664945</v>
      </c>
      <c r="AA8" s="11"/>
      <c r="AB8" s="11">
        <v>12.524581901775141</v>
      </c>
      <c r="AC8" s="11">
        <v>1.3783601282920392</v>
      </c>
      <c r="AD8" s="11">
        <v>3.593317358469525</v>
      </c>
      <c r="AE8" s="11">
        <f>SUM(AB8:AD8)</f>
        <v>17.496259388536707</v>
      </c>
      <c r="AG8" s="10" t="str">
        <f>name!E4</f>
        <v>Managers, directors and senior officials</v>
      </c>
      <c r="AH8" s="11">
        <v>4.9925384849180423</v>
      </c>
      <c r="AI8" s="11">
        <v>1.3993191247984977</v>
      </c>
      <c r="AJ8" s="11">
        <v>1.6443870835260654</v>
      </c>
      <c r="AK8" s="11">
        <f>SUM(AH8:AJ8)</f>
        <v>8.0362446932426064</v>
      </c>
      <c r="AL8" s="11"/>
      <c r="AM8" s="11">
        <v>6.2635360491858298</v>
      </c>
      <c r="AN8" s="11">
        <v>2.1864144141021189</v>
      </c>
      <c r="AO8" s="11">
        <v>2.0550646690032912</v>
      </c>
      <c r="AP8" s="11">
        <f>SUM(AM8:AO8)</f>
        <v>10.50501513229124</v>
      </c>
      <c r="AQ8" s="11"/>
      <c r="AR8" s="11">
        <v>6.6130775709631857</v>
      </c>
      <c r="AS8" s="11">
        <v>2.633258264830689</v>
      </c>
      <c r="AT8" s="11">
        <v>2.195381149947881</v>
      </c>
      <c r="AU8" s="11">
        <f>SUM(AR8:AT8)</f>
        <v>11.441716985741756</v>
      </c>
    </row>
    <row r="9" spans="1:47" x14ac:dyDescent="0.2">
      <c r="A9" t="str">
        <f>name!E5</f>
        <v>Professional occupations</v>
      </c>
      <c r="B9" s="11">
        <v>31.294593394333518</v>
      </c>
      <c r="C9" s="11">
        <v>9.3900190032201643</v>
      </c>
      <c r="D9" s="11">
        <v>4.9477476635551776</v>
      </c>
      <c r="E9" s="11">
        <f t="shared" ref="E9:E18" si="0">SUM(B9:D9)</f>
        <v>45.632360061108855</v>
      </c>
      <c r="F9" s="11"/>
      <c r="G9" s="11">
        <v>39.705113719969248</v>
      </c>
      <c r="H9" s="11">
        <v>11.30307996467006</v>
      </c>
      <c r="I9" s="11">
        <v>5.7025656986310187</v>
      </c>
      <c r="J9" s="11">
        <f t="shared" ref="J9:J16" si="1">SUM(G9:I9)</f>
        <v>56.710759383270329</v>
      </c>
      <c r="K9" s="11"/>
      <c r="L9" s="11">
        <v>47.434666570000864</v>
      </c>
      <c r="M9" s="11">
        <v>13.18680608557875</v>
      </c>
      <c r="N9" s="11">
        <v>5.4843033258660165</v>
      </c>
      <c r="O9" s="11">
        <f t="shared" ref="O9:O16" si="2">SUM(L9:N9)</f>
        <v>66.105775981445632</v>
      </c>
      <c r="Q9" s="10" t="str">
        <f>name!E5</f>
        <v>Professional occupations</v>
      </c>
      <c r="R9" s="11">
        <v>16.737651805784349</v>
      </c>
      <c r="S9" s="11">
        <v>1.5263401211430752</v>
      </c>
      <c r="T9" s="11">
        <v>3.1769140307391743</v>
      </c>
      <c r="U9" s="11">
        <f t="shared" ref="U9:U16" si="3">SUM(R9:T9)</f>
        <v>21.440905957666597</v>
      </c>
      <c r="V9" s="11"/>
      <c r="W9" s="11">
        <v>21.695586291739758</v>
      </c>
      <c r="X9" s="11">
        <v>2.243643640906122</v>
      </c>
      <c r="Y9" s="11">
        <v>3.26279563433387</v>
      </c>
      <c r="Z9" s="11">
        <f t="shared" ref="Z9:Z16" si="4">SUM(W9:Y9)</f>
        <v>27.202025566979749</v>
      </c>
      <c r="AA9" s="11"/>
      <c r="AB9" s="11">
        <v>25.771822986931678</v>
      </c>
      <c r="AC9" s="11">
        <v>2.859932854562576</v>
      </c>
      <c r="AD9" s="11">
        <v>2.7799104293475265</v>
      </c>
      <c r="AE9" s="11">
        <f t="shared" ref="AE9:AE16" si="5">SUM(AB9:AD9)</f>
        <v>31.411666270841781</v>
      </c>
      <c r="AG9" s="10" t="str">
        <f>name!E5</f>
        <v>Professional occupations</v>
      </c>
      <c r="AH9" s="11">
        <v>14.55694158854916</v>
      </c>
      <c r="AI9" s="11">
        <v>7.8636788820770906</v>
      </c>
      <c r="AJ9" s="11">
        <v>1.7708336328160053</v>
      </c>
      <c r="AK9" s="11">
        <f t="shared" ref="AK9:AK18" si="6">SUM(AH9:AJ9)</f>
        <v>24.191454103442254</v>
      </c>
      <c r="AL9" s="11"/>
      <c r="AM9" s="11">
        <v>18.009527428229479</v>
      </c>
      <c r="AN9" s="11">
        <v>9.0594363237639364</v>
      </c>
      <c r="AO9" s="11">
        <v>2.4397700642971487</v>
      </c>
      <c r="AP9" s="11">
        <f t="shared" ref="AP9:AP18" si="7">SUM(AM9:AO9)</f>
        <v>29.508733816290565</v>
      </c>
      <c r="AQ9" s="11"/>
      <c r="AR9" s="11">
        <v>21.662843583069193</v>
      </c>
      <c r="AS9" s="11">
        <v>10.326873231016174</v>
      </c>
      <c r="AT9" s="11">
        <v>2.7043928965184909</v>
      </c>
      <c r="AU9" s="11">
        <f t="shared" ref="AU9:AU18" si="8">SUM(AR9:AT9)</f>
        <v>34.694109710603861</v>
      </c>
    </row>
    <row r="10" spans="1:47" x14ac:dyDescent="0.2">
      <c r="A10" t="str">
        <f>name!E6</f>
        <v>Associate professional occupations</v>
      </c>
      <c r="B10" s="11">
        <v>19.534276153803397</v>
      </c>
      <c r="C10" s="11">
        <v>5.9374566521126964</v>
      </c>
      <c r="D10" s="11">
        <v>3.3925724434341573</v>
      </c>
      <c r="E10" s="11">
        <f t="shared" si="0"/>
        <v>28.864305249350252</v>
      </c>
      <c r="F10" s="11"/>
      <c r="G10" s="11">
        <v>23.915183746349946</v>
      </c>
      <c r="H10" s="11">
        <v>7.0609297973180984</v>
      </c>
      <c r="I10" s="11">
        <v>3.9955964345481725</v>
      </c>
      <c r="J10" s="11">
        <f t="shared" si="1"/>
        <v>34.971709978216218</v>
      </c>
      <c r="K10" s="11"/>
      <c r="L10" s="11">
        <v>26.793671194762389</v>
      </c>
      <c r="M10" s="11">
        <v>8.8758085956684987</v>
      </c>
      <c r="N10" s="11">
        <v>3.9875507462580697</v>
      </c>
      <c r="O10" s="11">
        <f t="shared" si="2"/>
        <v>39.657030536688957</v>
      </c>
      <c r="Q10" s="10" t="str">
        <f>name!E6</f>
        <v>Associate professional occupations</v>
      </c>
      <c r="R10" s="11">
        <v>12.082869356090145</v>
      </c>
      <c r="S10" s="11">
        <v>1.3023882899124746</v>
      </c>
      <c r="T10" s="11">
        <v>1.8694958442194212</v>
      </c>
      <c r="U10" s="11">
        <f t="shared" si="3"/>
        <v>15.25475349022204</v>
      </c>
      <c r="V10" s="11"/>
      <c r="W10" s="11">
        <v>14.601531630052746</v>
      </c>
      <c r="X10" s="11">
        <v>1.8898068675445743</v>
      </c>
      <c r="Y10" s="11">
        <v>2.0569499107695663</v>
      </c>
      <c r="Z10" s="11">
        <f t="shared" si="4"/>
        <v>18.548288408366886</v>
      </c>
      <c r="AA10" s="11"/>
      <c r="AB10" s="11">
        <v>13.882938524371445</v>
      </c>
      <c r="AC10" s="11">
        <v>1.9996283459693918</v>
      </c>
      <c r="AD10" s="11">
        <v>1.9986946762631228</v>
      </c>
      <c r="AE10" s="11">
        <f t="shared" si="5"/>
        <v>17.881261546603959</v>
      </c>
      <c r="AG10" s="10" t="str">
        <f>name!E6</f>
        <v>Associate professional occupations</v>
      </c>
      <c r="AH10" s="11">
        <v>7.4514067977132488</v>
      </c>
      <c r="AI10" s="11">
        <v>4.6350683622002196</v>
      </c>
      <c r="AJ10" s="11">
        <v>1.5230765992147384</v>
      </c>
      <c r="AK10" s="11">
        <f t="shared" si="6"/>
        <v>13.609551759128207</v>
      </c>
      <c r="AL10" s="11"/>
      <c r="AM10" s="11">
        <v>9.3136521162972059</v>
      </c>
      <c r="AN10" s="11">
        <v>5.1711229297735208</v>
      </c>
      <c r="AO10" s="11">
        <v>1.9386465237786072</v>
      </c>
      <c r="AP10" s="11">
        <f t="shared" si="7"/>
        <v>16.423421569849335</v>
      </c>
      <c r="AQ10" s="11"/>
      <c r="AR10" s="11">
        <v>12.910732670390939</v>
      </c>
      <c r="AS10" s="11">
        <v>6.8761802496991073</v>
      </c>
      <c r="AT10" s="11">
        <v>1.9888560699949462</v>
      </c>
      <c r="AU10" s="11">
        <f t="shared" si="8"/>
        <v>21.775768990084991</v>
      </c>
    </row>
    <row r="11" spans="1:47" x14ac:dyDescent="0.2">
      <c r="A11" t="str">
        <f>name!E7</f>
        <v>Administrative and secretarial occupations</v>
      </c>
      <c r="B11" s="11">
        <v>18.533518772171508</v>
      </c>
      <c r="C11" s="11">
        <v>14.195970755930476</v>
      </c>
      <c r="D11" s="11">
        <v>0.96133793172811854</v>
      </c>
      <c r="E11" s="11">
        <f t="shared" si="0"/>
        <v>33.690827459830103</v>
      </c>
      <c r="F11" s="11"/>
      <c r="G11" s="11">
        <v>19.470469791092405</v>
      </c>
      <c r="H11" s="11">
        <v>14.039882677730237</v>
      </c>
      <c r="I11" s="11">
        <v>1.0048708512256479</v>
      </c>
      <c r="J11" s="11">
        <f t="shared" si="1"/>
        <v>34.515223320048293</v>
      </c>
      <c r="K11" s="11"/>
      <c r="L11" s="11">
        <v>19.927047762755091</v>
      </c>
      <c r="M11" s="11">
        <v>12.903113500818861</v>
      </c>
      <c r="N11" s="11">
        <v>0.93248205636045978</v>
      </c>
      <c r="O11" s="11">
        <f t="shared" si="2"/>
        <v>33.762643319934419</v>
      </c>
      <c r="Q11" s="10" t="str">
        <f>name!E7</f>
        <v>Administrative and secretarial occupations</v>
      </c>
      <c r="R11" s="11">
        <v>7.6907891073500361</v>
      </c>
      <c r="S11" s="11">
        <v>2.2710222765786079</v>
      </c>
      <c r="T11" s="11">
        <v>0.26694760890298525</v>
      </c>
      <c r="U11" s="11">
        <f t="shared" si="3"/>
        <v>10.228758992831629</v>
      </c>
      <c r="V11" s="11"/>
      <c r="W11" s="11">
        <v>8.827382962957536</v>
      </c>
      <c r="X11" s="11">
        <v>2.6621654362325926</v>
      </c>
      <c r="Y11" s="11">
        <v>0.25004217280061503</v>
      </c>
      <c r="Z11" s="11">
        <f t="shared" si="4"/>
        <v>11.739590571990744</v>
      </c>
      <c r="AA11" s="11"/>
      <c r="AB11" s="11">
        <v>11.085983910000182</v>
      </c>
      <c r="AC11" s="11">
        <v>2.8339840792354223</v>
      </c>
      <c r="AD11" s="11">
        <v>0.32384484500586114</v>
      </c>
      <c r="AE11" s="11">
        <f t="shared" si="5"/>
        <v>14.243812834241467</v>
      </c>
      <c r="AG11" s="10" t="str">
        <f>name!E7</f>
        <v>Administrative and secretarial occupations</v>
      </c>
      <c r="AH11" s="11">
        <v>10.842729664821471</v>
      </c>
      <c r="AI11" s="11">
        <v>11.924948479351867</v>
      </c>
      <c r="AJ11" s="11">
        <v>0.6943903228251338</v>
      </c>
      <c r="AK11" s="11">
        <f t="shared" si="6"/>
        <v>23.46206846699847</v>
      </c>
      <c r="AL11" s="11"/>
      <c r="AM11" s="11">
        <v>10.643086828134857</v>
      </c>
      <c r="AN11" s="11">
        <v>11.377717241497644</v>
      </c>
      <c r="AO11" s="11">
        <v>0.75482867842503354</v>
      </c>
      <c r="AP11" s="11">
        <f t="shared" si="7"/>
        <v>22.775632748057536</v>
      </c>
      <c r="AQ11" s="11"/>
      <c r="AR11" s="11">
        <v>8.841063852754905</v>
      </c>
      <c r="AS11" s="11">
        <v>10.06912942158344</v>
      </c>
      <c r="AT11" s="11">
        <v>0.60863721135459903</v>
      </c>
      <c r="AU11" s="11">
        <f t="shared" si="8"/>
        <v>19.518830485692945</v>
      </c>
    </row>
    <row r="12" spans="1:47" x14ac:dyDescent="0.2">
      <c r="A12" t="str">
        <f>name!E8</f>
        <v>Skilled trades occupations</v>
      </c>
      <c r="B12" s="11">
        <v>19.472200949379182</v>
      </c>
      <c r="C12" s="11">
        <v>2.6484417899552528</v>
      </c>
      <c r="D12" s="11">
        <v>11.545339965530715</v>
      </c>
      <c r="E12" s="11">
        <f t="shared" si="0"/>
        <v>33.665982704865151</v>
      </c>
      <c r="F12" s="11"/>
      <c r="G12" s="11">
        <v>17.825746832178069</v>
      </c>
      <c r="H12" s="11">
        <v>2.4729192619179856</v>
      </c>
      <c r="I12" s="11">
        <v>9.3452956634374935</v>
      </c>
      <c r="J12" s="11">
        <f t="shared" si="1"/>
        <v>29.64396175753355</v>
      </c>
      <c r="K12" s="11"/>
      <c r="L12" s="11">
        <v>14.009347204646303</v>
      </c>
      <c r="M12" s="11">
        <v>2.7520924124701525</v>
      </c>
      <c r="N12" s="11">
        <v>9.635638682276479</v>
      </c>
      <c r="O12" s="11">
        <f t="shared" si="2"/>
        <v>26.397078299392934</v>
      </c>
      <c r="Q12" s="10" t="str">
        <f>name!E8</f>
        <v>Skilled trades occupations</v>
      </c>
      <c r="R12" s="11">
        <v>18.263971356666982</v>
      </c>
      <c r="S12" s="11">
        <v>1.7068896798299862</v>
      </c>
      <c r="T12" s="11">
        <v>10.446867127851242</v>
      </c>
      <c r="U12" s="11">
        <f t="shared" si="3"/>
        <v>30.417728164348208</v>
      </c>
      <c r="V12" s="11"/>
      <c r="W12" s="11">
        <v>16.543639091054683</v>
      </c>
      <c r="X12" s="11">
        <v>1.6075924805067412</v>
      </c>
      <c r="Y12" s="11">
        <v>8.2009301864034096</v>
      </c>
      <c r="Z12" s="11">
        <f t="shared" si="4"/>
        <v>26.352161757964836</v>
      </c>
      <c r="AA12" s="11"/>
      <c r="AB12" s="11">
        <v>12.742071048629347</v>
      </c>
      <c r="AC12" s="11">
        <v>1.8222099989270899</v>
      </c>
      <c r="AD12" s="11">
        <v>8.303217196884308</v>
      </c>
      <c r="AE12" s="11">
        <f t="shared" si="5"/>
        <v>22.867498244440746</v>
      </c>
      <c r="AG12" s="10" t="str">
        <f>name!E8</f>
        <v>Skilled trades occupations</v>
      </c>
      <c r="AH12" s="11">
        <v>1.2082295927122</v>
      </c>
      <c r="AI12" s="11">
        <v>0.94155211012526752</v>
      </c>
      <c r="AJ12" s="11">
        <v>1.0984728376794752</v>
      </c>
      <c r="AK12" s="11">
        <f t="shared" si="6"/>
        <v>3.2482545405169425</v>
      </c>
      <c r="AL12" s="11"/>
      <c r="AM12" s="11">
        <v>1.2821077411233719</v>
      </c>
      <c r="AN12" s="11">
        <v>0.86532678141124486</v>
      </c>
      <c r="AO12" s="11">
        <v>1.1443654770340801</v>
      </c>
      <c r="AP12" s="11">
        <f t="shared" si="7"/>
        <v>3.2917999995686973</v>
      </c>
      <c r="AQ12" s="11"/>
      <c r="AR12" s="11">
        <v>1.267276156016955</v>
      </c>
      <c r="AS12" s="11">
        <v>0.92988241354306345</v>
      </c>
      <c r="AT12" s="11">
        <v>1.3324214853921754</v>
      </c>
      <c r="AU12" s="11">
        <f t="shared" si="8"/>
        <v>3.5295800549521941</v>
      </c>
    </row>
    <row r="13" spans="1:47" x14ac:dyDescent="0.2">
      <c r="A13" t="str">
        <f>name!E9</f>
        <v>Caring, leisure and other service occupations</v>
      </c>
      <c r="B13" s="11">
        <v>12.762407963598623</v>
      </c>
      <c r="C13" s="11">
        <v>12.748732013472752</v>
      </c>
      <c r="D13" s="11">
        <v>2.1190620574503551</v>
      </c>
      <c r="E13" s="11">
        <f t="shared" si="0"/>
        <v>27.63020203452173</v>
      </c>
      <c r="F13" s="11"/>
      <c r="G13" s="11">
        <v>12.776464148891755</v>
      </c>
      <c r="H13" s="11">
        <v>12.125107784488746</v>
      </c>
      <c r="I13" s="11">
        <v>2.6603198655895119</v>
      </c>
      <c r="J13" s="11">
        <f t="shared" si="1"/>
        <v>27.561891798970013</v>
      </c>
      <c r="K13" s="11"/>
      <c r="L13" s="11">
        <v>14.442987639857675</v>
      </c>
      <c r="M13" s="11">
        <v>11.968378327250226</v>
      </c>
      <c r="N13" s="11">
        <v>2.7193508738900483</v>
      </c>
      <c r="O13" s="11">
        <f t="shared" si="2"/>
        <v>29.130716840997948</v>
      </c>
      <c r="Q13" s="10" t="str">
        <f>name!E9</f>
        <v>Caring, leisure and other service occupations</v>
      </c>
      <c r="R13" s="11">
        <v>2.8911109855003079</v>
      </c>
      <c r="S13" s="11">
        <v>1.3231958511678963</v>
      </c>
      <c r="T13" s="11">
        <v>0.41023440539292405</v>
      </c>
      <c r="U13" s="11">
        <f t="shared" si="3"/>
        <v>4.6245412420611274</v>
      </c>
      <c r="V13" s="11"/>
      <c r="W13" s="11">
        <v>3.1918234351849688</v>
      </c>
      <c r="X13" s="11">
        <v>1.5072590512493025</v>
      </c>
      <c r="Y13" s="11">
        <v>0.41378447092608056</v>
      </c>
      <c r="Z13" s="11">
        <f t="shared" si="4"/>
        <v>5.1128669573603522</v>
      </c>
      <c r="AA13" s="11"/>
      <c r="AB13" s="11">
        <v>3.5512634740357978</v>
      </c>
      <c r="AC13" s="11">
        <v>1.9539566422407368</v>
      </c>
      <c r="AD13" s="11">
        <v>0.55665843260360548</v>
      </c>
      <c r="AE13" s="11">
        <f t="shared" si="5"/>
        <v>6.0618785488801397</v>
      </c>
      <c r="AG13" s="10" t="str">
        <f>name!E9</f>
        <v>Caring, leisure and other service occupations</v>
      </c>
      <c r="AH13" s="11">
        <v>9.871296978098318</v>
      </c>
      <c r="AI13" s="11">
        <v>11.42553616230486</v>
      </c>
      <c r="AJ13" s="11">
        <v>1.7088276520574304</v>
      </c>
      <c r="AK13" s="11">
        <f t="shared" si="6"/>
        <v>23.00566079246061</v>
      </c>
      <c r="AL13" s="11"/>
      <c r="AM13" s="11">
        <v>9.5846407137067917</v>
      </c>
      <c r="AN13" s="11">
        <v>10.617848733239443</v>
      </c>
      <c r="AO13" s="11">
        <v>2.2465353946634323</v>
      </c>
      <c r="AP13" s="11">
        <f t="shared" si="7"/>
        <v>22.449024841609667</v>
      </c>
      <c r="AQ13" s="11"/>
      <c r="AR13" s="11">
        <v>10.891724165821877</v>
      </c>
      <c r="AS13" s="11">
        <v>10.01442168500949</v>
      </c>
      <c r="AT13" s="11">
        <v>2.1626924412864419</v>
      </c>
      <c r="AU13" s="11">
        <f t="shared" si="8"/>
        <v>23.068838292117807</v>
      </c>
    </row>
    <row r="14" spans="1:47" x14ac:dyDescent="0.2">
      <c r="A14" t="str">
        <f>name!E10</f>
        <v>Sales and customer service occupations</v>
      </c>
      <c r="B14" s="11">
        <v>8.8277470996700469</v>
      </c>
      <c r="C14" s="11">
        <v>12.763038769960499</v>
      </c>
      <c r="D14" s="11">
        <v>1.5889021813223103</v>
      </c>
      <c r="E14" s="11">
        <f t="shared" si="0"/>
        <v>23.179688050952855</v>
      </c>
      <c r="F14" s="11"/>
      <c r="G14" s="11">
        <v>9.0570199568826215</v>
      </c>
      <c r="H14" s="11">
        <v>13.398448187768604</v>
      </c>
      <c r="I14" s="11">
        <v>1.1157110096339731</v>
      </c>
      <c r="J14" s="11">
        <f t="shared" si="1"/>
        <v>23.5711791542852</v>
      </c>
      <c r="K14" s="11"/>
      <c r="L14" s="11">
        <v>8.93010332935207</v>
      </c>
      <c r="M14" s="11">
        <v>13.545197830978273</v>
      </c>
      <c r="N14" s="11">
        <v>0.83485986307608118</v>
      </c>
      <c r="O14" s="11">
        <f t="shared" si="2"/>
        <v>23.310161023406422</v>
      </c>
      <c r="Q14" s="10" t="str">
        <f>name!E10</f>
        <v>Sales and customer service occupations</v>
      </c>
      <c r="R14" s="11">
        <v>4.6401079992906649</v>
      </c>
      <c r="S14" s="11">
        <v>3.3802982331926046</v>
      </c>
      <c r="T14" s="11">
        <v>0.93015600631365203</v>
      </c>
      <c r="U14" s="11">
        <f t="shared" si="3"/>
        <v>8.9505622387969215</v>
      </c>
      <c r="V14" s="11"/>
      <c r="W14" s="11">
        <v>5.1511032943568367</v>
      </c>
      <c r="X14" s="11">
        <v>4.1335176903224058</v>
      </c>
      <c r="Y14" s="11">
        <v>0.67820274653876722</v>
      </c>
      <c r="Z14" s="11">
        <f t="shared" si="4"/>
        <v>9.9628237312180108</v>
      </c>
      <c r="AA14" s="11"/>
      <c r="AB14" s="11">
        <v>5.7249216172106765</v>
      </c>
      <c r="AC14" s="11">
        <v>4.5819399037381183</v>
      </c>
      <c r="AD14" s="11">
        <v>0.55217738858744492</v>
      </c>
      <c r="AE14" s="11">
        <f t="shared" si="5"/>
        <v>10.85903890953624</v>
      </c>
      <c r="AG14" s="10" t="str">
        <f>name!E10</f>
        <v>Sales and customer service occupations</v>
      </c>
      <c r="AH14" s="11">
        <v>4.1876391003793829</v>
      </c>
      <c r="AI14" s="11">
        <v>9.3827405367678907</v>
      </c>
      <c r="AJ14" s="11">
        <v>0.65874617500865873</v>
      </c>
      <c r="AK14" s="11">
        <f t="shared" si="6"/>
        <v>14.229125812155932</v>
      </c>
      <c r="AL14" s="11"/>
      <c r="AM14" s="11">
        <v>3.905916662525788</v>
      </c>
      <c r="AN14" s="11">
        <v>9.264930497446203</v>
      </c>
      <c r="AO14" s="11">
        <v>0.43750826309520596</v>
      </c>
      <c r="AP14" s="11">
        <f t="shared" si="7"/>
        <v>13.608355423067197</v>
      </c>
      <c r="AQ14" s="11"/>
      <c r="AR14" s="11">
        <v>3.2051817121413917</v>
      </c>
      <c r="AS14" s="11">
        <v>8.9632579272401607</v>
      </c>
      <c r="AT14" s="11">
        <v>0.2826824744886362</v>
      </c>
      <c r="AU14" s="11">
        <f t="shared" si="8"/>
        <v>12.45112211387019</v>
      </c>
    </row>
    <row r="15" spans="1:47" x14ac:dyDescent="0.2">
      <c r="A15" t="str">
        <f>name!E11</f>
        <v>Process, plant and machine operatives</v>
      </c>
      <c r="B15" s="11">
        <v>17.469737021434963</v>
      </c>
      <c r="C15" s="11">
        <v>2.629284023023859</v>
      </c>
      <c r="D15" s="11">
        <v>3.1971413376880595</v>
      </c>
      <c r="E15" s="11">
        <f t="shared" si="0"/>
        <v>23.296162382146882</v>
      </c>
      <c r="F15" s="11"/>
      <c r="G15" s="11">
        <v>15.934930845693048</v>
      </c>
      <c r="H15" s="11">
        <v>3.0965346531401159</v>
      </c>
      <c r="I15" s="11">
        <v>2.4356471819525871</v>
      </c>
      <c r="J15" s="11">
        <f t="shared" si="1"/>
        <v>21.46711268078575</v>
      </c>
      <c r="K15" s="11"/>
      <c r="L15" s="11">
        <v>13.110924771629881</v>
      </c>
      <c r="M15" s="11">
        <v>3.5532732623347232</v>
      </c>
      <c r="N15" s="11">
        <v>2.9100742899738652</v>
      </c>
      <c r="O15" s="11">
        <f t="shared" si="2"/>
        <v>19.574272323938466</v>
      </c>
      <c r="Q15" s="10" t="str">
        <f>name!E11</f>
        <v>Process, plant and machine operatives</v>
      </c>
      <c r="R15" s="11">
        <v>14.95246881780832</v>
      </c>
      <c r="S15" s="11">
        <v>1.7658862080520694</v>
      </c>
      <c r="T15" s="11">
        <v>2.883123603259576</v>
      </c>
      <c r="U15" s="11">
        <f t="shared" si="3"/>
        <v>19.601478629119967</v>
      </c>
      <c r="V15" s="11"/>
      <c r="W15" s="11">
        <v>13.71010421199164</v>
      </c>
      <c r="X15" s="11">
        <v>2.2753777606540901</v>
      </c>
      <c r="Y15" s="11">
        <v>2.0793762597802643</v>
      </c>
      <c r="Z15" s="11">
        <f t="shared" si="4"/>
        <v>18.064858232425994</v>
      </c>
      <c r="AA15" s="11"/>
      <c r="AB15" s="11">
        <v>10.872613989823254</v>
      </c>
      <c r="AC15" s="11">
        <v>2.3856231564236094</v>
      </c>
      <c r="AD15" s="11">
        <v>2.5482832260602484</v>
      </c>
      <c r="AE15" s="11">
        <f t="shared" si="5"/>
        <v>15.806520372307112</v>
      </c>
      <c r="AG15" s="10" t="str">
        <f>name!E11</f>
        <v>Process, plant and machine operatives</v>
      </c>
      <c r="AH15" s="11">
        <v>2.5172682036266494</v>
      </c>
      <c r="AI15" s="11">
        <v>0.86339781497178902</v>
      </c>
      <c r="AJ15" s="11">
        <v>0.31401773442848485</v>
      </c>
      <c r="AK15" s="11">
        <f t="shared" si="6"/>
        <v>3.6946837530269234</v>
      </c>
      <c r="AL15" s="11"/>
      <c r="AM15" s="11">
        <v>2.2248266337013938</v>
      </c>
      <c r="AN15" s="11">
        <v>0.82115689248602497</v>
      </c>
      <c r="AO15" s="11">
        <v>0.35627092217232281</v>
      </c>
      <c r="AP15" s="11">
        <f t="shared" si="7"/>
        <v>3.4022544483597414</v>
      </c>
      <c r="AQ15" s="11"/>
      <c r="AR15" s="11">
        <v>2.2383107818066241</v>
      </c>
      <c r="AS15" s="11">
        <v>1.1676501059111142</v>
      </c>
      <c r="AT15" s="11">
        <v>0.3617910639136166</v>
      </c>
      <c r="AU15" s="11">
        <f t="shared" si="8"/>
        <v>3.7677519516313547</v>
      </c>
    </row>
    <row r="16" spans="1:47" x14ac:dyDescent="0.2">
      <c r="A16" t="str">
        <f>name!E12</f>
        <v>Elementary occupations</v>
      </c>
      <c r="B16" s="11">
        <v>14.692578762559005</v>
      </c>
      <c r="C16" s="11">
        <v>16.195856119894493</v>
      </c>
      <c r="D16" s="11">
        <v>2.1264291707965404</v>
      </c>
      <c r="E16" s="11">
        <f t="shared" si="0"/>
        <v>33.014864053250037</v>
      </c>
      <c r="F16" s="11"/>
      <c r="G16" s="11">
        <v>13.739292994561918</v>
      </c>
      <c r="H16" s="11">
        <v>14.330353187030397</v>
      </c>
      <c r="I16" s="11">
        <v>1.7184719933421819</v>
      </c>
      <c r="J16" s="11">
        <f t="shared" si="1"/>
        <v>29.788118174934496</v>
      </c>
      <c r="K16" s="11"/>
      <c r="L16" s="11">
        <v>14.425714451113061</v>
      </c>
      <c r="M16" s="11">
        <v>12.183883496624736</v>
      </c>
      <c r="N16" s="11">
        <v>2.1637473521788397</v>
      </c>
      <c r="O16" s="11">
        <f t="shared" si="2"/>
        <v>28.773345299916635</v>
      </c>
      <c r="Q16" s="10" t="str">
        <f>name!E12</f>
        <v>Elementary occupations</v>
      </c>
      <c r="R16" s="11">
        <v>11.490706510611481</v>
      </c>
      <c r="S16" s="11">
        <v>5.1898800228456485</v>
      </c>
      <c r="T16" s="11">
        <v>1.4453860091626944</v>
      </c>
      <c r="U16" s="11">
        <f t="shared" si="3"/>
        <v>18.125972542619824</v>
      </c>
      <c r="V16" s="11"/>
      <c r="W16" s="11">
        <v>10.746384599195695</v>
      </c>
      <c r="X16" s="11">
        <v>4.9166298172177516</v>
      </c>
      <c r="Y16" s="11">
        <v>1.0900536131290752</v>
      </c>
      <c r="Z16" s="11">
        <f t="shared" si="4"/>
        <v>16.753068029542522</v>
      </c>
      <c r="AA16" s="11"/>
      <c r="AB16" s="11">
        <v>11.248688511282973</v>
      </c>
      <c r="AC16" s="11">
        <v>4.2135808752790052</v>
      </c>
      <c r="AD16" s="11">
        <v>1.3480782859131026</v>
      </c>
      <c r="AE16" s="11">
        <f t="shared" si="5"/>
        <v>16.810347672475082</v>
      </c>
      <c r="AG16" s="10" t="str">
        <f>name!E12</f>
        <v>Elementary occupations</v>
      </c>
      <c r="AH16" s="11">
        <v>3.2018722519475249</v>
      </c>
      <c r="AI16" s="11">
        <v>11.005976097048842</v>
      </c>
      <c r="AJ16" s="11">
        <v>0.68104316163384648</v>
      </c>
      <c r="AK16" s="11">
        <f t="shared" si="6"/>
        <v>14.888891510630215</v>
      </c>
      <c r="AL16" s="11"/>
      <c r="AM16" s="11">
        <v>2.9929083953662312</v>
      </c>
      <c r="AN16" s="11">
        <v>9.4137233698126366</v>
      </c>
      <c r="AO16" s="11">
        <v>0.6284183802131067</v>
      </c>
      <c r="AP16" s="11">
        <f t="shared" si="7"/>
        <v>13.035050145391976</v>
      </c>
      <c r="AQ16" s="11"/>
      <c r="AR16" s="11">
        <v>3.1770259398301008</v>
      </c>
      <c r="AS16" s="11">
        <v>7.9703026213457271</v>
      </c>
      <c r="AT16" s="11">
        <v>0.81566906626573765</v>
      </c>
      <c r="AU16" s="11">
        <f t="shared" si="8"/>
        <v>11.962997627441565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158.58059120693233</v>
      </c>
      <c r="C18" s="34">
        <f t="shared" ref="C18:D18" si="9">SUM(C8:C16)</f>
        <v>78.669831989725139</v>
      </c>
      <c r="D18" s="34">
        <f t="shared" si="9"/>
        <v>34.840576803342508</v>
      </c>
      <c r="E18" s="34">
        <f t="shared" si="0"/>
        <v>272.09099999999995</v>
      </c>
      <c r="F18" s="34"/>
      <c r="G18" s="34">
        <f>SUM(G8:G16)</f>
        <v>172.41218252872596</v>
      </c>
      <c r="H18" s="34">
        <f t="shared" ref="H18:I18" si="10">SUM(H8:H16)</f>
        <v>81.319741538827259</v>
      </c>
      <c r="I18" s="34">
        <f t="shared" si="10"/>
        <v>33.328075932446787</v>
      </c>
      <c r="J18" s="34">
        <f t="shared" ref="J18" si="11">SUM(G18:I18)</f>
        <v>287.06</v>
      </c>
      <c r="K18" s="34"/>
      <c r="L18" s="34">
        <f>SUM(L8:L16)</f>
        <v>178.21212239685565</v>
      </c>
      <c r="M18" s="34">
        <f t="shared" ref="M18:N18" si="12">SUM(M8:M16)</f>
        <v>82.980171904846955</v>
      </c>
      <c r="N18" s="34">
        <f t="shared" si="12"/>
        <v>34.456705698297263</v>
      </c>
      <c r="O18" s="34">
        <f>SUM(L18:N18)</f>
        <v>295.64899999999983</v>
      </c>
      <c r="Q18" s="231" t="str">
        <f>name!E3</f>
        <v>All occupations</v>
      </c>
      <c r="R18" s="34">
        <f>SUM(R8:R16)</f>
        <v>99.750668544166359</v>
      </c>
      <c r="S18" s="34">
        <f t="shared" ref="S18:T18" si="13">SUM(S8:S16)</f>
        <v>19.227614420078826</v>
      </c>
      <c r="T18" s="34">
        <f t="shared" si="13"/>
        <v>24.746781604152673</v>
      </c>
      <c r="U18" s="34">
        <f t="shared" ref="U18" si="14">SUM(R18:T18)</f>
        <v>143.72506456839784</v>
      </c>
      <c r="V18" s="34"/>
      <c r="W18" s="34">
        <f>SUM(W8:W16)</f>
        <v>108.19197996045499</v>
      </c>
      <c r="X18" s="34">
        <f t="shared" ref="X18:Y18" si="15">SUM(X8:X16)</f>
        <v>22.542064355294478</v>
      </c>
      <c r="Y18" s="34">
        <f t="shared" si="15"/>
        <v>21.326667559764559</v>
      </c>
      <c r="Z18" s="34">
        <f t="shared" ref="Z18" si="16">SUM(W18:Y18)</f>
        <v>152.06071187551402</v>
      </c>
      <c r="AA18" s="34"/>
      <c r="AB18" s="34">
        <f>SUM(AB8:AB16)</f>
        <v>107.4048859640605</v>
      </c>
      <c r="AC18" s="34">
        <f t="shared" ref="AC18:AD18" si="17">SUM(AC8:AC16)</f>
        <v>24.029215984667985</v>
      </c>
      <c r="AD18" s="34">
        <f t="shared" si="17"/>
        <v>22.004181839134748</v>
      </c>
      <c r="AE18" s="34">
        <f t="shared" ref="AE18" si="18">SUM(AB18:AD18)</f>
        <v>153.43828378786324</v>
      </c>
      <c r="AG18" s="231" t="str">
        <f>name!E3</f>
        <v>All occupations</v>
      </c>
      <c r="AH18" s="34">
        <f>SUM(AH8:AH16)</f>
        <v>58.829922662765995</v>
      </c>
      <c r="AI18" s="34">
        <f t="shared" ref="AI18:AJ18" si="19">SUM(AI8:AI16)</f>
        <v>59.442217569646331</v>
      </c>
      <c r="AJ18" s="34">
        <f t="shared" si="19"/>
        <v>10.093795199189838</v>
      </c>
      <c r="AK18" s="34">
        <f t="shared" si="6"/>
        <v>128.36593543160217</v>
      </c>
      <c r="AL18" s="34"/>
      <c r="AM18" s="34">
        <f>SUM(AM8:AM16)</f>
        <v>64.220202568270935</v>
      </c>
      <c r="AN18" s="34">
        <f t="shared" ref="AN18:AO18" si="20">SUM(AN8:AN16)</f>
        <v>58.777677183532766</v>
      </c>
      <c r="AO18" s="34">
        <f t="shared" si="20"/>
        <v>12.001408372682228</v>
      </c>
      <c r="AP18" s="34">
        <f t="shared" si="7"/>
        <v>134.99928812448593</v>
      </c>
      <c r="AQ18" s="34"/>
      <c r="AR18" s="34">
        <f>SUM(AR8:AR16)</f>
        <v>70.807236432795165</v>
      </c>
      <c r="AS18" s="34">
        <f t="shared" ref="AS18:AT18" si="21">SUM(AS8:AS16)</f>
        <v>58.95095592017897</v>
      </c>
      <c r="AT18" s="34">
        <f t="shared" si="21"/>
        <v>12.452523859162525</v>
      </c>
      <c r="AU18" s="34">
        <f t="shared" si="8"/>
        <v>142.21071621213667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10.085427837201141</v>
      </c>
      <c r="C26" s="18">
        <f t="shared" ref="C26:O26" si="22">C8/C$18*100</f>
        <v>2.7469651421617463</v>
      </c>
      <c r="D26" s="18">
        <f t="shared" si="22"/>
        <v>14.242140937692588</v>
      </c>
      <c r="E26" s="18">
        <f t="shared" si="22"/>
        <v>8.4959105607955188</v>
      </c>
      <c r="F26" s="18"/>
      <c r="G26" s="18">
        <f t="shared" si="22"/>
        <v>11.593125381251253</v>
      </c>
      <c r="H26" s="18">
        <f t="shared" si="22"/>
        <v>4.2947579009402999</v>
      </c>
      <c r="I26" s="18">
        <f t="shared" si="22"/>
        <v>16.051323349506845</v>
      </c>
      <c r="J26" s="18">
        <f t="shared" si="22"/>
        <v>10.043211785674139</v>
      </c>
      <c r="K26" s="18"/>
      <c r="L26" s="18">
        <f t="shared" si="22"/>
        <v>10.738696793095359</v>
      </c>
      <c r="M26" s="18">
        <f t="shared" si="22"/>
        <v>4.8344300825537418</v>
      </c>
      <c r="N26" s="18">
        <f t="shared" si="22"/>
        <v>16.799918596697033</v>
      </c>
      <c r="O26" s="18">
        <f t="shared" si="22"/>
        <v>9.7879500266459445</v>
      </c>
      <c r="Q26" t="str">
        <f>$A$8</f>
        <v>Managers, directors and senior officials</v>
      </c>
      <c r="R26" s="18">
        <f>R8/R$18*100</f>
        <v>11.028490099986831</v>
      </c>
      <c r="S26" s="18">
        <f t="shared" ref="S26:U26" si="23">S8/S$18*100</f>
        <v>3.961561329007242</v>
      </c>
      <c r="T26" s="18">
        <f t="shared" si="23"/>
        <v>13.406417939027188</v>
      </c>
      <c r="U26" s="18">
        <f t="shared" si="23"/>
        <v>10.492507591502861</v>
      </c>
      <c r="V26" s="18"/>
      <c r="W26" s="18">
        <f t="shared" ref="W26:Z26" si="24">W8/W$18*100</f>
        <v>12.685251207101972</v>
      </c>
      <c r="X26" s="18">
        <f t="shared" si="24"/>
        <v>5.7939308045411453</v>
      </c>
      <c r="Y26" s="18">
        <f t="shared" si="24"/>
        <v>15.447948235937517</v>
      </c>
      <c r="Z26" s="18">
        <f t="shared" si="24"/>
        <v>12.051126417629103</v>
      </c>
      <c r="AA26" s="18"/>
      <c r="AB26" s="18">
        <f t="shared" ref="AB26:AE26" si="25">AB8/AB$18*100</f>
        <v>11.661091382719851</v>
      </c>
      <c r="AC26" s="18">
        <f t="shared" si="25"/>
        <v>5.7361843564580379</v>
      </c>
      <c r="AD26" s="18">
        <f t="shared" si="25"/>
        <v>16.330156625404538</v>
      </c>
      <c r="AE26" s="18">
        <f t="shared" si="25"/>
        <v>11.402799194968992</v>
      </c>
      <c r="AG26" t="str">
        <f>$A$8</f>
        <v>Managers, directors and senior officials</v>
      </c>
      <c r="AH26" s="18">
        <f>AH8/AH$18*100</f>
        <v>8.4863930784628874</v>
      </c>
      <c r="AI26" s="18">
        <f t="shared" ref="AI26:AK26" si="26">AI8/AI$18*100</f>
        <v>2.354082976731084</v>
      </c>
      <c r="AJ26" s="18">
        <f t="shared" si="26"/>
        <v>16.291068434378868</v>
      </c>
      <c r="AK26" s="18">
        <f t="shared" si="26"/>
        <v>6.2604184406264043</v>
      </c>
      <c r="AL26" s="18"/>
      <c r="AM26" s="18">
        <f t="shared" ref="AM26:AP26" si="27">AM8/AM$18*100</f>
        <v>9.7532175214290504</v>
      </c>
      <c r="AN26" s="18">
        <f t="shared" si="27"/>
        <v>3.7198040461433339</v>
      </c>
      <c r="AO26" s="18">
        <f t="shared" si="27"/>
        <v>17.12352921579652</v>
      </c>
      <c r="AP26" s="18">
        <f t="shared" si="27"/>
        <v>7.7815337237958806</v>
      </c>
      <c r="AQ26" s="18"/>
      <c r="AR26" s="18">
        <f t="shared" ref="AR26:AU26" si="28">AR8/AR$18*100</f>
        <v>9.3395504529255504</v>
      </c>
      <c r="AS26" s="18">
        <f t="shared" si="28"/>
        <v>4.4668627060029102</v>
      </c>
      <c r="AT26" s="18">
        <f t="shared" si="28"/>
        <v>17.630009585025022</v>
      </c>
      <c r="AU26" s="18">
        <f t="shared" si="28"/>
        <v>8.0456081584414996</v>
      </c>
    </row>
    <row r="27" spans="1:47" x14ac:dyDescent="0.2">
      <c r="A27" t="str">
        <f>$A$9</f>
        <v>Professional occupations</v>
      </c>
      <c r="B27" s="18">
        <f t="shared" ref="B27:B34" si="29">B9/B$18*100</f>
        <v>19.734188879077326</v>
      </c>
      <c r="C27" s="18">
        <f t="shared" ref="C27:O27" si="30">C9/C$18*100</f>
        <v>11.93598456451079</v>
      </c>
      <c r="D27" s="18">
        <f t="shared" si="30"/>
        <v>14.201107207503247</v>
      </c>
      <c r="E27" s="18">
        <f t="shared" si="30"/>
        <v>16.77099208026317</v>
      </c>
      <c r="F27" s="18"/>
      <c r="G27" s="18">
        <f t="shared" si="30"/>
        <v>23.029181080840324</v>
      </c>
      <c r="H27" s="18">
        <f t="shared" si="30"/>
        <v>13.899552249896471</v>
      </c>
      <c r="I27" s="18">
        <f t="shared" si="30"/>
        <v>17.110395782191688</v>
      </c>
      <c r="J27" s="18">
        <f t="shared" si="30"/>
        <v>19.755716360088599</v>
      </c>
      <c r="K27" s="18"/>
      <c r="L27" s="18">
        <f t="shared" si="30"/>
        <v>26.616969671889052</v>
      </c>
      <c r="M27" s="18">
        <f t="shared" si="30"/>
        <v>15.891514542413832</v>
      </c>
      <c r="N27" s="18">
        <f t="shared" si="30"/>
        <v>15.916505117716556</v>
      </c>
      <c r="O27" s="18">
        <f t="shared" si="30"/>
        <v>22.359546618268851</v>
      </c>
      <c r="Q27" t="str">
        <f>$A$9</f>
        <v>Professional occupations</v>
      </c>
      <c r="R27" s="18">
        <f t="shared" ref="R27:U27" si="31">R9/R$18*100</f>
        <v>16.779488348364762</v>
      </c>
      <c r="S27" s="18">
        <f t="shared" si="31"/>
        <v>7.9382709045234634</v>
      </c>
      <c r="T27" s="18">
        <f t="shared" si="31"/>
        <v>12.837685649620262</v>
      </c>
      <c r="U27" s="18">
        <f t="shared" si="31"/>
        <v>14.918000574258228</v>
      </c>
      <c r="V27" s="18"/>
      <c r="W27" s="18">
        <f t="shared" ref="W27:Z27" si="32">W9/W$18*100</f>
        <v>20.052860017599887</v>
      </c>
      <c r="X27" s="18">
        <f t="shared" si="32"/>
        <v>9.9531418486929972</v>
      </c>
      <c r="Y27" s="18">
        <f t="shared" si="32"/>
        <v>15.299134875106061</v>
      </c>
      <c r="Z27" s="18">
        <f t="shared" si="32"/>
        <v>17.888924253655311</v>
      </c>
      <c r="AA27" s="18"/>
      <c r="AB27" s="18">
        <f t="shared" ref="AB27:AE27" si="33">AB9/AB$18*100</f>
        <v>23.995019179625931</v>
      </c>
      <c r="AC27" s="18">
        <f t="shared" si="33"/>
        <v>11.901898324054255</v>
      </c>
      <c r="AD27" s="18">
        <f t="shared" si="33"/>
        <v>12.633555065444044</v>
      </c>
      <c r="AE27" s="18">
        <f t="shared" si="33"/>
        <v>20.47185715024688</v>
      </c>
      <c r="AG27" t="str">
        <f>$A$9</f>
        <v>Professional occupations</v>
      </c>
      <c r="AH27" s="18">
        <f t="shared" ref="AH27:AK27" si="34">AH9/AH$18*100</f>
        <v>24.744111380180996</v>
      </c>
      <c r="AI27" s="18">
        <f>AI9/AI$18*100</f>
        <v>13.229114261868677</v>
      </c>
      <c r="AJ27" s="18">
        <f t="shared" si="34"/>
        <v>17.543784056151033</v>
      </c>
      <c r="AK27" s="18">
        <f t="shared" si="34"/>
        <v>18.845696112526909</v>
      </c>
      <c r="AL27" s="18"/>
      <c r="AM27" s="18">
        <f t="shared" ref="AM27:AP27" si="35">AM9/AM$18*100</f>
        <v>28.043398662724535</v>
      </c>
      <c r="AN27" s="18">
        <f t="shared" si="35"/>
        <v>15.413056040775357</v>
      </c>
      <c r="AO27" s="18">
        <f t="shared" si="35"/>
        <v>20.32903129811487</v>
      </c>
      <c r="AP27" s="18">
        <f t="shared" si="35"/>
        <v>21.858436608258177</v>
      </c>
      <c r="AQ27" s="18"/>
      <c r="AR27" s="18">
        <f t="shared" ref="AR27:AU27" si="36">AR9/AR$18*100</f>
        <v>30.59410969051153</v>
      </c>
      <c r="AS27" s="18">
        <f t="shared" si="36"/>
        <v>17.51773668437033</v>
      </c>
      <c r="AT27" s="18">
        <f t="shared" si="36"/>
        <v>21.717628708084007</v>
      </c>
      <c r="AU27" s="18">
        <f t="shared" si="36"/>
        <v>24.396269588327243</v>
      </c>
    </row>
    <row r="28" spans="1:47" x14ac:dyDescent="0.2">
      <c r="A28" t="str">
        <f>$A$10</f>
        <v>Associate professional occupations</v>
      </c>
      <c r="B28" s="18">
        <f t="shared" si="29"/>
        <v>12.318201114733553</v>
      </c>
      <c r="C28" s="18">
        <f t="shared" ref="C28:O28" si="37">C10/C$18*100</f>
        <v>7.5473107059491005</v>
      </c>
      <c r="D28" s="18">
        <f t="shared" si="37"/>
        <v>9.7374175593691188</v>
      </c>
      <c r="E28" s="18">
        <f t="shared" si="37"/>
        <v>10.608327820233031</v>
      </c>
      <c r="F28" s="18"/>
      <c r="G28" s="18">
        <f t="shared" si="37"/>
        <v>13.870936145921931</v>
      </c>
      <c r="H28" s="18">
        <f t="shared" si="37"/>
        <v>8.68292208472743</v>
      </c>
      <c r="I28" s="18">
        <f t="shared" si="37"/>
        <v>11.988680182579129</v>
      </c>
      <c r="J28" s="18">
        <f t="shared" si="37"/>
        <v>12.182717891108554</v>
      </c>
      <c r="K28" s="18"/>
      <c r="L28" s="18">
        <f t="shared" si="37"/>
        <v>15.034707423042921</v>
      </c>
      <c r="M28" s="18">
        <f t="shared" si="37"/>
        <v>10.696300564243653</v>
      </c>
      <c r="N28" s="18">
        <f t="shared" si="37"/>
        <v>11.572640696336567</v>
      </c>
      <c r="O28" s="18">
        <f t="shared" si="37"/>
        <v>13.413551385828798</v>
      </c>
      <c r="Q28" t="str">
        <f>$A$10</f>
        <v>Associate professional occupations</v>
      </c>
      <c r="R28" s="18">
        <f t="shared" ref="R28:U28" si="38">R10/R$18*100</f>
        <v>12.113071052491485</v>
      </c>
      <c r="S28" s="18">
        <f t="shared" si="38"/>
        <v>6.7735303062476078</v>
      </c>
      <c r="T28" s="18">
        <f t="shared" si="38"/>
        <v>7.5545009210640446</v>
      </c>
      <c r="U28" s="18">
        <f t="shared" si="38"/>
        <v>10.613843546379066</v>
      </c>
      <c r="V28" s="18"/>
      <c r="W28" s="18">
        <f t="shared" ref="W28:Z28" si="39">W10/W$18*100</f>
        <v>13.495946405075237</v>
      </c>
      <c r="X28" s="18">
        <f t="shared" si="39"/>
        <v>8.3834685136133658</v>
      </c>
      <c r="Y28" s="18">
        <f t="shared" si="39"/>
        <v>9.6449663549417401</v>
      </c>
      <c r="Z28" s="18">
        <f t="shared" si="39"/>
        <v>12.197949213569133</v>
      </c>
      <c r="AA28" s="18"/>
      <c r="AB28" s="18">
        <f t="shared" ref="AB28:AE28" si="40">AB10/AB$18*100</f>
        <v>12.925797927867929</v>
      </c>
      <c r="AC28" s="18">
        <f t="shared" si="40"/>
        <v>8.3216545527131185</v>
      </c>
      <c r="AD28" s="18">
        <f t="shared" si="40"/>
        <v>9.0832492245106611</v>
      </c>
      <c r="AE28" s="18">
        <f t="shared" si="40"/>
        <v>11.653715816663965</v>
      </c>
      <c r="AG28" t="str">
        <f>$A$10</f>
        <v>Associate professional occupations</v>
      </c>
      <c r="AH28" s="18">
        <f t="shared" ref="AH28:AK28" si="41">AH10/AH$18*100</f>
        <v>12.666014946895915</v>
      </c>
      <c r="AI28" s="18">
        <f t="shared" si="41"/>
        <v>7.7976033730058525</v>
      </c>
      <c r="AJ28" s="18">
        <f t="shared" si="41"/>
        <v>15.089236200641217</v>
      </c>
      <c r="AK28" s="18">
        <f t="shared" si="41"/>
        <v>10.602152131224758</v>
      </c>
      <c r="AL28" s="18"/>
      <c r="AM28" s="18">
        <f t="shared" ref="AM28:AP28" si="42">AM10/AM$18*100</f>
        <v>14.502682557558252</v>
      </c>
      <c r="AN28" s="18">
        <f t="shared" si="42"/>
        <v>8.7977667331540452</v>
      </c>
      <c r="AO28" s="18">
        <f t="shared" si="42"/>
        <v>16.153491853434314</v>
      </c>
      <c r="AP28" s="18">
        <f t="shared" si="42"/>
        <v>12.165561610002657</v>
      </c>
      <c r="AQ28" s="18"/>
      <c r="AR28" s="18">
        <f t="shared" ref="AR28:AU28" si="43">AR10/AR$18*100</f>
        <v>18.233634471308342</v>
      </c>
      <c r="AS28" s="18">
        <f t="shared" si="43"/>
        <v>11.66423875977452</v>
      </c>
      <c r="AT28" s="18">
        <f t="shared" si="43"/>
        <v>15.971509811896908</v>
      </c>
      <c r="AU28" s="18">
        <f t="shared" si="43"/>
        <v>15.312326363367672</v>
      </c>
    </row>
    <row r="29" spans="1:47" x14ac:dyDescent="0.2">
      <c r="A29" t="str">
        <f>$A$11</f>
        <v>Administrative and secretarial occupations</v>
      </c>
      <c r="B29" s="18">
        <f t="shared" si="29"/>
        <v>11.6871293208808</v>
      </c>
      <c r="C29" s="18">
        <f t="shared" ref="C29:O29" si="44">C11/C$18*100</f>
        <v>18.044999457714077</v>
      </c>
      <c r="D29" s="18">
        <f t="shared" si="44"/>
        <v>2.7592480375809689</v>
      </c>
      <c r="E29" s="18">
        <f t="shared" si="44"/>
        <v>12.38219105366591</v>
      </c>
      <c r="F29" s="18"/>
      <c r="G29" s="18">
        <f t="shared" si="44"/>
        <v>11.292977970305774</v>
      </c>
      <c r="H29" s="18">
        <f t="shared" si="44"/>
        <v>17.265036031904625</v>
      </c>
      <c r="I29" s="18">
        <f t="shared" si="44"/>
        <v>3.0150880994823606</v>
      </c>
      <c r="J29" s="18">
        <f t="shared" si="44"/>
        <v>12.023696551260466</v>
      </c>
      <c r="K29" s="18"/>
      <c r="L29" s="18">
        <f t="shared" si="44"/>
        <v>11.181645499053145</v>
      </c>
      <c r="M29" s="18">
        <f t="shared" si="44"/>
        <v>15.549634574889543</v>
      </c>
      <c r="N29" s="18">
        <f t="shared" si="44"/>
        <v>2.706242623787857</v>
      </c>
      <c r="O29" s="18">
        <f t="shared" si="44"/>
        <v>11.41984018885044</v>
      </c>
      <c r="Q29" t="str">
        <f>$A$11</f>
        <v>Administrative and secretarial occupations</v>
      </c>
      <c r="R29" s="18">
        <f t="shared" ref="R29:U29" si="45">R11/R$18*100</f>
        <v>7.7100125939956019</v>
      </c>
      <c r="S29" s="18">
        <f t="shared" si="45"/>
        <v>11.811253476182916</v>
      </c>
      <c r="T29" s="18">
        <f t="shared" si="45"/>
        <v>1.0787164697739511</v>
      </c>
      <c r="U29" s="18">
        <f t="shared" si="45"/>
        <v>7.1168929536043644</v>
      </c>
      <c r="V29" s="18"/>
      <c r="W29" s="18">
        <f t="shared" ref="W29:Z29" si="46">W11/W$18*100</f>
        <v>8.1589993696242669</v>
      </c>
      <c r="X29" s="18">
        <f t="shared" si="46"/>
        <v>11.809767704825697</v>
      </c>
      <c r="Y29" s="18">
        <f t="shared" si="46"/>
        <v>1.1724390231146615</v>
      </c>
      <c r="Z29" s="18">
        <f t="shared" si="46"/>
        <v>7.7203311935047854</v>
      </c>
      <c r="AA29" s="18"/>
      <c r="AB29" s="18">
        <f t="shared" ref="AB29:AE29" si="47">AB11/AB$18*100</f>
        <v>10.321675602085497</v>
      </c>
      <c r="AC29" s="18">
        <f t="shared" si="47"/>
        <v>11.793909884715616</v>
      </c>
      <c r="AD29" s="18">
        <f t="shared" si="47"/>
        <v>1.4717422686895747</v>
      </c>
      <c r="AE29" s="18">
        <f t="shared" si="47"/>
        <v>9.2830892542661072</v>
      </c>
      <c r="AG29" t="str">
        <f>$A$11</f>
        <v>Administrative and secretarial occupations</v>
      </c>
      <c r="AH29" s="18">
        <f t="shared" ref="AH29:AK29" si="48">AH11/AH$18*100</f>
        <v>18.430637291461093</v>
      </c>
      <c r="AI29" s="18">
        <f t="shared" si="48"/>
        <v>20.061412522808101</v>
      </c>
      <c r="AJ29" s="18">
        <f t="shared" si="48"/>
        <v>6.879377965592842</v>
      </c>
      <c r="AK29" s="18">
        <f t="shared" si="48"/>
        <v>18.277488017449826</v>
      </c>
      <c r="AL29" s="18"/>
      <c r="AM29" s="18">
        <f t="shared" ref="AM29:AP29" si="49">AM11/AM$18*100</f>
        <v>16.572801708030198</v>
      </c>
      <c r="AN29" s="18">
        <f t="shared" si="49"/>
        <v>19.357208019586796</v>
      </c>
      <c r="AO29" s="18">
        <f t="shared" si="49"/>
        <v>6.2895008234465628</v>
      </c>
      <c r="AP29" s="18">
        <f t="shared" si="49"/>
        <v>16.870928035602383</v>
      </c>
      <c r="AQ29" s="18"/>
      <c r="AR29" s="18">
        <f t="shared" ref="AR29:AU29" si="50">AR11/AR$18*100</f>
        <v>12.486102124810603</v>
      </c>
      <c r="AS29" s="18">
        <f t="shared" si="50"/>
        <v>17.080519330708203</v>
      </c>
      <c r="AT29" s="18">
        <f t="shared" si="50"/>
        <v>4.8876614752017993</v>
      </c>
      <c r="AU29" s="18">
        <f t="shared" si="50"/>
        <v>13.725288083477881</v>
      </c>
    </row>
    <row r="30" spans="1:47" x14ac:dyDescent="0.2">
      <c r="A30" t="str">
        <f>$A$12</f>
        <v>Skilled trades occupations</v>
      </c>
      <c r="B30" s="18">
        <f t="shared" si="29"/>
        <v>12.279056851269928</v>
      </c>
      <c r="C30" s="18">
        <f t="shared" ref="C30:O30" si="51">C12/C$18*100</f>
        <v>3.3665278328052857</v>
      </c>
      <c r="D30" s="18">
        <f t="shared" si="51"/>
        <v>33.137625793907887</v>
      </c>
      <c r="E30" s="18">
        <f t="shared" si="51"/>
        <v>12.373060007447933</v>
      </c>
      <c r="F30" s="18"/>
      <c r="G30" s="18">
        <f t="shared" si="51"/>
        <v>10.339029742987032</v>
      </c>
      <c r="H30" s="18">
        <f t="shared" si="51"/>
        <v>3.0409826877490205</v>
      </c>
      <c r="I30" s="18">
        <f t="shared" si="51"/>
        <v>28.040309564763426</v>
      </c>
      <c r="J30" s="18">
        <f t="shared" si="51"/>
        <v>10.326747633781631</v>
      </c>
      <c r="K30" s="18"/>
      <c r="L30" s="18">
        <f t="shared" si="51"/>
        <v>7.8610517714666317</v>
      </c>
      <c r="M30" s="18">
        <f t="shared" si="51"/>
        <v>3.3165662944467824</v>
      </c>
      <c r="N30" s="18">
        <f t="shared" si="51"/>
        <v>27.964480315228279</v>
      </c>
      <c r="O30" s="18">
        <f t="shared" si="51"/>
        <v>8.9285193927234481</v>
      </c>
      <c r="Q30" t="str">
        <f>$A$12</f>
        <v>Skilled trades occupations</v>
      </c>
      <c r="R30" s="18">
        <f t="shared" ref="R30:U30" si="52">R12/R$18*100</f>
        <v>18.309623006266158</v>
      </c>
      <c r="S30" s="18">
        <f t="shared" si="52"/>
        <v>8.8772826547194121</v>
      </c>
      <c r="T30" s="18">
        <f t="shared" si="52"/>
        <v>42.215053637917052</v>
      </c>
      <c r="U30" s="18">
        <f t="shared" si="52"/>
        <v>21.163829882902995</v>
      </c>
      <c r="V30" s="18"/>
      <c r="W30" s="18">
        <f t="shared" ref="W30:Z30" si="53">W12/W$18*100</f>
        <v>15.291003175190538</v>
      </c>
      <c r="X30" s="18">
        <f t="shared" si="53"/>
        <v>7.1315228950145571</v>
      </c>
      <c r="Y30" s="18">
        <f t="shared" si="53"/>
        <v>38.453875475020276</v>
      </c>
      <c r="Z30" s="18">
        <f t="shared" si="53"/>
        <v>17.330026561718512</v>
      </c>
      <c r="AA30" s="18"/>
      <c r="AB30" s="18">
        <f t="shared" ref="AB30:AE30" si="54">AB12/AB$18*100</f>
        <v>11.863586031731426</v>
      </c>
      <c r="AC30" s="18">
        <f t="shared" si="54"/>
        <v>7.5833102506955044</v>
      </c>
      <c r="AD30" s="18">
        <f t="shared" si="54"/>
        <v>37.734723597479636</v>
      </c>
      <c r="AE30" s="18">
        <f t="shared" si="54"/>
        <v>14.903385048320994</v>
      </c>
      <c r="AG30" t="str">
        <f>$A$12</f>
        <v>Skilled trades occupations</v>
      </c>
      <c r="AH30" s="18">
        <f t="shared" ref="AH30:AK30" si="55">AH12/AH$18*100</f>
        <v>2.0537670933857948</v>
      </c>
      <c r="AI30" s="18">
        <f t="shared" si="55"/>
        <v>1.5839787757280159</v>
      </c>
      <c r="AJ30" s="18">
        <f t="shared" si="55"/>
        <v>10.882654303979166</v>
      </c>
      <c r="AK30" s="18">
        <f t="shared" si="55"/>
        <v>2.5304645890636035</v>
      </c>
      <c r="AL30" s="18"/>
      <c r="AM30" s="18">
        <f t="shared" ref="AM30:AP30" si="56">AM12/AM$18*100</f>
        <v>1.9964243179712713</v>
      </c>
      <c r="AN30" s="18">
        <f t="shared" si="56"/>
        <v>1.4722030928668206</v>
      </c>
      <c r="AO30" s="18">
        <f t="shared" si="56"/>
        <v>9.5352598753234723</v>
      </c>
      <c r="AP30" s="18">
        <f t="shared" si="56"/>
        <v>2.4383832280161752</v>
      </c>
      <c r="AQ30" s="18"/>
      <c r="AR30" s="18">
        <f t="shared" ref="AR30:AU30" si="57">AR12/AR$18*100</f>
        <v>1.7897551434870036</v>
      </c>
      <c r="AS30" s="18">
        <f t="shared" si="57"/>
        <v>1.5773830958774389</v>
      </c>
      <c r="AT30" s="18">
        <f t="shared" si="57"/>
        <v>10.700011503385189</v>
      </c>
      <c r="AU30" s="18">
        <f t="shared" si="57"/>
        <v>2.4819367688768939</v>
      </c>
    </row>
    <row r="31" spans="1:47" x14ac:dyDescent="0.2">
      <c r="A31" t="str">
        <f>$A$13</f>
        <v>Caring, leisure and other service occupations</v>
      </c>
      <c r="B31" s="18">
        <f t="shared" si="29"/>
        <v>8.0479003555642663</v>
      </c>
      <c r="C31" s="18">
        <f t="shared" ref="C31:O31" si="58">C13/C$18*100</f>
        <v>16.205363213611328</v>
      </c>
      <c r="D31" s="18">
        <f t="shared" si="58"/>
        <v>6.0821669784957697</v>
      </c>
      <c r="E31" s="18">
        <f t="shared" si="58"/>
        <v>10.154765146411213</v>
      </c>
      <c r="F31" s="18"/>
      <c r="G31" s="18">
        <f t="shared" si="58"/>
        <v>7.4104184295463229</v>
      </c>
      <c r="H31" s="18">
        <f t="shared" si="58"/>
        <v>14.910411119173864</v>
      </c>
      <c r="I31" s="18">
        <f t="shared" si="58"/>
        <v>7.9822185684578884</v>
      </c>
      <c r="J31" s="18">
        <f t="shared" si="58"/>
        <v>9.6014393502995947</v>
      </c>
      <c r="K31" s="18"/>
      <c r="L31" s="18">
        <f t="shared" si="58"/>
        <v>8.1043800195000113</v>
      </c>
      <c r="M31" s="18">
        <f t="shared" si="58"/>
        <v>14.423178516639275</v>
      </c>
      <c r="N31" s="18">
        <f t="shared" si="58"/>
        <v>7.8920802751739254</v>
      </c>
      <c r="O31" s="18">
        <f t="shared" si="58"/>
        <v>9.853142354954004</v>
      </c>
      <c r="Q31" t="str">
        <f>$A$13</f>
        <v>Caring, leisure and other service occupations</v>
      </c>
      <c r="R31" s="18">
        <f t="shared" ref="R31:U31" si="59">R13/R$18*100</f>
        <v>2.8983374524655119</v>
      </c>
      <c r="S31" s="18">
        <f t="shared" si="59"/>
        <v>6.8817473778032614</v>
      </c>
      <c r="T31" s="18">
        <f t="shared" si="59"/>
        <v>1.6577283137459944</v>
      </c>
      <c r="U31" s="18">
        <f t="shared" si="59"/>
        <v>3.2176303110028086</v>
      </c>
      <c r="V31" s="18"/>
      <c r="W31" s="18">
        <f t="shared" ref="W31:Z31" si="60">W13/W$18*100</f>
        <v>2.9501479096247292</v>
      </c>
      <c r="X31" s="18">
        <f t="shared" si="60"/>
        <v>6.6864286584085235</v>
      </c>
      <c r="Y31" s="18">
        <f t="shared" si="60"/>
        <v>1.9402209452860653</v>
      </c>
      <c r="Z31" s="18">
        <f t="shared" si="60"/>
        <v>3.3623852567164429</v>
      </c>
      <c r="AA31" s="18"/>
      <c r="AB31" s="18">
        <f t="shared" ref="AB31:AE31" si="61">AB13/AB$18*100</f>
        <v>3.3064263717240117</v>
      </c>
      <c r="AC31" s="18">
        <f t="shared" si="61"/>
        <v>8.1315871624254115</v>
      </c>
      <c r="AD31" s="18">
        <f t="shared" si="61"/>
        <v>2.5297847321620504</v>
      </c>
      <c r="AE31" s="18">
        <f t="shared" si="61"/>
        <v>3.950694962973528</v>
      </c>
      <c r="AG31" t="str">
        <f>$A$13</f>
        <v>Caring, leisure and other service occupations</v>
      </c>
      <c r="AH31" s="18">
        <f t="shared" ref="AH31:AK31" si="62">AH13/AH$18*100</f>
        <v>16.779381191241907</v>
      </c>
      <c r="AI31" s="18">
        <f t="shared" si="62"/>
        <v>19.221248179238881</v>
      </c>
      <c r="AJ31" s="18">
        <f t="shared" si="62"/>
        <v>16.929486068774079</v>
      </c>
      <c r="AK31" s="18">
        <f t="shared" si="62"/>
        <v>17.921935998915245</v>
      </c>
      <c r="AL31" s="18"/>
      <c r="AM31" s="18">
        <f t="shared" ref="AM31:AP31" si="63">AM13/AM$18*100</f>
        <v>14.924650391000545</v>
      </c>
      <c r="AN31" s="18">
        <f t="shared" si="63"/>
        <v>18.064423845953126</v>
      </c>
      <c r="AO31" s="18">
        <f t="shared" si="63"/>
        <v>18.718931352898778</v>
      </c>
      <c r="AP31" s="18">
        <f t="shared" si="63"/>
        <v>16.628994977298628</v>
      </c>
      <c r="AQ31" s="18"/>
      <c r="AR31" s="18">
        <f t="shared" ref="AR31:AU31" si="64">AR13/AR$18*100</f>
        <v>15.382218985709848</v>
      </c>
      <c r="AS31" s="18">
        <f t="shared" si="64"/>
        <v>16.987717211183583</v>
      </c>
      <c r="AT31" s="18">
        <f t="shared" si="64"/>
        <v>17.367502891352743</v>
      </c>
      <c r="AU31" s="18">
        <f t="shared" si="64"/>
        <v>16.221589277214431</v>
      </c>
    </row>
    <row r="32" spans="1:47" x14ac:dyDescent="0.2">
      <c r="A32" t="str">
        <f>$A$14</f>
        <v>Sales and customer service occupations</v>
      </c>
      <c r="B32" s="18">
        <f t="shared" si="29"/>
        <v>5.566726061798251</v>
      </c>
      <c r="C32" s="18">
        <f t="shared" ref="C32:O32" si="65">C14/C$18*100</f>
        <v>16.223549036722801</v>
      </c>
      <c r="D32" s="18">
        <f t="shared" si="65"/>
        <v>4.5604933302076542</v>
      </c>
      <c r="E32" s="18">
        <f t="shared" si="65"/>
        <v>8.5190939983141138</v>
      </c>
      <c r="F32" s="18"/>
      <c r="G32" s="18">
        <f t="shared" si="65"/>
        <v>5.2531206461432109</v>
      </c>
      <c r="H32" s="18">
        <f t="shared" si="65"/>
        <v>16.476255253924197</v>
      </c>
      <c r="I32" s="18">
        <f t="shared" si="65"/>
        <v>3.3476610287837367</v>
      </c>
      <c r="J32" s="18">
        <f t="shared" si="65"/>
        <v>8.2112377740838856</v>
      </c>
      <c r="K32" s="18"/>
      <c r="L32" s="18">
        <f t="shared" si="65"/>
        <v>5.0109404507656725</v>
      </c>
      <c r="M32" s="18">
        <f t="shared" si="65"/>
        <v>16.323415003900568</v>
      </c>
      <c r="N32" s="18">
        <f t="shared" si="65"/>
        <v>2.422924206353648</v>
      </c>
      <c r="O32" s="18">
        <f t="shared" si="65"/>
        <v>7.8844038110754422</v>
      </c>
      <c r="Q32" t="str">
        <f>$A$14</f>
        <v>Sales and customer service occupations</v>
      </c>
      <c r="R32" s="18">
        <f t="shared" ref="R32:U32" si="66">R14/R$18*100</f>
        <v>4.651706165995444</v>
      </c>
      <c r="S32" s="18">
        <f t="shared" si="66"/>
        <v>17.580434885685349</v>
      </c>
      <c r="T32" s="18">
        <f t="shared" si="66"/>
        <v>3.7586948524957511</v>
      </c>
      <c r="U32" s="18">
        <f t="shared" si="66"/>
        <v>6.2275583355451589</v>
      </c>
      <c r="V32" s="18"/>
      <c r="W32" s="18">
        <f t="shared" ref="W32:Z32" si="67">W14/W$18*100</f>
        <v>4.761076834197512</v>
      </c>
      <c r="X32" s="18">
        <f t="shared" si="67"/>
        <v>18.336908391229759</v>
      </c>
      <c r="Y32" s="18">
        <f t="shared" si="67"/>
        <v>3.1800690128366895</v>
      </c>
      <c r="Z32" s="18">
        <f t="shared" si="67"/>
        <v>6.5518723464705166</v>
      </c>
      <c r="AA32" s="18"/>
      <c r="AB32" s="18">
        <f>AB14/AB$18*100</f>
        <v>5.3302245664376313</v>
      </c>
      <c r="AC32" s="18">
        <f t="shared" ref="AC32:AE32" si="68">AC14/AC$18*100</f>
        <v>19.068203917521313</v>
      </c>
      <c r="AD32" s="18">
        <f t="shared" si="68"/>
        <v>2.509420221229901</v>
      </c>
      <c r="AE32" s="18">
        <f t="shared" si="68"/>
        <v>7.0771378833651779</v>
      </c>
      <c r="AG32" t="str">
        <f>$A$14</f>
        <v>Sales and customer service occupations</v>
      </c>
      <c r="AH32" s="18">
        <f t="shared" ref="AH32:AK32" si="69">AH14/AH$18*100</f>
        <v>7.1182128257832611</v>
      </c>
      <c r="AI32" s="18">
        <f t="shared" si="69"/>
        <v>15.784640816561843</v>
      </c>
      <c r="AJ32" s="18">
        <f t="shared" si="69"/>
        <v>6.5262486706836684</v>
      </c>
      <c r="AK32" s="18">
        <f t="shared" si="69"/>
        <v>11.084814490942344</v>
      </c>
      <c r="AL32" s="18"/>
      <c r="AM32" s="18">
        <f t="shared" ref="AM32:AP32" si="70">AM14/AM$18*100</f>
        <v>6.0820684244549099</v>
      </c>
      <c r="AN32" s="18">
        <f t="shared" si="70"/>
        <v>15.762668654830541</v>
      </c>
      <c r="AO32" s="18">
        <f t="shared" si="70"/>
        <v>3.6454743435867769</v>
      </c>
      <c r="AP32" s="18">
        <f t="shared" si="70"/>
        <v>10.080316431386379</v>
      </c>
      <c r="AQ32" s="18"/>
      <c r="AR32" s="18">
        <f t="shared" ref="AR32:AU32" si="71">AR14/AR$18*100</f>
        <v>4.5266301491423206</v>
      </c>
      <c r="AS32" s="18">
        <f t="shared" si="71"/>
        <v>15.204601498534867</v>
      </c>
      <c r="AT32" s="18">
        <f t="shared" si="71"/>
        <v>2.2700817736690331</v>
      </c>
      <c r="AU32" s="18">
        <f t="shared" si="71"/>
        <v>8.7554035627644033</v>
      </c>
    </row>
    <row r="33" spans="1:47" x14ac:dyDescent="0.2">
      <c r="A33" t="str">
        <f>$A$15</f>
        <v>Process, plant and machine operatives</v>
      </c>
      <c r="B33" s="18">
        <f t="shared" si="29"/>
        <v>11.016314725828362</v>
      </c>
      <c r="C33" s="18">
        <f t="shared" ref="C33:O33" si="72">C15/C$18*100</f>
        <v>3.3421757191082637</v>
      </c>
      <c r="D33" s="18">
        <f t="shared" si="72"/>
        <v>9.1764879661272847</v>
      </c>
      <c r="E33" s="18">
        <f t="shared" si="72"/>
        <v>8.5619011221050627</v>
      </c>
      <c r="F33" s="18"/>
      <c r="G33" s="18">
        <f t="shared" si="72"/>
        <v>9.2423462263393681</v>
      </c>
      <c r="H33" s="18">
        <f t="shared" si="72"/>
        <v>3.8078510759427733</v>
      </c>
      <c r="I33" s="18">
        <f t="shared" si="72"/>
        <v>7.3080941932844841</v>
      </c>
      <c r="J33" s="18">
        <f t="shared" si="72"/>
        <v>7.4782668016392915</v>
      </c>
      <c r="K33" s="18"/>
      <c r="L33" s="18">
        <f t="shared" si="72"/>
        <v>7.3569208397807673</v>
      </c>
      <c r="M33" s="18">
        <f t="shared" si="72"/>
        <v>4.2820750798265976</v>
      </c>
      <c r="N33" s="18">
        <f t="shared" si="72"/>
        <v>8.4455963824703986</v>
      </c>
      <c r="O33" s="18">
        <f t="shared" si="72"/>
        <v>6.6207808326557762</v>
      </c>
      <c r="Q33" t="str">
        <f>$A$15</f>
        <v>Process, plant and machine operatives</v>
      </c>
      <c r="R33" s="18">
        <f t="shared" ref="R33:U33" si="73">R15/R$18*100</f>
        <v>14.989843212116268</v>
      </c>
      <c r="S33" s="18">
        <f t="shared" si="73"/>
        <v>9.1841149373580482</v>
      </c>
      <c r="T33" s="18">
        <f t="shared" si="73"/>
        <v>11.650499242195474</v>
      </c>
      <c r="U33" s="18">
        <f t="shared" si="73"/>
        <v>13.638176951238556</v>
      </c>
      <c r="V33" s="18"/>
      <c r="W33" s="18">
        <f t="shared" ref="W33:Z33" si="74">W15/W$18*100</f>
        <v>12.672015261207706</v>
      </c>
      <c r="X33" s="18">
        <f t="shared" si="74"/>
        <v>10.093919193872187</v>
      </c>
      <c r="Y33" s="18">
        <f t="shared" si="74"/>
        <v>9.7501227228921081</v>
      </c>
      <c r="Z33" s="18">
        <f t="shared" si="74"/>
        <v>11.88003002854213</v>
      </c>
      <c r="AA33" s="18"/>
      <c r="AB33" s="18">
        <f t="shared" ref="AB33:AE33" si="75">AB15/AB$18*100</f>
        <v>10.123016185186785</v>
      </c>
      <c r="AC33" s="18">
        <f t="shared" si="75"/>
        <v>9.9280107929687489</v>
      </c>
      <c r="AD33" s="18">
        <f t="shared" si="75"/>
        <v>11.580904233067601</v>
      </c>
      <c r="AE33" s="18">
        <f t="shared" si="75"/>
        <v>10.301549249703864</v>
      </c>
      <c r="AG33" t="str">
        <f>$A$15</f>
        <v>Process, plant and machine operatives</v>
      </c>
      <c r="AH33" s="18">
        <f t="shared" ref="AH33:AK33" si="76">AH15/AH$18*100</f>
        <v>4.2788908937659578</v>
      </c>
      <c r="AI33" s="18">
        <f t="shared" si="76"/>
        <v>1.4524993351066966</v>
      </c>
      <c r="AJ33" s="18">
        <f t="shared" si="76"/>
        <v>3.1109976795813035</v>
      </c>
      <c r="AK33" s="18">
        <f t="shared" si="76"/>
        <v>2.8782431574267453</v>
      </c>
      <c r="AL33" s="18"/>
      <c r="AM33" s="18">
        <f t="shared" ref="AM33:AP33" si="77">AM15/AM$18*100</f>
        <v>3.464371871664893</v>
      </c>
      <c r="AN33" s="18">
        <f t="shared" si="77"/>
        <v>1.3970557052160635</v>
      </c>
      <c r="AO33" s="18">
        <f t="shared" si="77"/>
        <v>2.9685759463303629</v>
      </c>
      <c r="AP33" s="18">
        <f t="shared" si="77"/>
        <v>2.520201769673367</v>
      </c>
      <c r="AQ33" s="18"/>
      <c r="AR33" s="18">
        <f t="shared" ref="AR33:AU33" si="78">AR15/AR$18*100</f>
        <v>3.1611328086940076</v>
      </c>
      <c r="AS33" s="18">
        <f t="shared" si="78"/>
        <v>1.980714456084717</v>
      </c>
      <c r="AT33" s="18">
        <f t="shared" si="78"/>
        <v>2.9053633464625883</v>
      </c>
      <c r="AU33" s="18">
        <f t="shared" si="78"/>
        <v>2.6494149329864665</v>
      </c>
    </row>
    <row r="34" spans="1:47" x14ac:dyDescent="0.2">
      <c r="A34" t="str">
        <f>$A$16</f>
        <v>Elementary occupations</v>
      </c>
      <c r="B34" s="18">
        <f t="shared" si="29"/>
        <v>9.2650548536463795</v>
      </c>
      <c r="C34" s="18">
        <f t="shared" ref="C34:O34" si="79">C16/C$18*100</f>
        <v>20.587124327416628</v>
      </c>
      <c r="D34" s="18">
        <f t="shared" si="79"/>
        <v>6.1033121891154698</v>
      </c>
      <c r="E34" s="18">
        <f t="shared" si="79"/>
        <v>12.133758210764062</v>
      </c>
      <c r="F34" s="18"/>
      <c r="G34" s="18">
        <f t="shared" si="79"/>
        <v>7.96886437666479</v>
      </c>
      <c r="H34" s="18">
        <f t="shared" si="79"/>
        <v>17.622231595741322</v>
      </c>
      <c r="I34" s="18">
        <f t="shared" si="79"/>
        <v>5.1562292309504469</v>
      </c>
      <c r="J34" s="18">
        <f t="shared" si="79"/>
        <v>10.376965852063853</v>
      </c>
      <c r="K34" s="18"/>
      <c r="L34" s="18">
        <f t="shared" si="79"/>
        <v>8.094687531406441</v>
      </c>
      <c r="M34" s="18">
        <f t="shared" si="79"/>
        <v>14.682885341085999</v>
      </c>
      <c r="N34" s="18">
        <f t="shared" si="79"/>
        <v>6.2796117862357486</v>
      </c>
      <c r="O34" s="18">
        <f t="shared" si="79"/>
        <v>9.7322653889973072</v>
      </c>
      <c r="Q34" t="str">
        <f>$A$16</f>
        <v>Elementary occupations</v>
      </c>
      <c r="R34" s="18">
        <f t="shared" ref="R34:U34" si="80">R16/R$18*100</f>
        <v>11.519428068317927</v>
      </c>
      <c r="S34" s="18">
        <f t="shared" si="80"/>
        <v>26.991804128472701</v>
      </c>
      <c r="T34" s="18">
        <f t="shared" si="80"/>
        <v>5.8407029741602807</v>
      </c>
      <c r="U34" s="18">
        <f t="shared" si="80"/>
        <v>12.611559853565964</v>
      </c>
      <c r="V34" s="18"/>
      <c r="W34" s="18">
        <f t="shared" ref="W34:Z34" si="81">W16/W$18*100</f>
        <v>9.9326998203781667</v>
      </c>
      <c r="X34" s="18">
        <f t="shared" si="81"/>
        <v>21.810911989801756</v>
      </c>
      <c r="Y34" s="18">
        <f t="shared" si="81"/>
        <v>5.1112233548648662</v>
      </c>
      <c r="Z34" s="18">
        <f t="shared" si="81"/>
        <v>11.017354728194082</v>
      </c>
      <c r="AA34" s="18"/>
      <c r="AB34" s="18">
        <f t="shared" ref="AB34:AE34" si="82">AB16/AB$18*100</f>
        <v>10.473162752620933</v>
      </c>
      <c r="AC34" s="18">
        <f t="shared" si="82"/>
        <v>17.535240758448012</v>
      </c>
      <c r="AD34" s="18">
        <f t="shared" si="82"/>
        <v>6.1264640320119801</v>
      </c>
      <c r="AE34" s="18">
        <f t="shared" si="82"/>
        <v>10.955771439490485</v>
      </c>
      <c r="AG34" t="str">
        <f>$A$16</f>
        <v>Elementary occupations</v>
      </c>
      <c r="AH34" s="18">
        <f t="shared" ref="AH34:AK34" si="83">AH16/AH$18*100</f>
        <v>5.4425912988221885</v>
      </c>
      <c r="AI34" s="18">
        <f t="shared" si="83"/>
        <v>18.515419758950834</v>
      </c>
      <c r="AJ34" s="18">
        <f t="shared" si="83"/>
        <v>6.7471466202178272</v>
      </c>
      <c r="AK34" s="18">
        <f t="shared" si="83"/>
        <v>11.598787061824151</v>
      </c>
      <c r="AL34" s="18"/>
      <c r="AM34" s="18">
        <f t="shared" ref="AM34:AP34" si="84">AM16/AM$18*100</f>
        <v>4.6603845451663641</v>
      </c>
      <c r="AN34" s="18">
        <f t="shared" si="84"/>
        <v>16.015813861473923</v>
      </c>
      <c r="AO34" s="18">
        <f t="shared" si="84"/>
        <v>5.236205291068349</v>
      </c>
      <c r="AP34" s="18">
        <f t="shared" si="84"/>
        <v>9.6556436159663743</v>
      </c>
      <c r="AQ34" s="18"/>
      <c r="AR34" s="18">
        <f t="shared" ref="AR34:AU34" si="85">AR16/AR$18*100</f>
        <v>4.4868661734108093</v>
      </c>
      <c r="AS34" s="18">
        <f t="shared" si="85"/>
        <v>13.520226257463424</v>
      </c>
      <c r="AT34" s="18">
        <f t="shared" si="85"/>
        <v>6.5502309049227092</v>
      </c>
      <c r="AU34" s="18">
        <f t="shared" si="85"/>
        <v>8.4121632645434978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3.9944294031248706</v>
      </c>
      <c r="C44" s="27">
        <f t="shared" ref="C44:E44" si="93">H8-C8</f>
        <v>1.3314531626080544</v>
      </c>
      <c r="D44" s="27">
        <f t="shared" si="93"/>
        <v>0.38755318224913093</v>
      </c>
      <c r="E44" s="27">
        <f t="shared" si="93"/>
        <v>5.7134357479820537</v>
      </c>
      <c r="F44" s="27"/>
      <c r="G44" s="27">
        <f>L8-G8</f>
        <v>-0.85030102036865429</v>
      </c>
      <c r="H44" s="27">
        <f t="shared" ref="H44:J44" si="94">M8-H8</f>
        <v>0.51913236835971466</v>
      </c>
      <c r="I44" s="27">
        <f t="shared" si="94"/>
        <v>0.43910127433120572</v>
      </c>
      <c r="J44" s="27">
        <f t="shared" si="94"/>
        <v>0.10793262232227008</v>
      </c>
      <c r="K44" s="27"/>
      <c r="L44" s="27">
        <f>L8-B8</f>
        <v>3.1441283827562163</v>
      </c>
      <c r="M44" s="27">
        <f t="shared" ref="M44:O44" si="95">M8-C8</f>
        <v>1.850585530967769</v>
      </c>
      <c r="N44" s="27">
        <f t="shared" si="95"/>
        <v>0.82665445658033665</v>
      </c>
      <c r="O44" s="27">
        <f t="shared" si="95"/>
        <v>5.8213683703043237</v>
      </c>
      <c r="Q44" t="str">
        <f>$A$8</f>
        <v>Managers, directors and senior officials</v>
      </c>
      <c r="R44" s="27">
        <f>W8-R8</f>
        <v>2.723431838857076</v>
      </c>
      <c r="S44" s="27">
        <f t="shared" ref="S44:S52" si="96">X8-S8</f>
        <v>0.54435787330443319</v>
      </c>
      <c r="T44" s="27">
        <f t="shared" ref="T44:T52" si="97">Y8-T8</f>
        <v>-2.3124403228095947E-2</v>
      </c>
      <c r="U44" s="27">
        <f t="shared" ref="U44:U52" si="98">Z8-U8</f>
        <v>3.2446653089334134</v>
      </c>
      <c r="V44" s="27"/>
      <c r="W44" s="27">
        <f>AB8-W8</f>
        <v>-1.1998425421459995</v>
      </c>
      <c r="X44" s="27">
        <f t="shared" ref="X44:X52" si="99">AC8-X8</f>
        <v>7.228851763114319E-2</v>
      </c>
      <c r="Y44" s="27">
        <f t="shared" ref="Y44:Y52" si="100">AD8-Y8</f>
        <v>0.29878479338661723</v>
      </c>
      <c r="Z44" s="27">
        <f t="shared" ref="Z44:Z52" si="101">AE8-Z8</f>
        <v>-0.82876923112823775</v>
      </c>
      <c r="AA44" s="27"/>
      <c r="AB44" s="27">
        <f>AB8-R8</f>
        <v>1.5235892967110765</v>
      </c>
      <c r="AC44" s="27">
        <f t="shared" ref="AC44:AC52" si="102">AC8-S8</f>
        <v>0.61664639093557638</v>
      </c>
      <c r="AD44" s="27">
        <f t="shared" ref="AD44:AD52" si="103">AD8-T8</f>
        <v>0.27566039015852128</v>
      </c>
      <c r="AE44" s="27">
        <f t="shared" ref="AE44:AE52" si="104">AE8-U8</f>
        <v>2.4158960778051757</v>
      </c>
      <c r="AG44" t="str">
        <f>$A$8</f>
        <v>Managers, directors and senior officials</v>
      </c>
      <c r="AH44" s="27">
        <f>AM8-AH8</f>
        <v>1.2709975642677875</v>
      </c>
      <c r="AI44" s="27">
        <f t="shared" ref="AI44:AI52" si="105">AN8-AI8</f>
        <v>0.78709528930362116</v>
      </c>
      <c r="AJ44" s="27">
        <f t="shared" ref="AJ44:AJ52" si="106">AO8-AJ8</f>
        <v>0.41067758547722577</v>
      </c>
      <c r="AK44" s="27">
        <f t="shared" ref="AK44:AK52" si="107">AP8-AK8</f>
        <v>2.4687704390486331</v>
      </c>
      <c r="AL44" s="27"/>
      <c r="AM44" s="27">
        <f>AR8-AM8</f>
        <v>0.34954152177735587</v>
      </c>
      <c r="AN44" s="27">
        <f t="shared" ref="AN44:AN52" si="108">AS8-AN8</f>
        <v>0.44684385072857014</v>
      </c>
      <c r="AO44" s="27">
        <f t="shared" ref="AO44:AO52" si="109">AT8-AO8</f>
        <v>0.14031648094458982</v>
      </c>
      <c r="AP44" s="27">
        <f t="shared" ref="AP44:AP52" si="110">AU8-AP8</f>
        <v>0.93670185345051671</v>
      </c>
      <c r="AQ44" s="27"/>
      <c r="AR44" s="27">
        <f>AR8-AH8</f>
        <v>1.6205390860451434</v>
      </c>
      <c r="AS44" s="27">
        <f t="shared" ref="AS44:AS52" si="111">AS8-AI8</f>
        <v>1.2339391400321913</v>
      </c>
      <c r="AT44" s="27">
        <f t="shared" ref="AT44:AT52" si="112">AT8-AJ8</f>
        <v>0.55099406642181559</v>
      </c>
      <c r="AU44" s="27">
        <f t="shared" ref="AU44:AU52" si="113">AU8-AK8</f>
        <v>3.4054722924991498</v>
      </c>
    </row>
    <row r="45" spans="1:47" x14ac:dyDescent="0.2">
      <c r="A45" t="str">
        <f>$A$9</f>
        <v>Professional occupations</v>
      </c>
      <c r="B45" s="27">
        <f t="shared" ref="B45:B54" si="114">G9-B9</f>
        <v>8.4105203256357299</v>
      </c>
      <c r="C45" s="27">
        <f t="shared" ref="C45:C54" si="115">H9-C9</f>
        <v>1.9130609614498955</v>
      </c>
      <c r="D45" s="27">
        <f t="shared" ref="D45:D54" si="116">I9-D9</f>
        <v>0.75481803507584111</v>
      </c>
      <c r="E45" s="27">
        <f t="shared" ref="E45:E54" si="117">J9-E9</f>
        <v>11.078399322161474</v>
      </c>
      <c r="F45" s="27"/>
      <c r="G45" s="27">
        <f t="shared" ref="G45:G54" si="118">L9-G9</f>
        <v>7.7295528500316166</v>
      </c>
      <c r="H45" s="27">
        <f t="shared" ref="H45:H54" si="119">M9-H9</f>
        <v>1.8837261209086904</v>
      </c>
      <c r="I45" s="27">
        <f t="shared" ref="I45:I54" si="120">N9-I9</f>
        <v>-0.21826237276500216</v>
      </c>
      <c r="J45" s="27">
        <f t="shared" ref="J45:J54" si="121">O9-J9</f>
        <v>9.3950165981753031</v>
      </c>
      <c r="K45" s="27"/>
      <c r="L45" s="27">
        <f t="shared" ref="L45:L54" si="122">L9-B9</f>
        <v>16.140073175667347</v>
      </c>
      <c r="M45" s="27">
        <f t="shared" ref="M45:M54" si="123">M9-C9</f>
        <v>3.7967870823585859</v>
      </c>
      <c r="N45" s="27">
        <f t="shared" ref="N45:N54" si="124">N9-D9</f>
        <v>0.53655566231083895</v>
      </c>
      <c r="O45" s="27">
        <f t="shared" ref="O45:O54" si="125">O9-E9</f>
        <v>20.473415920336777</v>
      </c>
      <c r="Q45" t="str">
        <f>$A$9</f>
        <v>Professional occupations</v>
      </c>
      <c r="R45" s="27">
        <f t="shared" ref="R45:R52" si="126">W9-R9</f>
        <v>4.9579344859554091</v>
      </c>
      <c r="S45" s="27">
        <f t="shared" si="96"/>
        <v>0.71730351976304685</v>
      </c>
      <c r="T45" s="27">
        <f t="shared" si="97"/>
        <v>8.5881603594695655E-2</v>
      </c>
      <c r="U45" s="27">
        <f t="shared" si="98"/>
        <v>5.7611196093131518</v>
      </c>
      <c r="V45" s="27"/>
      <c r="W45" s="27">
        <f t="shared" ref="W45:W52" si="127">AB9-W9</f>
        <v>4.0762366951919198</v>
      </c>
      <c r="X45" s="27">
        <f t="shared" si="99"/>
        <v>0.61628921365645395</v>
      </c>
      <c r="Y45" s="27">
        <f t="shared" si="100"/>
        <v>-0.48288520498634346</v>
      </c>
      <c r="Z45" s="27">
        <f t="shared" si="101"/>
        <v>4.209640703862032</v>
      </c>
      <c r="AA45" s="27"/>
      <c r="AB45" s="27">
        <f t="shared" ref="AB45:AB52" si="128">AB9-R9</f>
        <v>9.0341711811473289</v>
      </c>
      <c r="AC45" s="27">
        <f t="shared" si="102"/>
        <v>1.3335927334195008</v>
      </c>
      <c r="AD45" s="27">
        <f t="shared" si="103"/>
        <v>-0.39700360139164781</v>
      </c>
      <c r="AE45" s="27">
        <f t="shared" si="104"/>
        <v>9.9707603131751839</v>
      </c>
      <c r="AG45" t="str">
        <f>$A$9</f>
        <v>Professional occupations</v>
      </c>
      <c r="AH45" s="27">
        <f t="shared" ref="AH45:AH52" si="129">AM9-AH9</f>
        <v>3.4525858396803191</v>
      </c>
      <c r="AI45" s="27">
        <f t="shared" si="105"/>
        <v>1.1957574416868457</v>
      </c>
      <c r="AJ45" s="27">
        <f t="shared" si="106"/>
        <v>0.66893643148114346</v>
      </c>
      <c r="AK45" s="27">
        <f t="shared" si="107"/>
        <v>5.3172797128483111</v>
      </c>
      <c r="AL45" s="27"/>
      <c r="AM45" s="27">
        <f t="shared" ref="AM45:AM52" si="130">AR9-AM9</f>
        <v>3.6533161548397146</v>
      </c>
      <c r="AN45" s="27">
        <f t="shared" si="108"/>
        <v>1.2674369072522378</v>
      </c>
      <c r="AO45" s="27">
        <f t="shared" si="109"/>
        <v>0.2646228322213422</v>
      </c>
      <c r="AP45" s="27">
        <f t="shared" si="110"/>
        <v>5.1853758943132959</v>
      </c>
      <c r="AQ45" s="27"/>
      <c r="AR45" s="27">
        <f t="shared" ref="AR45:AR52" si="131">AR9-AH9</f>
        <v>7.1059019945200337</v>
      </c>
      <c r="AS45" s="27">
        <f t="shared" si="111"/>
        <v>2.4631943489390835</v>
      </c>
      <c r="AT45" s="27">
        <f t="shared" si="112"/>
        <v>0.93355926370248565</v>
      </c>
      <c r="AU45" s="27">
        <f t="shared" si="113"/>
        <v>10.502655607161607</v>
      </c>
    </row>
    <row r="46" spans="1:47" x14ac:dyDescent="0.2">
      <c r="A46" t="str">
        <f>$A$10</f>
        <v>Associate professional occupations</v>
      </c>
      <c r="B46" s="27">
        <f t="shared" si="114"/>
        <v>4.3809075925465493</v>
      </c>
      <c r="C46" s="27">
        <f t="shared" si="115"/>
        <v>1.1234731452054021</v>
      </c>
      <c r="D46" s="27">
        <f t="shared" si="116"/>
        <v>0.60302399111401517</v>
      </c>
      <c r="E46" s="27">
        <f t="shared" si="117"/>
        <v>6.1074047288659656</v>
      </c>
      <c r="F46" s="27"/>
      <c r="G46" s="27">
        <f t="shared" si="118"/>
        <v>2.878487448412443</v>
      </c>
      <c r="H46" s="27">
        <f t="shared" si="119"/>
        <v>1.8148787983504002</v>
      </c>
      <c r="I46" s="27">
        <f t="shared" si="120"/>
        <v>-8.0456882901027704E-3</v>
      </c>
      <c r="J46" s="27">
        <f t="shared" si="121"/>
        <v>4.6853205584727391</v>
      </c>
      <c r="K46" s="27"/>
      <c r="L46" s="27">
        <f t="shared" si="122"/>
        <v>7.2593950409589922</v>
      </c>
      <c r="M46" s="27">
        <f t="shared" si="123"/>
        <v>2.9383519435558023</v>
      </c>
      <c r="N46" s="27">
        <f t="shared" si="124"/>
        <v>0.5949783028239124</v>
      </c>
      <c r="O46" s="27">
        <f t="shared" si="125"/>
        <v>10.792725287338705</v>
      </c>
      <c r="Q46" t="str">
        <f>$A$10</f>
        <v>Associate professional occupations</v>
      </c>
      <c r="R46" s="27">
        <f t="shared" si="126"/>
        <v>2.518662273962601</v>
      </c>
      <c r="S46" s="27">
        <f t="shared" si="96"/>
        <v>0.5874185776320997</v>
      </c>
      <c r="T46" s="27">
        <f t="shared" si="97"/>
        <v>0.18745406655014518</v>
      </c>
      <c r="U46" s="27">
        <f t="shared" si="98"/>
        <v>3.2935349181448466</v>
      </c>
      <c r="V46" s="27"/>
      <c r="W46" s="27">
        <f>AB10-W10</f>
        <v>-0.71859310568130041</v>
      </c>
      <c r="X46" s="27">
        <f t="shared" si="99"/>
        <v>0.10982147842481749</v>
      </c>
      <c r="Y46" s="27">
        <f t="shared" si="100"/>
        <v>-5.8255234506443543E-2</v>
      </c>
      <c r="Z46" s="27">
        <f t="shared" si="101"/>
        <v>-0.66702686176292758</v>
      </c>
      <c r="AA46" s="27"/>
      <c r="AB46" s="27">
        <f t="shared" si="128"/>
        <v>1.8000691682813006</v>
      </c>
      <c r="AC46" s="27">
        <f t="shared" si="102"/>
        <v>0.69724005605691719</v>
      </c>
      <c r="AD46" s="27">
        <f t="shared" si="103"/>
        <v>0.12919883204370164</v>
      </c>
      <c r="AE46" s="27">
        <f t="shared" si="104"/>
        <v>2.626508056381919</v>
      </c>
      <c r="AG46" t="str">
        <f>$A$10</f>
        <v>Associate professional occupations</v>
      </c>
      <c r="AH46" s="27">
        <f t="shared" si="129"/>
        <v>1.8622453185839571</v>
      </c>
      <c r="AI46" s="27">
        <f t="shared" si="105"/>
        <v>0.53605456757330128</v>
      </c>
      <c r="AJ46" s="27">
        <f t="shared" si="106"/>
        <v>0.41556992456386888</v>
      </c>
      <c r="AK46" s="27">
        <f t="shared" si="107"/>
        <v>2.813869810721128</v>
      </c>
      <c r="AL46" s="27"/>
      <c r="AM46" s="27">
        <f t="shared" si="130"/>
        <v>3.5970805540937327</v>
      </c>
      <c r="AN46" s="27">
        <f t="shared" si="108"/>
        <v>1.7050573199255865</v>
      </c>
      <c r="AO46" s="27">
        <f t="shared" si="109"/>
        <v>5.0209546216338996E-2</v>
      </c>
      <c r="AP46" s="27">
        <f t="shared" si="110"/>
        <v>5.352347420235656</v>
      </c>
      <c r="AQ46" s="27"/>
      <c r="AR46" s="27">
        <f t="shared" si="131"/>
        <v>5.4593258726776899</v>
      </c>
      <c r="AS46" s="27">
        <f t="shared" si="111"/>
        <v>2.2411118874988878</v>
      </c>
      <c r="AT46" s="27">
        <f t="shared" si="112"/>
        <v>0.46577947078020787</v>
      </c>
      <c r="AU46" s="27">
        <f t="shared" si="113"/>
        <v>8.166217230956784</v>
      </c>
    </row>
    <row r="47" spans="1:47" x14ac:dyDescent="0.2">
      <c r="A47" t="str">
        <f>$A$11</f>
        <v>Administrative and secretarial occupations</v>
      </c>
      <c r="B47" s="27">
        <f t="shared" si="114"/>
        <v>0.93695101892089738</v>
      </c>
      <c r="C47" s="27">
        <f t="shared" si="115"/>
        <v>-0.15608807820023962</v>
      </c>
      <c r="D47" s="27">
        <f t="shared" si="116"/>
        <v>4.3532919497529354E-2</v>
      </c>
      <c r="E47" s="27">
        <f t="shared" si="117"/>
        <v>0.82439586021818911</v>
      </c>
      <c r="F47" s="27"/>
      <c r="G47" s="27">
        <f t="shared" si="118"/>
        <v>0.45657797166268566</v>
      </c>
      <c r="H47" s="27">
        <f t="shared" si="119"/>
        <v>-1.1367691769113755</v>
      </c>
      <c r="I47" s="27">
        <f t="shared" si="120"/>
        <v>-7.2388794865188122E-2</v>
      </c>
      <c r="J47" s="27">
        <f t="shared" si="121"/>
        <v>-0.75258000011387338</v>
      </c>
      <c r="K47" s="27"/>
      <c r="L47" s="27">
        <f t="shared" si="122"/>
        <v>1.393528990583583</v>
      </c>
      <c r="M47" s="27">
        <f t="shared" si="123"/>
        <v>-1.2928572551116151</v>
      </c>
      <c r="N47" s="27">
        <f t="shared" si="124"/>
        <v>-2.8855875367658768E-2</v>
      </c>
      <c r="O47" s="27">
        <f t="shared" si="125"/>
        <v>7.1815860104315732E-2</v>
      </c>
      <c r="Q47" t="str">
        <f>$A$11</f>
        <v>Administrative and secretarial occupations</v>
      </c>
      <c r="R47" s="27">
        <f t="shared" si="126"/>
        <v>1.1365938556074999</v>
      </c>
      <c r="S47" s="27">
        <f t="shared" si="96"/>
        <v>0.39114315965398472</v>
      </c>
      <c r="T47" s="27">
        <f t="shared" si="97"/>
        <v>-1.6905436102370219E-2</v>
      </c>
      <c r="U47" s="27">
        <f t="shared" si="98"/>
        <v>1.5108315791591149</v>
      </c>
      <c r="V47" s="27"/>
      <c r="W47" s="27">
        <f t="shared" si="127"/>
        <v>2.2586009470426465</v>
      </c>
      <c r="X47" s="27">
        <f t="shared" si="99"/>
        <v>0.17181864300282967</v>
      </c>
      <c r="Y47" s="27">
        <f t="shared" si="100"/>
        <v>7.3802672205246111E-2</v>
      </c>
      <c r="Z47" s="27">
        <f t="shared" si="101"/>
        <v>2.5042222622507229</v>
      </c>
      <c r="AA47" s="27"/>
      <c r="AB47" s="27">
        <f t="shared" si="128"/>
        <v>3.3951948026501464</v>
      </c>
      <c r="AC47" s="27">
        <f t="shared" si="102"/>
        <v>0.56296180265681439</v>
      </c>
      <c r="AD47" s="27">
        <f t="shared" si="103"/>
        <v>5.6897236102875892E-2</v>
      </c>
      <c r="AE47" s="27">
        <f t="shared" si="104"/>
        <v>4.0150538414098378</v>
      </c>
      <c r="AG47" t="str">
        <f>$A$11</f>
        <v>Administrative and secretarial occupations</v>
      </c>
      <c r="AH47" s="27">
        <f t="shared" si="129"/>
        <v>-0.19964283668661409</v>
      </c>
      <c r="AI47" s="27">
        <f t="shared" si="105"/>
        <v>-0.54723123785422345</v>
      </c>
      <c r="AJ47" s="27">
        <f t="shared" si="106"/>
        <v>6.043835559989974E-2</v>
      </c>
      <c r="AK47" s="27">
        <f t="shared" si="107"/>
        <v>-0.68643571894093469</v>
      </c>
      <c r="AL47" s="27"/>
      <c r="AM47" s="27">
        <f t="shared" si="130"/>
        <v>-1.8020229753799519</v>
      </c>
      <c r="AN47" s="27">
        <f t="shared" si="108"/>
        <v>-1.3085878199142034</v>
      </c>
      <c r="AO47" s="27">
        <f t="shared" si="109"/>
        <v>-0.14619146707043451</v>
      </c>
      <c r="AP47" s="27">
        <f>AU11-AP11</f>
        <v>-3.2568022623645909</v>
      </c>
      <c r="AQ47" s="27"/>
      <c r="AR47" s="27">
        <f t="shared" si="131"/>
        <v>-2.001665812066566</v>
      </c>
      <c r="AS47" s="27">
        <f t="shared" si="111"/>
        <v>-1.8558190577684268</v>
      </c>
      <c r="AT47" s="27">
        <f t="shared" si="112"/>
        <v>-8.5753111470534771E-2</v>
      </c>
      <c r="AU47" s="27">
        <f t="shared" si="113"/>
        <v>-3.9432379813055256</v>
      </c>
    </row>
    <row r="48" spans="1:47" x14ac:dyDescent="0.2">
      <c r="A48" t="str">
        <f>$A$12</f>
        <v>Skilled trades occupations</v>
      </c>
      <c r="B48" s="27">
        <f t="shared" si="114"/>
        <v>-1.6464541172011131</v>
      </c>
      <c r="C48" s="27">
        <f t="shared" si="115"/>
        <v>-0.1755225280372672</v>
      </c>
      <c r="D48" s="27">
        <f t="shared" si="116"/>
        <v>-2.2000443020932217</v>
      </c>
      <c r="E48" s="27">
        <f t="shared" si="117"/>
        <v>-4.0220209473316011</v>
      </c>
      <c r="F48" s="27"/>
      <c r="G48" s="27">
        <f t="shared" si="118"/>
        <v>-3.8163996275317658</v>
      </c>
      <c r="H48" s="27">
        <f t="shared" si="119"/>
        <v>0.27917315055216685</v>
      </c>
      <c r="I48" s="27">
        <f t="shared" si="120"/>
        <v>0.2903430188389855</v>
      </c>
      <c r="J48" s="27">
        <f t="shared" si="121"/>
        <v>-3.2468834581406156</v>
      </c>
      <c r="K48" s="27"/>
      <c r="L48" s="27">
        <f t="shared" si="122"/>
        <v>-5.4628537447328789</v>
      </c>
      <c r="M48" s="27">
        <f t="shared" si="123"/>
        <v>0.10365062251489965</v>
      </c>
      <c r="N48" s="27">
        <f t="shared" si="124"/>
        <v>-1.9097012832542362</v>
      </c>
      <c r="O48" s="27">
        <f t="shared" si="125"/>
        <v>-7.2689044054722167</v>
      </c>
      <c r="Q48" t="str">
        <f>$A$12</f>
        <v>Skilled trades occupations</v>
      </c>
      <c r="R48" s="27">
        <f t="shared" si="126"/>
        <v>-1.7203322656122992</v>
      </c>
      <c r="S48" s="27">
        <f t="shared" si="96"/>
        <v>-9.9297199323244989E-2</v>
      </c>
      <c r="T48" s="27">
        <f t="shared" si="97"/>
        <v>-2.2459369414478321</v>
      </c>
      <c r="U48" s="27">
        <f t="shared" si="98"/>
        <v>-4.0655664063833719</v>
      </c>
      <c r="V48" s="27"/>
      <c r="W48" s="27">
        <f t="shared" si="127"/>
        <v>-3.8015680424253357</v>
      </c>
      <c r="X48" s="27">
        <f t="shared" si="99"/>
        <v>0.21461751842034871</v>
      </c>
      <c r="Y48" s="27">
        <f t="shared" si="100"/>
        <v>0.10228701048089839</v>
      </c>
      <c r="Z48" s="27">
        <f t="shared" si="101"/>
        <v>-3.4846635135240902</v>
      </c>
      <c r="AA48" s="27"/>
      <c r="AB48" s="27">
        <f t="shared" si="128"/>
        <v>-5.521900308037635</v>
      </c>
      <c r="AC48" s="27">
        <f t="shared" si="102"/>
        <v>0.11532031909710372</v>
      </c>
      <c r="AD48" s="27">
        <f t="shared" si="103"/>
        <v>-2.1436499309669337</v>
      </c>
      <c r="AE48" s="27">
        <f t="shared" si="104"/>
        <v>-7.5502299199074621</v>
      </c>
      <c r="AG48" t="str">
        <f>$A$12</f>
        <v>Skilled trades occupations</v>
      </c>
      <c r="AH48" s="27">
        <f t="shared" si="129"/>
        <v>7.3878148411171907E-2</v>
      </c>
      <c r="AI48" s="27">
        <f t="shared" si="105"/>
        <v>-7.6225328714022655E-2</v>
      </c>
      <c r="AJ48" s="27">
        <f t="shared" si="106"/>
        <v>4.5892639354604858E-2</v>
      </c>
      <c r="AK48" s="27">
        <f t="shared" si="107"/>
        <v>4.3545459051754776E-2</v>
      </c>
      <c r="AL48" s="27"/>
      <c r="AM48" s="27">
        <f t="shared" si="130"/>
        <v>-1.4831585106416911E-2</v>
      </c>
      <c r="AN48" s="27">
        <f t="shared" si="108"/>
        <v>6.4555632131818586E-2</v>
      </c>
      <c r="AO48" s="27">
        <f t="shared" si="109"/>
        <v>0.18805600835809533</v>
      </c>
      <c r="AP48" s="27">
        <f t="shared" si="110"/>
        <v>0.23778005538349678</v>
      </c>
      <c r="AQ48" s="27"/>
      <c r="AR48" s="27">
        <f t="shared" si="131"/>
        <v>5.9046563304754995E-2</v>
      </c>
      <c r="AS48" s="27">
        <f t="shared" si="111"/>
        <v>-1.166969658220407E-2</v>
      </c>
      <c r="AT48" s="27">
        <f t="shared" si="112"/>
        <v>0.23394864771270019</v>
      </c>
      <c r="AU48" s="27">
        <f t="shared" si="113"/>
        <v>0.28132551443525156</v>
      </c>
    </row>
    <row r="49" spans="1:47" x14ac:dyDescent="0.2">
      <c r="A49" t="str">
        <f>$A$13</f>
        <v>Caring, leisure and other service occupations</v>
      </c>
      <c r="B49" s="27">
        <f t="shared" si="114"/>
        <v>1.4056185293132017E-2</v>
      </c>
      <c r="C49" s="27">
        <f t="shared" si="115"/>
        <v>-0.62362422898400638</v>
      </c>
      <c r="D49" s="27">
        <f t="shared" si="116"/>
        <v>0.5412578081391568</v>
      </c>
      <c r="E49" s="27">
        <f t="shared" si="117"/>
        <v>-6.8310235551717113E-2</v>
      </c>
      <c r="F49" s="27"/>
      <c r="G49" s="27">
        <f t="shared" si="118"/>
        <v>1.6665234909659201</v>
      </c>
      <c r="H49" s="27">
        <f t="shared" si="119"/>
        <v>-0.15672945723851939</v>
      </c>
      <c r="I49" s="27">
        <f t="shared" si="120"/>
        <v>5.9031008300536314E-2</v>
      </c>
      <c r="J49" s="27">
        <f t="shared" si="121"/>
        <v>1.5688250420279353</v>
      </c>
      <c r="K49" s="27"/>
      <c r="L49" s="27">
        <f t="shared" si="122"/>
        <v>1.6805796762590521</v>
      </c>
      <c r="M49" s="27">
        <f t="shared" si="123"/>
        <v>-0.78035368622252577</v>
      </c>
      <c r="N49" s="27">
        <f t="shared" si="124"/>
        <v>0.60028881643969312</v>
      </c>
      <c r="O49" s="27">
        <f t="shared" si="125"/>
        <v>1.5005148064762182</v>
      </c>
      <c r="Q49" t="str">
        <f>$A$13</f>
        <v>Caring, leisure and other service occupations</v>
      </c>
      <c r="R49" s="27">
        <f t="shared" si="126"/>
        <v>0.30071244968466093</v>
      </c>
      <c r="S49" s="27">
        <f t="shared" si="96"/>
        <v>0.1840632000814062</v>
      </c>
      <c r="T49" s="27">
        <f t="shared" si="97"/>
        <v>3.5500655331565101E-3</v>
      </c>
      <c r="U49" s="27">
        <f t="shared" si="98"/>
        <v>0.48832571529922486</v>
      </c>
      <c r="V49" s="27"/>
      <c r="W49" s="27">
        <f t="shared" si="127"/>
        <v>0.35944003885082898</v>
      </c>
      <c r="X49" s="27">
        <f t="shared" si="99"/>
        <v>0.44669759099143436</v>
      </c>
      <c r="Y49" s="27">
        <f t="shared" si="100"/>
        <v>0.14287396167752492</v>
      </c>
      <c r="Z49" s="27">
        <f t="shared" si="101"/>
        <v>0.94901159151978742</v>
      </c>
      <c r="AA49" s="27"/>
      <c r="AB49" s="27">
        <f t="shared" si="128"/>
        <v>0.66015248853548991</v>
      </c>
      <c r="AC49" s="27">
        <f t="shared" si="102"/>
        <v>0.63076079107284055</v>
      </c>
      <c r="AD49" s="27">
        <f t="shared" si="103"/>
        <v>0.14642402721068143</v>
      </c>
      <c r="AE49" s="27">
        <f t="shared" si="104"/>
        <v>1.4373373068190123</v>
      </c>
      <c r="AG49" t="str">
        <f>$A$13</f>
        <v>Caring, leisure and other service occupations</v>
      </c>
      <c r="AH49" s="27">
        <f t="shared" si="129"/>
        <v>-0.28665626439152625</v>
      </c>
      <c r="AI49" s="27">
        <f t="shared" si="105"/>
        <v>-0.80768742906541746</v>
      </c>
      <c r="AJ49" s="27">
        <f t="shared" si="106"/>
        <v>0.53770774260600196</v>
      </c>
      <c r="AK49" s="27">
        <f t="shared" si="107"/>
        <v>-0.55663595085094286</v>
      </c>
      <c r="AL49" s="27"/>
      <c r="AM49" s="27">
        <f t="shared" si="130"/>
        <v>1.3070834521150854</v>
      </c>
      <c r="AN49" s="27">
        <f t="shared" si="108"/>
        <v>-0.6034270482299533</v>
      </c>
      <c r="AO49" s="27">
        <f t="shared" si="109"/>
        <v>-8.3842953376990437E-2</v>
      </c>
      <c r="AP49" s="27">
        <f t="shared" si="110"/>
        <v>0.61981345050813985</v>
      </c>
      <c r="AQ49" s="27"/>
      <c r="AR49" s="27">
        <f t="shared" si="131"/>
        <v>1.0204271877235591</v>
      </c>
      <c r="AS49" s="27">
        <f t="shared" si="111"/>
        <v>-1.4111144772953708</v>
      </c>
      <c r="AT49" s="27">
        <f t="shared" si="112"/>
        <v>0.45386478922901152</v>
      </c>
      <c r="AU49" s="27">
        <f t="shared" si="113"/>
        <v>6.3177499657196989E-2</v>
      </c>
    </row>
    <row r="50" spans="1:47" x14ac:dyDescent="0.2">
      <c r="A50" t="str">
        <f>$A$14</f>
        <v>Sales and customer service occupations</v>
      </c>
      <c r="B50" s="27">
        <f t="shared" si="114"/>
        <v>0.22927285721257462</v>
      </c>
      <c r="C50" s="27">
        <f t="shared" si="115"/>
        <v>0.63540941780810556</v>
      </c>
      <c r="D50" s="27">
        <f t="shared" si="116"/>
        <v>-0.47319117168833724</v>
      </c>
      <c r="E50" s="27">
        <f t="shared" si="117"/>
        <v>0.3914911033323456</v>
      </c>
      <c r="F50" s="27"/>
      <c r="G50" s="27">
        <f t="shared" si="118"/>
        <v>-0.12691662753055155</v>
      </c>
      <c r="H50" s="27">
        <f t="shared" si="119"/>
        <v>0.14674964320966843</v>
      </c>
      <c r="I50" s="27">
        <f t="shared" si="120"/>
        <v>-0.2808511465578919</v>
      </c>
      <c r="J50" s="27">
        <f t="shared" si="121"/>
        <v>-0.26101813087877801</v>
      </c>
      <c r="K50" s="27"/>
      <c r="L50" s="27">
        <f t="shared" si="122"/>
        <v>0.10235622968202307</v>
      </c>
      <c r="M50" s="27">
        <f t="shared" si="123"/>
        <v>0.78215906101777399</v>
      </c>
      <c r="N50" s="27">
        <f t="shared" si="124"/>
        <v>-0.75404231824622914</v>
      </c>
      <c r="O50" s="27">
        <f t="shared" si="125"/>
        <v>0.13047297245356759</v>
      </c>
      <c r="Q50" t="str">
        <f>$A$14</f>
        <v>Sales and customer service occupations</v>
      </c>
      <c r="R50" s="27">
        <f t="shared" si="126"/>
        <v>0.51099529506617181</v>
      </c>
      <c r="S50" s="27">
        <f t="shared" si="96"/>
        <v>0.75321945712980121</v>
      </c>
      <c r="T50" s="27">
        <f t="shared" si="97"/>
        <v>-0.25195325977488481</v>
      </c>
      <c r="U50" s="27">
        <f t="shared" si="98"/>
        <v>1.0122614924210893</v>
      </c>
      <c r="V50" s="27"/>
      <c r="W50" s="27">
        <f t="shared" si="127"/>
        <v>0.57381832285383982</v>
      </c>
      <c r="X50" s="27">
        <f t="shared" si="99"/>
        <v>0.44842221341571253</v>
      </c>
      <c r="Y50" s="27">
        <f t="shared" si="100"/>
        <v>-0.1260253579513223</v>
      </c>
      <c r="Z50" s="27">
        <f t="shared" si="101"/>
        <v>0.89621517831822928</v>
      </c>
      <c r="AA50" s="27"/>
      <c r="AB50" s="27">
        <f t="shared" si="128"/>
        <v>1.0848136179200116</v>
      </c>
      <c r="AC50" s="27">
        <f t="shared" si="102"/>
        <v>1.2016416705455137</v>
      </c>
      <c r="AD50" s="27">
        <f t="shared" si="103"/>
        <v>-0.37797861772620711</v>
      </c>
      <c r="AE50" s="27">
        <f t="shared" si="104"/>
        <v>1.9084766707393186</v>
      </c>
      <c r="AG50" t="str">
        <f>$A$14</f>
        <v>Sales and customer service occupations</v>
      </c>
      <c r="AH50" s="27">
        <f t="shared" si="129"/>
        <v>-0.28172243785359496</v>
      </c>
      <c r="AI50" s="27">
        <f t="shared" si="105"/>
        <v>-0.11781003932168765</v>
      </c>
      <c r="AJ50" s="27">
        <f t="shared" si="106"/>
        <v>-0.22123791191345277</v>
      </c>
      <c r="AK50" s="27">
        <f t="shared" si="107"/>
        <v>-0.62077038908873483</v>
      </c>
      <c r="AL50" s="27"/>
      <c r="AM50" s="27">
        <f t="shared" si="130"/>
        <v>-0.70073495038439626</v>
      </c>
      <c r="AN50" s="27">
        <f t="shared" si="108"/>
        <v>-0.30167257020604232</v>
      </c>
      <c r="AO50" s="27">
        <f t="shared" si="109"/>
        <v>-0.15482578860656976</v>
      </c>
      <c r="AP50" s="27">
        <f t="shared" si="110"/>
        <v>-1.1572333091970073</v>
      </c>
      <c r="AQ50" s="27"/>
      <c r="AR50" s="27">
        <f t="shared" si="131"/>
        <v>-0.98245738823799122</v>
      </c>
      <c r="AS50" s="27">
        <f t="shared" si="111"/>
        <v>-0.41948260952772998</v>
      </c>
      <c r="AT50" s="27">
        <f t="shared" si="112"/>
        <v>-0.37606370052002253</v>
      </c>
      <c r="AU50" s="27">
        <f t="shared" si="113"/>
        <v>-1.7780036982857421</v>
      </c>
    </row>
    <row r="51" spans="1:47" x14ac:dyDescent="0.2">
      <c r="A51" t="str">
        <f>$A$15</f>
        <v>Process, plant and machine operatives</v>
      </c>
      <c r="B51" s="27">
        <f t="shared" si="114"/>
        <v>-1.5348061757419149</v>
      </c>
      <c r="C51" s="27">
        <f t="shared" si="115"/>
        <v>0.46725063011625689</v>
      </c>
      <c r="D51" s="27">
        <f t="shared" si="116"/>
        <v>-0.76149415573547241</v>
      </c>
      <c r="E51" s="27">
        <f t="shared" si="117"/>
        <v>-1.8290497013611322</v>
      </c>
      <c r="F51" s="27"/>
      <c r="G51" s="27">
        <f t="shared" si="118"/>
        <v>-2.8240060740631669</v>
      </c>
      <c r="H51" s="27">
        <f t="shared" si="119"/>
        <v>0.45673860919460729</v>
      </c>
      <c r="I51" s="27">
        <f t="shared" si="120"/>
        <v>0.47442710802127808</v>
      </c>
      <c r="J51" s="27">
        <f t="shared" si="121"/>
        <v>-1.8928403568472838</v>
      </c>
      <c r="K51" s="27"/>
      <c r="L51" s="27">
        <f t="shared" si="122"/>
        <v>-4.3588122498050819</v>
      </c>
      <c r="M51" s="27">
        <f t="shared" si="123"/>
        <v>0.92398923931086419</v>
      </c>
      <c r="N51" s="27">
        <f t="shared" si="124"/>
        <v>-0.28706704771419433</v>
      </c>
      <c r="O51" s="27">
        <f t="shared" si="125"/>
        <v>-3.721890058208416</v>
      </c>
      <c r="Q51" t="str">
        <f>$A$15</f>
        <v>Process, plant and machine operatives</v>
      </c>
      <c r="R51" s="27">
        <f t="shared" si="126"/>
        <v>-1.2423646058166806</v>
      </c>
      <c r="S51" s="27">
        <f t="shared" si="96"/>
        <v>0.50949155260202073</v>
      </c>
      <c r="T51" s="27">
        <f t="shared" si="97"/>
        <v>-0.80374734347931165</v>
      </c>
      <c r="U51" s="27">
        <f t="shared" si="98"/>
        <v>-1.5366203966939729</v>
      </c>
      <c r="V51" s="27"/>
      <c r="W51" s="27">
        <f t="shared" si="127"/>
        <v>-2.8374902221683858</v>
      </c>
      <c r="X51" s="27">
        <f t="shared" si="99"/>
        <v>0.11024539576951931</v>
      </c>
      <c r="Y51" s="27">
        <f t="shared" si="100"/>
        <v>0.46890696627998407</v>
      </c>
      <c r="Z51" s="27">
        <f t="shared" si="101"/>
        <v>-2.2583378601188819</v>
      </c>
      <c r="AA51" s="27"/>
      <c r="AB51" s="27">
        <f t="shared" si="128"/>
        <v>-4.0798548279850664</v>
      </c>
      <c r="AC51" s="27">
        <f t="shared" si="102"/>
        <v>0.61973694837154003</v>
      </c>
      <c r="AD51" s="27">
        <f t="shared" si="103"/>
        <v>-0.33484037719932758</v>
      </c>
      <c r="AE51" s="27">
        <f t="shared" si="104"/>
        <v>-3.7949582568128548</v>
      </c>
      <c r="AG51" t="str">
        <f>$A$15</f>
        <v>Process, plant and machine operatives</v>
      </c>
      <c r="AH51" s="27">
        <f t="shared" si="129"/>
        <v>-0.29244156992525561</v>
      </c>
      <c r="AI51" s="27">
        <f t="shared" si="105"/>
        <v>-4.2240922485764054E-2</v>
      </c>
      <c r="AJ51" s="27">
        <f t="shared" si="106"/>
        <v>4.2253187743837961E-2</v>
      </c>
      <c r="AK51" s="27">
        <f t="shared" si="107"/>
        <v>-0.29242930466718198</v>
      </c>
      <c r="AL51" s="27"/>
      <c r="AM51" s="27">
        <f t="shared" si="130"/>
        <v>1.3484148105230354E-2</v>
      </c>
      <c r="AN51" s="27">
        <f t="shared" si="108"/>
        <v>0.34649321342508921</v>
      </c>
      <c r="AO51" s="27">
        <f t="shared" si="109"/>
        <v>5.5201417412937825E-3</v>
      </c>
      <c r="AP51" s="27">
        <f t="shared" si="110"/>
        <v>0.36549750327161323</v>
      </c>
      <c r="AQ51" s="27"/>
      <c r="AR51" s="27">
        <f t="shared" si="131"/>
        <v>-0.27895742182002525</v>
      </c>
      <c r="AS51" s="27">
        <f t="shared" si="111"/>
        <v>0.30425229093932515</v>
      </c>
      <c r="AT51" s="27">
        <f t="shared" si="112"/>
        <v>4.7773329485131744E-2</v>
      </c>
      <c r="AU51" s="27">
        <f t="shared" si="113"/>
        <v>7.3068198604431256E-2</v>
      </c>
    </row>
    <row r="52" spans="1:47" x14ac:dyDescent="0.2">
      <c r="A52" t="str">
        <f>$A$16</f>
        <v>Elementary occupations</v>
      </c>
      <c r="B52" s="27">
        <f t="shared" si="114"/>
        <v>-0.95328576799708742</v>
      </c>
      <c r="C52" s="27">
        <f t="shared" si="115"/>
        <v>-1.8655029328640964</v>
      </c>
      <c r="D52" s="27">
        <f t="shared" si="116"/>
        <v>-0.40795717745435844</v>
      </c>
      <c r="E52" s="27">
        <f t="shared" si="117"/>
        <v>-3.2267458783155405</v>
      </c>
      <c r="F52" s="27"/>
      <c r="G52" s="27">
        <f t="shared" si="118"/>
        <v>0.68642145655114284</v>
      </c>
      <c r="H52" s="27">
        <f t="shared" si="119"/>
        <v>-2.1464696904056613</v>
      </c>
      <c r="I52" s="27">
        <f t="shared" si="120"/>
        <v>0.44527535883665781</v>
      </c>
      <c r="J52" s="27">
        <f t="shared" si="121"/>
        <v>-1.0147728750178615</v>
      </c>
      <c r="K52" s="27"/>
      <c r="L52" s="27">
        <f t="shared" si="122"/>
        <v>-0.26686431144594458</v>
      </c>
      <c r="M52" s="27">
        <f t="shared" si="123"/>
        <v>-4.0119726232697577</v>
      </c>
      <c r="N52" s="27">
        <f t="shared" si="124"/>
        <v>3.7318181382299365E-2</v>
      </c>
      <c r="O52" s="27">
        <f t="shared" si="125"/>
        <v>-4.241518753333402</v>
      </c>
      <c r="Q52" t="str">
        <f>$A$16</f>
        <v>Elementary occupations</v>
      </c>
      <c r="R52" s="27">
        <f t="shared" si="126"/>
        <v>-0.74432191141578663</v>
      </c>
      <c r="S52" s="27">
        <f t="shared" si="96"/>
        <v>-0.27325020562789692</v>
      </c>
      <c r="T52" s="27">
        <f t="shared" si="97"/>
        <v>-0.35533239603361921</v>
      </c>
      <c r="U52" s="27">
        <f t="shared" si="98"/>
        <v>-1.3729045130773017</v>
      </c>
      <c r="V52" s="27"/>
      <c r="W52" s="27">
        <f t="shared" si="127"/>
        <v>0.50230391208727809</v>
      </c>
      <c r="X52" s="27">
        <f t="shared" si="99"/>
        <v>-0.70304894193874645</v>
      </c>
      <c r="Y52" s="27">
        <f t="shared" si="100"/>
        <v>0.25802467278402741</v>
      </c>
      <c r="Z52" s="27">
        <f t="shared" si="101"/>
        <v>5.7279642932559938E-2</v>
      </c>
      <c r="AA52" s="27"/>
      <c r="AB52" s="27">
        <f t="shared" si="128"/>
        <v>-0.24201799932850854</v>
      </c>
      <c r="AC52" s="27">
        <f t="shared" si="102"/>
        <v>-0.97629914756664338</v>
      </c>
      <c r="AD52" s="27">
        <f t="shared" si="103"/>
        <v>-9.7307723249591804E-2</v>
      </c>
      <c r="AE52" s="27">
        <f t="shared" si="104"/>
        <v>-1.3156248701447417</v>
      </c>
      <c r="AG52" t="str">
        <f>$A$16</f>
        <v>Elementary occupations</v>
      </c>
      <c r="AH52" s="27">
        <f t="shared" si="129"/>
        <v>-0.20896385658129368</v>
      </c>
      <c r="AI52" s="27">
        <f t="shared" si="105"/>
        <v>-1.5922527272362057</v>
      </c>
      <c r="AJ52" s="27">
        <f t="shared" si="106"/>
        <v>-5.2624781420739786E-2</v>
      </c>
      <c r="AK52" s="27">
        <f t="shared" si="107"/>
        <v>-1.8538413652382388</v>
      </c>
      <c r="AL52" s="27"/>
      <c r="AM52" s="27">
        <f t="shared" si="130"/>
        <v>0.18411754446386963</v>
      </c>
      <c r="AN52" s="27">
        <f t="shared" si="108"/>
        <v>-1.4434207484669095</v>
      </c>
      <c r="AO52" s="27">
        <f t="shared" si="109"/>
        <v>0.18725068605263095</v>
      </c>
      <c r="AP52" s="27">
        <f t="shared" si="110"/>
        <v>-1.0720525179504108</v>
      </c>
      <c r="AQ52" s="27"/>
      <c r="AR52" s="27">
        <f t="shared" si="131"/>
        <v>-2.4846312117424052E-2</v>
      </c>
      <c r="AS52" s="27">
        <f t="shared" si="111"/>
        <v>-3.0356734757031152</v>
      </c>
      <c r="AT52" s="27">
        <f t="shared" si="112"/>
        <v>0.13462590463189117</v>
      </c>
      <c r="AU52" s="27">
        <f t="shared" si="113"/>
        <v>-2.9258938831886496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13.831591321793638</v>
      </c>
      <c r="C54" s="29">
        <f t="shared" si="115"/>
        <v>2.6499095491021194</v>
      </c>
      <c r="D54" s="29">
        <f t="shared" si="116"/>
        <v>-1.5125008708957211</v>
      </c>
      <c r="E54" s="29">
        <f t="shared" si="117"/>
        <v>14.969000000000051</v>
      </c>
      <c r="F54" s="29"/>
      <c r="G54" s="29">
        <f t="shared" si="118"/>
        <v>5.7999398681296839</v>
      </c>
      <c r="H54" s="29">
        <f t="shared" si="119"/>
        <v>1.6604303660196962</v>
      </c>
      <c r="I54" s="29">
        <f t="shared" si="120"/>
        <v>1.1286297658504765</v>
      </c>
      <c r="J54" s="29">
        <f t="shared" si="121"/>
        <v>8.5889999999998281</v>
      </c>
      <c r="K54" s="29"/>
      <c r="L54" s="29">
        <f t="shared" si="122"/>
        <v>19.631531189923322</v>
      </c>
      <c r="M54" s="29">
        <f t="shared" si="123"/>
        <v>4.3103399151218156</v>
      </c>
      <c r="N54" s="29">
        <f t="shared" si="124"/>
        <v>-0.38387110504524458</v>
      </c>
      <c r="O54" s="29">
        <f t="shared" si="125"/>
        <v>23.557999999999879</v>
      </c>
      <c r="Q54" s="24" t="str">
        <f>$A$18</f>
        <v>All occupations</v>
      </c>
      <c r="R54" s="29">
        <f t="shared" ref="R54" si="132">W18-R18</f>
        <v>8.4413114162886274</v>
      </c>
      <c r="S54" s="29">
        <f t="shared" ref="S54" si="133">X18-S18</f>
        <v>3.3144499352156522</v>
      </c>
      <c r="T54" s="29">
        <f t="shared" ref="T54" si="134">Y18-T18</f>
        <v>-3.4201140443881144</v>
      </c>
      <c r="U54" s="29">
        <f t="shared" ref="U54" si="135">Z18-U18</f>
        <v>8.3356473071161759</v>
      </c>
      <c r="V54" s="29"/>
      <c r="W54" s="29">
        <f t="shared" ref="W54" si="136">AB18-W18</f>
        <v>-0.78709399639448918</v>
      </c>
      <c r="X54" s="29">
        <f t="shared" ref="X54" si="137">AC18-X18</f>
        <v>1.487151629373507</v>
      </c>
      <c r="Y54" s="29">
        <f t="shared" ref="Y54" si="138">AD18-Y18</f>
        <v>0.6775142793701896</v>
      </c>
      <c r="Z54" s="29">
        <f t="shared" ref="Z54" si="139">AE18-Z18</f>
        <v>1.3775719123492252</v>
      </c>
      <c r="AA54" s="29"/>
      <c r="AB54" s="29">
        <f t="shared" ref="AB54" si="140">AB18-R18</f>
        <v>7.6542174198941382</v>
      </c>
      <c r="AC54" s="29">
        <f t="shared" ref="AC54" si="141">AC18-S18</f>
        <v>4.8016015645891592</v>
      </c>
      <c r="AD54" s="29">
        <f t="shared" ref="AD54" si="142">AD18-T18</f>
        <v>-2.7425997650179248</v>
      </c>
      <c r="AE54" s="29">
        <f t="shared" ref="AE54" si="143">AE18-U18</f>
        <v>9.713219219465401</v>
      </c>
      <c r="AG54" s="24" t="str">
        <f>$A$18</f>
        <v>All occupations</v>
      </c>
      <c r="AH54" s="29">
        <f t="shared" ref="AH54" si="144">AM18-AH18</f>
        <v>5.39027990550494</v>
      </c>
      <c r="AI54" s="29">
        <f t="shared" ref="AI54" si="145">AN18-AI18</f>
        <v>-0.66454038611356481</v>
      </c>
      <c r="AJ54" s="29">
        <f t="shared" ref="AJ54" si="146">AO18-AJ18</f>
        <v>1.9076131734923898</v>
      </c>
      <c r="AK54" s="29">
        <f t="shared" ref="AK54" si="147">AP18-AK18</f>
        <v>6.6333526928837614</v>
      </c>
      <c r="AL54" s="29"/>
      <c r="AM54" s="29">
        <f t="shared" ref="AM54" si="148">AR18-AM18</f>
        <v>6.5870338645242299</v>
      </c>
      <c r="AN54" s="29">
        <f t="shared" ref="AN54" si="149">AS18-AN18</f>
        <v>0.17327873664620341</v>
      </c>
      <c r="AO54" s="29">
        <f t="shared" ref="AO54" si="150">AT18-AO18</f>
        <v>0.45111548648029753</v>
      </c>
      <c r="AP54" s="29">
        <f t="shared" ref="AP54" si="151">AU18-AP18</f>
        <v>7.2114280876507451</v>
      </c>
      <c r="AQ54" s="29"/>
      <c r="AR54" s="29">
        <f t="shared" ref="AR54" si="152">AR18-AH18</f>
        <v>11.97731377002917</v>
      </c>
      <c r="AS54" s="29">
        <f t="shared" ref="AS54" si="153">AS18-AI18</f>
        <v>-0.49126164946736139</v>
      </c>
      <c r="AT54" s="29">
        <f t="shared" ref="AT54" si="154">AT18-AJ18</f>
        <v>2.3587286599726873</v>
      </c>
      <c r="AU54" s="29">
        <f t="shared" ref="AU54" si="155">AU18-AK18</f>
        <v>13.844780780534506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Hull and East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1.076850422885034</v>
      </c>
      <c r="N7" s="91">
        <f>'Occ T2'!I180</f>
        <v>0.19673785372678054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-1.5260049661884656</v>
      </c>
      <c r="N9" s="91">
        <f>'Occ T2'!I178</f>
        <v>-1.8820218550286594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-4.1650081337484712</v>
      </c>
      <c r="N10" s="91">
        <f>'Occ T2'!I177</f>
        <v>4.5000793024036589</v>
      </c>
    </row>
    <row r="11" spans="1:14" x14ac:dyDescent="0.2">
      <c r="L11" s="114" t="str">
        <f>"["&amp;'Occ T3'!A47&amp;"]"</f>
        <v>[Elementary occupations]</v>
      </c>
      <c r="M11" s="91">
        <f>'Occ T1'!H88</f>
        <v>-2.0359545867754902</v>
      </c>
      <c r="N11" s="91">
        <f>'Occ T1'!I88</f>
        <v>-0.23080088999538617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-1.4484259221789086</v>
      </c>
      <c r="N13" s="91">
        <f>'Occ T2'!I176</f>
        <v>-0.4828150085293248</v>
      </c>
    </row>
    <row r="14" spans="1:14" x14ac:dyDescent="0.2">
      <c r="L14" s="91" t="str">
        <f>'Occ T3'!A44</f>
        <v>81 Process, plant and machine operatives</v>
      </c>
      <c r="M14" s="91">
        <f>'Occ T2'!H175</f>
        <v>-1.7747978928000507</v>
      </c>
      <c r="N14" s="91">
        <f>'Occ T2'!I175</f>
        <v>-0.73167169569734458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-1.6220314865037389</v>
      </c>
      <c r="N15" s="91">
        <f>'Occ T1'!I87</f>
        <v>-0.61348414627642178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2.9982569180980079</v>
      </c>
      <c r="N17" s="91">
        <f>'Occ T2'!I174</f>
        <v>1.468804526066636</v>
      </c>
    </row>
    <row r="18" spans="12:14" x14ac:dyDescent="0.2">
      <c r="L18" s="91" t="str">
        <f>'Occ T3'!A40</f>
        <v>71 Sales occupations</v>
      </c>
      <c r="M18" s="91">
        <f>'Occ T2'!H173</f>
        <v>-0.35582543438104075</v>
      </c>
      <c r="N18" s="91">
        <f>'Occ T2'!I173</f>
        <v>-0.58544612212073632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0.33552890859731566</v>
      </c>
      <c r="N19" s="91">
        <f>'Occ T1'!I86</f>
        <v>-7.4208335459147179E-2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1.5030951239081602</v>
      </c>
      <c r="N21" s="91">
        <f>'Occ T2'!I172</f>
        <v>-1.3427191750064793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2.6716635774654218</v>
      </c>
      <c r="N22" s="91">
        <f>'Occ T2'!I171</f>
        <v>-1.4665453435758202</v>
      </c>
    </row>
    <row r="23" spans="12:14" x14ac:dyDescent="0.2">
      <c r="L23" s="91" t="str">
        <f>'Occ T3'!A35</f>
        <v>61 Caring personal service occupations</v>
      </c>
      <c r="M23" s="91">
        <f>'Occ T2'!H170</f>
        <v>-0.81905767413700259</v>
      </c>
      <c r="N23" s="91">
        <f>'Occ T2'!I170</f>
        <v>0.86841314663173019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-4.9495033942803524E-2</v>
      </c>
      <c r="N24" s="91">
        <f>'Occ T1'!I85</f>
        <v>0.36974248258088149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-3.2803333164642789</v>
      </c>
      <c r="N26" s="91">
        <f>'Occ T2'!I169</f>
        <v>-0.40438349971709808</v>
      </c>
    </row>
    <row r="27" spans="12:14" x14ac:dyDescent="0.2">
      <c r="L27" s="91" t="str">
        <f>'Occ T3'!A31</f>
        <v>53 Skilled construction and building trades</v>
      </c>
      <c r="M27" s="91">
        <f>'Occ T2'!H168</f>
        <v>-2.7176961903007557</v>
      </c>
      <c r="N27" s="91">
        <f>'Occ T2'!I168</f>
        <v>-1.470036706632738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-1.3227884762957998</v>
      </c>
      <c r="N28" s="91">
        <f>'Occ T2'!I167</f>
        <v>-0.81186972882582031</v>
      </c>
    </row>
    <row r="29" spans="12:14" x14ac:dyDescent="0.2">
      <c r="L29" s="91" t="str">
        <f>'Occ T3'!A29</f>
        <v>51 Skilled agricultural and related trades</v>
      </c>
      <c r="M29" s="91">
        <f>'Occ T2'!H166</f>
        <v>-4.1154537691583393</v>
      </c>
      <c r="N29" s="91">
        <f>'Occ T2'!I166</f>
        <v>0.36323580209869366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-2.5124873574617901</v>
      </c>
      <c r="N30" s="91">
        <f>'Occ T1'!I84</f>
        <v>-0.77038467791937792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-1.9795690818683931</v>
      </c>
      <c r="N32" s="91">
        <f>'Occ T2'!I165</f>
        <v>-2.19891146253679</v>
      </c>
    </row>
    <row r="33" spans="12:14" x14ac:dyDescent="0.2">
      <c r="L33" s="91" t="str">
        <f>'Occ T3'!A25</f>
        <v>41 Administrative occupations</v>
      </c>
      <c r="M33" s="91">
        <f>'Occ T2'!H164</f>
        <v>1.0504505583390333</v>
      </c>
      <c r="N33" s="91">
        <f>'Occ T2'!I164</f>
        <v>0.21684295074217985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0.48466801932809389</v>
      </c>
      <c r="N34" s="91">
        <f>'Occ T1'!I83</f>
        <v>-0.14686217388737433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3.6628878261510733</v>
      </c>
      <c r="N36" s="91">
        <f>'Occ T2'!I163</f>
        <v>0.33134695444125839</v>
      </c>
    </row>
    <row r="37" spans="12:14" x14ac:dyDescent="0.2">
      <c r="L37" s="91" t="str">
        <f>'Occ T3'!A21</f>
        <v>34 Culture, media and sports occupations</v>
      </c>
      <c r="M37" s="91">
        <f>'Occ T2'!H162</f>
        <v>5.9778273642625335</v>
      </c>
      <c r="N37" s="91">
        <f>'Occ T2'!I162</f>
        <v>-0.62791357154231564</v>
      </c>
    </row>
    <row r="38" spans="12:14" x14ac:dyDescent="0.2">
      <c r="L38" s="91" t="str">
        <f>'Occ T3'!A20</f>
        <v>33 Protective service occupations</v>
      </c>
      <c r="M38" s="91">
        <f>'Occ T2'!H161</f>
        <v>1.4105571294592112</v>
      </c>
      <c r="N38" s="91">
        <f>'Occ T2'!I161</f>
        <v>-0.88794265128266936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2.4953538877428016</v>
      </c>
      <c r="N39" s="91">
        <f>'Occ T2'!I160</f>
        <v>4.3532266248937246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6.3795866381515909</v>
      </c>
      <c r="N40" s="91">
        <f>'Occ T2'!I159</f>
        <v>-2.8333474501585076E-2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3.9133035524118176</v>
      </c>
      <c r="N41" s="91">
        <f>'Occ T1'!I82</f>
        <v>0.84171465758553499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7.3047442833189313</v>
      </c>
      <c r="N43" s="91">
        <f>'Occ T2'!I158</f>
        <v>0.92465787879367767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1.6929758562839847</v>
      </c>
      <c r="N44" s="91">
        <f>'Occ T2'!I157</f>
        <v>0.21257562285241782</v>
      </c>
    </row>
    <row r="45" spans="12:14" x14ac:dyDescent="0.2">
      <c r="L45" s="91" t="str">
        <f>'Occ T3'!A13</f>
        <v>22 Health professionals</v>
      </c>
      <c r="M45" s="91">
        <f>'Occ T2'!H156</f>
        <v>2.5617044618945428</v>
      </c>
      <c r="N45" s="91">
        <f>'Occ T2'!I156</f>
        <v>0.5043542194720585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5.7289974623804696</v>
      </c>
      <c r="N46" s="91">
        <f>'Occ T2'!I155</f>
        <v>2.2081401033916315</v>
      </c>
    </row>
    <row r="47" spans="12:14" x14ac:dyDescent="0.2">
      <c r="L47" s="114" t="str">
        <f>"["&amp;'Occ T3'!A11&amp;"]"</f>
        <v>[Professional occupations]</v>
      </c>
      <c r="M47" s="91">
        <f>'Occ T1'!H81</f>
        <v>4.4428000334738815</v>
      </c>
      <c r="N47" s="91">
        <f>'Occ T1'!I81</f>
        <v>1.0271875401559605</v>
      </c>
    </row>
    <row r="49" spans="12:14" x14ac:dyDescent="0.2">
      <c r="L49" s="107" t="str">
        <f>'Occ T3'!A9</f>
        <v>12 Other managers and proprietors</v>
      </c>
      <c r="M49" s="91">
        <f>'Occ T2'!H154</f>
        <v>2.4396519788453919</v>
      </c>
      <c r="N49" s="91">
        <f>'Occ T2'!I154</f>
        <v>0.65593114713247136</v>
      </c>
    </row>
    <row r="50" spans="12:14" x14ac:dyDescent="0.2">
      <c r="L50" s="107" t="str">
        <f>'Occ T3'!A8</f>
        <v>11 Corporate managers and directors</v>
      </c>
      <c r="M50" s="91">
        <f>'Occ T2'!H153</f>
        <v>5.5498011935730007</v>
      </c>
      <c r="N50" s="91">
        <f>'Occ T2'!I153</f>
        <v>-0.28158181700380647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4.5163509674320146</v>
      </c>
      <c r="N51" s="91">
        <f>'Occ T1'!I80</f>
        <v>2.4914867608072377E-2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Hull and East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4.6901316426183399</v>
      </c>
      <c r="N82" s="94">
        <f>'Occ T2'!F119</f>
        <v>-0.82072832658464634</v>
      </c>
    </row>
    <row r="83" spans="12:14" x14ac:dyDescent="0.2">
      <c r="L83" s="10" t="str">
        <f>name!D5</f>
        <v>12 Other managers and proprietors</v>
      </c>
      <c r="M83" s="94">
        <f>'Occ T2'!D9-'Occ T2'!B9</f>
        <v>1.0233041053637137</v>
      </c>
      <c r="N83" s="94">
        <f>'Occ T2'!F120</f>
        <v>0.92866094890691286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3.4009095287931199</v>
      </c>
      <c r="N84" s="94">
        <f>'Occ T2'!F121</f>
        <v>5.4228804792334007</v>
      </c>
    </row>
    <row r="85" spans="12:14" x14ac:dyDescent="0.2">
      <c r="L85" s="10" t="str">
        <f>name!D7</f>
        <v>22 Health professionals</v>
      </c>
      <c r="M85" s="94">
        <f>'Occ T2'!D11-'Occ T2'!B11</f>
        <v>1.5138592263425128</v>
      </c>
      <c r="N85" s="94">
        <f>'Occ T2'!F122</f>
        <v>0.99882170318996621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1.019622806682758</v>
      </c>
      <c r="N86" s="94">
        <f>'Occ T2'!F123</f>
        <v>0.40987158865464046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5.1440077603430758</v>
      </c>
      <c r="N87" s="94">
        <f>'Occ T2'!F124</f>
        <v>2.563442827097294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1.5441441226432788</v>
      </c>
      <c r="N88" s="94">
        <f>'Occ T2'!F125</f>
        <v>-2.4624673959237953E-2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0.61596927895967113</v>
      </c>
      <c r="N89" s="94">
        <f>'Occ T2'!F126</f>
        <v>4.754274497770921</v>
      </c>
    </row>
    <row r="90" spans="12:14" x14ac:dyDescent="0.2">
      <c r="L90" s="10" t="str">
        <f>name!D12</f>
        <v>33 Protective service occupations</v>
      </c>
      <c r="M90" s="94">
        <f>'Occ T2'!D16-'Occ T2'!B16</f>
        <v>0.24899373132195546</v>
      </c>
      <c r="N90" s="94">
        <f>'Occ T2'!F127</f>
        <v>-0.46097359291685436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1.0890210319059457</v>
      </c>
      <c r="N91" s="94">
        <f>'Occ T2'!F128</f>
        <v>-0.38967973624217711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2.6092765640350901</v>
      </c>
      <c r="N92" s="94">
        <f>'Occ T2'!F129</f>
        <v>0.8063240638201119</v>
      </c>
    </row>
    <row r="93" spans="12:14" x14ac:dyDescent="0.2">
      <c r="L93" s="10" t="str">
        <f>name!D15</f>
        <v>41 Administrative occupations</v>
      </c>
      <c r="M93" s="94">
        <f>'Occ T2'!D19-'Occ T2'!B19</f>
        <v>1.4528026955067794</v>
      </c>
      <c r="N93" s="94">
        <f>'Occ T2'!F130</f>
        <v>0.94247310157408748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-0.62840683528857966</v>
      </c>
      <c r="N94" s="94">
        <f>'Occ T2'!F131</f>
        <v>-1.6950531016879813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-0.85242036271073873</v>
      </c>
      <c r="N95" s="94">
        <f>'Occ T2'!F132</f>
        <v>0.20375158014146644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-0.75490826591351379</v>
      </c>
      <c r="N96" s="94">
        <f>'Occ T2'!F133</f>
        <v>-1.2620374202509588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-1.3714978661035104</v>
      </c>
      <c r="N97" s="94">
        <f>'Occ T2'!F134</f>
        <v>-1.8496196636293627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-1.0431944526038581</v>
      </c>
      <c r="N98" s="94">
        <f>'Occ T2'!F135</f>
        <v>-0.33897795440175837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-0.87656943716599045</v>
      </c>
      <c r="N99" s="94">
        <f>'Occ T2'!F136</f>
        <v>2.8917725389938482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0.78478214602644503</v>
      </c>
      <c r="N100" s="94">
        <f>'Occ T2'!F137</f>
        <v>-1.2630030081507622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2.3477055587819484E-2</v>
      </c>
      <c r="N101" s="94">
        <f>'Occ T2'!F138</f>
        <v>-5.9944488815112607E-2</v>
      </c>
    </row>
    <row r="102" spans="12:14" x14ac:dyDescent="0.2">
      <c r="L102" s="10" t="str">
        <f>name!D24</f>
        <v>71 Sales occupations</v>
      </c>
      <c r="M102" s="94">
        <f>'Occ T2'!D28-'Occ T2'!B28</f>
        <v>-0.32946150383492068</v>
      </c>
      <c r="N102" s="94">
        <f>'Occ T2'!F139</f>
        <v>-1.5445985189371321</v>
      </c>
    </row>
    <row r="103" spans="12:14" x14ac:dyDescent="0.2">
      <c r="L103" s="10" t="str">
        <f>name!D25</f>
        <v>72 Customer service occupations</v>
      </c>
      <c r="M103" s="94">
        <f>'Occ T2'!D29-'Occ T2'!B29</f>
        <v>0.72095260716728848</v>
      </c>
      <c r="N103" s="94">
        <f>'Occ T2'!F140</f>
        <v>1.2835803880583416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-1.064597910571397</v>
      </c>
      <c r="N104" s="94">
        <f>'Occ T2'!F141</f>
        <v>-1.1854883281157544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-0.76445179078973524</v>
      </c>
      <c r="N105" s="94">
        <f>'Occ T2'!F142</f>
        <v>-0.7073520287315489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-1.276418643580949</v>
      </c>
      <c r="N106" s="94">
        <f>'Occ T2'!F143</f>
        <v>5.0367097431608165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-1.9503272347346581</v>
      </c>
      <c r="N107" s="94">
        <f>'Occ T2'!F144</f>
        <v>-6.0514826181785999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14.968999999999937</v>
      </c>
      <c r="N109" s="94">
        <f>'Occ T2'!F146</f>
        <v>8.5889999999999418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Hull and East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5.7134357479820537</v>
      </c>
      <c r="N153" s="94">
        <f>'Occ T1'!H8</f>
        <v>0.10793262232226652</v>
      </c>
    </row>
    <row r="154" spans="1:14" x14ac:dyDescent="0.2">
      <c r="L154" s="10" t="str">
        <f>name!E5</f>
        <v>Professional occupations</v>
      </c>
      <c r="M154" s="94">
        <f>'Occ T1'!D9-'Occ T1'!B9</f>
        <v>11.078399322161459</v>
      </c>
      <c r="N154" s="94">
        <f>'Occ T1'!H9</f>
        <v>9.3950165981753031</v>
      </c>
    </row>
    <row r="155" spans="1:14" x14ac:dyDescent="0.2">
      <c r="L155" s="10" t="str">
        <f>name!E6</f>
        <v>Associate professional occupations</v>
      </c>
      <c r="M155" s="94">
        <f>'Occ T1'!D10-'Occ T1'!B10</f>
        <v>6.1074047288659372</v>
      </c>
      <c r="N155" s="94">
        <f>'Occ T1'!H10</f>
        <v>4.6853205584727675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0.82439586021819622</v>
      </c>
      <c r="N156" s="94">
        <f>'Occ T1'!H11</f>
        <v>-0.7525800001138947</v>
      </c>
    </row>
    <row r="157" spans="1:14" x14ac:dyDescent="0.2">
      <c r="L157" s="10" t="str">
        <f>name!E8</f>
        <v>Skilled trades occupations</v>
      </c>
      <c r="M157" s="94">
        <f>'Occ T1'!D12-'Occ T1'!B12</f>
        <v>-4.0220209473316189</v>
      </c>
      <c r="N157" s="94">
        <f>'Occ T1'!H12</f>
        <v>-3.2468834581406121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-6.8310235551724219E-2</v>
      </c>
      <c r="N158" s="94">
        <f>'Occ T1'!H13</f>
        <v>1.5688250420279743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0.39149110333236692</v>
      </c>
      <c r="N159" s="94">
        <f>'Occ T1'!H14</f>
        <v>-0.26101813087878867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-1.8290497013611322</v>
      </c>
      <c r="N160" s="94">
        <f>'Occ T1'!H15</f>
        <v>-1.8928403568473016</v>
      </c>
    </row>
    <row r="161" spans="12:14" x14ac:dyDescent="0.2">
      <c r="L161" s="10" t="str">
        <f>name!E12</f>
        <v>Elementary occupations</v>
      </c>
      <c r="M161" s="94">
        <f>'Occ T1'!D16-'Occ T1'!B16</f>
        <v>-3.2267458783156044</v>
      </c>
      <c r="N161" s="94">
        <f>'Occ T1'!H16</f>
        <v>-1.0147728750177833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14.968999999999994</v>
      </c>
      <c r="N163" s="94">
        <f>'Occ T1'!H18</f>
        <v>8.5889999999999311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Hull and East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19.91999837967931</v>
      </c>
      <c r="N5" s="87">
        <f>SUM(N6:N7)</f>
        <v>21.413020995632991</v>
      </c>
      <c r="O5" s="87">
        <f t="shared" ref="O5:AL5" si="1">SUM(O6:O7)</f>
        <v>21.914137282563914</v>
      </c>
      <c r="P5" s="87">
        <f t="shared" si="1"/>
        <v>22.022683348449053</v>
      </c>
      <c r="Q5" s="87">
        <f t="shared" si="1"/>
        <v>22.556123737920384</v>
      </c>
      <c r="R5" s="87">
        <f t="shared" si="1"/>
        <v>23.116608003974115</v>
      </c>
      <c r="S5" s="87">
        <f t="shared" si="1"/>
        <v>24.887323642703098</v>
      </c>
      <c r="T5" s="87">
        <f t="shared" si="1"/>
        <v>26.380392091227886</v>
      </c>
      <c r="U5" s="87">
        <f t="shared" si="1"/>
        <v>26.561504667501033</v>
      </c>
      <c r="V5" s="87">
        <f t="shared" si="1"/>
        <v>27.001133764966852</v>
      </c>
      <c r="W5" s="87">
        <f t="shared" si="1"/>
        <v>28.830043751956168</v>
      </c>
      <c r="X5" s="87">
        <f t="shared" si="1"/>
        <v>25.762044578093658</v>
      </c>
      <c r="Y5" s="87">
        <f t="shared" si="1"/>
        <v>25.888445781946963</v>
      </c>
      <c r="Z5" s="87">
        <f t="shared" si="1"/>
        <v>26.096130039171712</v>
      </c>
      <c r="AA5" s="87">
        <f t="shared" si="1"/>
        <v>26.354036119241279</v>
      </c>
      <c r="AB5" s="87">
        <f t="shared" si="1"/>
        <v>26.584697646917846</v>
      </c>
      <c r="AC5" s="87">
        <f t="shared" si="1"/>
        <v>26.797465783515879</v>
      </c>
      <c r="AD5" s="87">
        <f t="shared" si="1"/>
        <v>27.006703598699758</v>
      </c>
      <c r="AE5" s="87">
        <f t="shared" si="1"/>
        <v>27.227074504966716</v>
      </c>
      <c r="AF5" s="87">
        <f t="shared" si="1"/>
        <v>27.452021083543762</v>
      </c>
      <c r="AG5" s="87">
        <f t="shared" si="1"/>
        <v>27.695905283991401</v>
      </c>
      <c r="AH5" s="87">
        <f t="shared" si="1"/>
        <v>27.936455978417534</v>
      </c>
      <c r="AI5" s="87">
        <f t="shared" si="1"/>
        <v>28.174209279572334</v>
      </c>
      <c r="AJ5" s="87">
        <f t="shared" si="1"/>
        <v>28.4157290142502</v>
      </c>
      <c r="AK5" s="87">
        <f t="shared" si="1"/>
        <v>28.657182333398232</v>
      </c>
      <c r="AL5" s="87">
        <f t="shared" si="1"/>
        <v>28.937976374278435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13.032760333144086</v>
      </c>
      <c r="N6" s="11">
        <v>14.037432118733699</v>
      </c>
      <c r="O6" s="11">
        <v>14.45384970906715</v>
      </c>
      <c r="P6" s="11">
        <v>14.635221641520749</v>
      </c>
      <c r="Q6" s="11">
        <v>14.423226421448083</v>
      </c>
      <c r="R6" s="11">
        <v>15.127130876141599</v>
      </c>
      <c r="S6" s="11">
        <v>16.785244840973906</v>
      </c>
      <c r="T6" s="11">
        <v>17.649630210842471</v>
      </c>
      <c r="U6" s="11">
        <v>18.016348549492161</v>
      </c>
      <c r="V6" s="11">
        <v>18.154299550274814</v>
      </c>
      <c r="W6" s="11">
        <v>19.817262518759939</v>
      </c>
      <c r="X6" s="11">
        <v>17.109745263501022</v>
      </c>
      <c r="Y6" s="11">
        <v>17.205420337587505</v>
      </c>
      <c r="Z6" s="11">
        <v>17.337886495618736</v>
      </c>
      <c r="AA6" s="11">
        <v>17.496438855509584</v>
      </c>
      <c r="AB6" s="11">
        <v>17.634241645234532</v>
      </c>
      <c r="AC6" s="11">
        <v>17.760766404812983</v>
      </c>
      <c r="AD6" s="11">
        <v>17.880917599241542</v>
      </c>
      <c r="AE6" s="11">
        <v>18.008963110188251</v>
      </c>
      <c r="AF6" s="11">
        <v>18.138466520252106</v>
      </c>
      <c r="AG6" s="11">
        <v>18.281445757708951</v>
      </c>
      <c r="AH6" s="11">
        <v>18.421224271468251</v>
      </c>
      <c r="AI6" s="11">
        <v>18.560557677407594</v>
      </c>
      <c r="AJ6" s="11">
        <v>18.703942516478964</v>
      </c>
      <c r="AK6" s="11">
        <v>18.84678558914252</v>
      </c>
      <c r="AL6" s="11">
        <v>18.996534192175293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6.8872380465352245</v>
      </c>
      <c r="N7" s="11">
        <v>7.3755888768992923</v>
      </c>
      <c r="O7" s="11">
        <v>7.4602875734967657</v>
      </c>
      <c r="P7" s="11">
        <v>7.3874617069283035</v>
      </c>
      <c r="Q7" s="11">
        <v>8.1328973164723006</v>
      </c>
      <c r="R7" s="11">
        <v>7.989477127832517</v>
      </c>
      <c r="S7" s="11">
        <v>8.102078801729192</v>
      </c>
      <c r="T7" s="11">
        <v>8.7307618803854155</v>
      </c>
      <c r="U7" s="11">
        <v>8.5451561180088742</v>
      </c>
      <c r="V7" s="11">
        <v>8.8468342146920378</v>
      </c>
      <c r="W7" s="11">
        <v>9.0127812331962307</v>
      </c>
      <c r="X7" s="11">
        <v>8.6522993145926375</v>
      </c>
      <c r="Y7" s="11">
        <v>8.6830254443594601</v>
      </c>
      <c r="Z7" s="11">
        <v>8.7582435435529753</v>
      </c>
      <c r="AA7" s="11">
        <v>8.8575972637316962</v>
      </c>
      <c r="AB7" s="11">
        <v>8.9504560016833139</v>
      </c>
      <c r="AC7" s="11">
        <v>9.0366993787028953</v>
      </c>
      <c r="AD7" s="11">
        <v>9.1257859994582162</v>
      </c>
      <c r="AE7" s="11">
        <v>9.2181113947784663</v>
      </c>
      <c r="AF7" s="11">
        <v>9.3135545632916585</v>
      </c>
      <c r="AG7" s="11">
        <v>9.4144595262824495</v>
      </c>
      <c r="AH7" s="11">
        <v>9.5152317069492831</v>
      </c>
      <c r="AI7" s="11">
        <v>9.6136516021647402</v>
      </c>
      <c r="AJ7" s="11">
        <v>9.7117864977712358</v>
      </c>
      <c r="AK7" s="11">
        <v>9.8103967442557103</v>
      </c>
      <c r="AL7" s="11">
        <v>9.9414421821031436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46.520030897352783</v>
      </c>
      <c r="N9" s="87">
        <f>SUM(N10:N13)</f>
        <v>44.194067825809228</v>
      </c>
      <c r="O9" s="87">
        <f t="shared" ref="O9:AL9" si="3">SUM(O10:O13)</f>
        <v>45.238304826003983</v>
      </c>
      <c r="P9" s="87">
        <f t="shared" si="3"/>
        <v>46.308870186391921</v>
      </c>
      <c r="Q9" s="87">
        <f t="shared" si="3"/>
        <v>45.745506480318326</v>
      </c>
      <c r="R9" s="87">
        <f t="shared" si="3"/>
        <v>45.632360061108884</v>
      </c>
      <c r="S9" s="87">
        <f t="shared" si="3"/>
        <v>48.66966333016962</v>
      </c>
      <c r="T9" s="87">
        <f t="shared" si="3"/>
        <v>49.75488516849461</v>
      </c>
      <c r="U9" s="87">
        <f t="shared" si="3"/>
        <v>52.105919703550811</v>
      </c>
      <c r="V9" s="87">
        <f t="shared" si="3"/>
        <v>52.512994795984206</v>
      </c>
      <c r="W9" s="87">
        <f t="shared" si="3"/>
        <v>56.710759383270343</v>
      </c>
      <c r="X9" s="87">
        <f t="shared" si="3"/>
        <v>57.378057703653781</v>
      </c>
      <c r="Y9" s="87">
        <f t="shared" si="3"/>
        <v>57.787284797795493</v>
      </c>
      <c r="Z9" s="87">
        <f t="shared" si="3"/>
        <v>58.403989303753761</v>
      </c>
      <c r="AA9" s="87">
        <f t="shared" si="3"/>
        <v>59.108245399236637</v>
      </c>
      <c r="AB9" s="87">
        <f t="shared" si="3"/>
        <v>59.737948370342792</v>
      </c>
      <c r="AC9" s="87">
        <f t="shared" si="3"/>
        <v>60.329709569253907</v>
      </c>
      <c r="AD9" s="87">
        <f t="shared" si="3"/>
        <v>60.923703410611935</v>
      </c>
      <c r="AE9" s="87">
        <f t="shared" si="3"/>
        <v>61.558323055179258</v>
      </c>
      <c r="AF9" s="87">
        <f t="shared" si="3"/>
        <v>62.182590391317511</v>
      </c>
      <c r="AG9" s="87">
        <f t="shared" si="3"/>
        <v>62.845907117583366</v>
      </c>
      <c r="AH9" s="87">
        <f t="shared" si="3"/>
        <v>63.490385900696921</v>
      </c>
      <c r="AI9" s="87">
        <f t="shared" si="3"/>
        <v>64.1402619723914</v>
      </c>
      <c r="AJ9" s="87">
        <f t="shared" si="3"/>
        <v>64.789240231313471</v>
      </c>
      <c r="AK9" s="87">
        <f t="shared" si="3"/>
        <v>65.449655435493653</v>
      </c>
      <c r="AL9" s="87">
        <f t="shared" si="3"/>
        <v>66.105775981445646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10.285897782838797</v>
      </c>
      <c r="N10" s="11">
        <v>9.5993409475677876</v>
      </c>
      <c r="O10" s="11">
        <v>10.374427538005719</v>
      </c>
      <c r="P10" s="11">
        <v>9.9858970469505</v>
      </c>
      <c r="Q10" s="11">
        <v>10.736548358625527</v>
      </c>
      <c r="R10" s="11">
        <v>10.587935610095816</v>
      </c>
      <c r="S10" s="11">
        <v>11.535624585503184</v>
      </c>
      <c r="T10" s="11">
        <v>11.759563382113193</v>
      </c>
      <c r="U10" s="11">
        <v>12.776205099935419</v>
      </c>
      <c r="V10" s="11">
        <v>12.763699746730371</v>
      </c>
      <c r="W10" s="11">
        <v>13.988845138888935</v>
      </c>
      <c r="X10" s="11">
        <v>16.168320238411948</v>
      </c>
      <c r="Y10" s="11">
        <v>16.35637149625585</v>
      </c>
      <c r="Z10" s="11">
        <v>16.586389963074271</v>
      </c>
      <c r="AA10" s="11">
        <v>16.856840669825118</v>
      </c>
      <c r="AB10" s="11">
        <v>17.088382943912588</v>
      </c>
      <c r="AC10" s="11">
        <v>17.306485058964675</v>
      </c>
      <c r="AD10" s="11">
        <v>17.526967335354833</v>
      </c>
      <c r="AE10" s="11">
        <v>17.757454402449603</v>
      </c>
      <c r="AF10" s="11">
        <v>17.977839649723784</v>
      </c>
      <c r="AG10" s="11">
        <v>18.213882036345868</v>
      </c>
      <c r="AH10" s="11">
        <v>18.44590298729932</v>
      </c>
      <c r="AI10" s="11">
        <v>18.686346473261672</v>
      </c>
      <c r="AJ10" s="11">
        <v>18.919749793951645</v>
      </c>
      <c r="AK10" s="11">
        <v>19.167627181500322</v>
      </c>
      <c r="AL10" s="11">
        <v>19.411725618122336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9.8697149602253305</v>
      </c>
      <c r="N11" s="11">
        <v>10.583935219967982</v>
      </c>
      <c r="O11" s="11">
        <v>10.943081298869183</v>
      </c>
      <c r="P11" s="11">
        <v>11.105749542790752</v>
      </c>
      <c r="Q11" s="11">
        <v>10.794623866288216</v>
      </c>
      <c r="R11" s="11">
        <v>11.228924892296787</v>
      </c>
      <c r="S11" s="11">
        <v>11.578418904379435</v>
      </c>
      <c r="T11" s="11">
        <v>11.930489266068689</v>
      </c>
      <c r="U11" s="11">
        <v>11.789940373973289</v>
      </c>
      <c r="V11" s="11">
        <v>12.544947447733495</v>
      </c>
      <c r="W11" s="11">
        <v>12.7427841186393</v>
      </c>
      <c r="X11" s="11">
        <v>12.10044508093368</v>
      </c>
      <c r="Y11" s="11">
        <v>12.191260283313342</v>
      </c>
      <c r="Z11" s="11">
        <v>12.319576302945411</v>
      </c>
      <c r="AA11" s="11">
        <v>12.45006789983384</v>
      </c>
      <c r="AB11" s="11">
        <v>12.569763486808203</v>
      </c>
      <c r="AC11" s="11">
        <v>12.682234351180313</v>
      </c>
      <c r="AD11" s="11">
        <v>12.792387046460123</v>
      </c>
      <c r="AE11" s="11">
        <v>12.914540556040377</v>
      </c>
      <c r="AF11" s="11">
        <v>13.028778633496685</v>
      </c>
      <c r="AG11" s="11">
        <v>13.153776064936409</v>
      </c>
      <c r="AH11" s="11">
        <v>13.273398777594892</v>
      </c>
      <c r="AI11" s="11">
        <v>13.392335355475822</v>
      </c>
      <c r="AJ11" s="11">
        <v>13.513689863189585</v>
      </c>
      <c r="AK11" s="11">
        <v>13.629938668397738</v>
      </c>
      <c r="AL11" s="11">
        <v>13.741605821829266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12.987061847829981</v>
      </c>
      <c r="N12" s="11">
        <v>11.57246454075978</v>
      </c>
      <c r="O12" s="11">
        <v>11.379200291680558</v>
      </c>
      <c r="P12" s="11">
        <v>12.152253714429831</v>
      </c>
      <c r="Q12" s="11">
        <v>11.321405226151196</v>
      </c>
      <c r="R12" s="11">
        <v>11.644328958830412</v>
      </c>
      <c r="S12" s="11">
        <v>11.561626445095339</v>
      </c>
      <c r="T12" s="11">
        <v>11.648396020452232</v>
      </c>
      <c r="U12" s="11">
        <v>12.004382319478413</v>
      </c>
      <c r="V12" s="11">
        <v>12.067668125892764</v>
      </c>
      <c r="W12" s="11">
        <v>12.66395176551317</v>
      </c>
      <c r="X12" s="11">
        <v>12.008811711287622</v>
      </c>
      <c r="Y12" s="11">
        <v>12.035399041560717</v>
      </c>
      <c r="Z12" s="11">
        <v>12.114159091332017</v>
      </c>
      <c r="AA12" s="11">
        <v>12.206147101912572</v>
      </c>
      <c r="AB12" s="11">
        <v>12.286475167872887</v>
      </c>
      <c r="AC12" s="11">
        <v>12.355874000092847</v>
      </c>
      <c r="AD12" s="11">
        <v>12.42703205855501</v>
      </c>
      <c r="AE12" s="11">
        <v>12.504830233028164</v>
      </c>
      <c r="AF12" s="11">
        <v>12.590417930005801</v>
      </c>
      <c r="AG12" s="11">
        <v>12.672838175292426</v>
      </c>
      <c r="AH12" s="11">
        <v>12.752802165101496</v>
      </c>
      <c r="AI12" s="11">
        <v>12.832833486692355</v>
      </c>
      <c r="AJ12" s="11">
        <v>12.915968745026984</v>
      </c>
      <c r="AK12" s="11">
        <v>12.995355342241202</v>
      </c>
      <c r="AL12" s="11">
        <v>13.073823354167811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13.377356306458683</v>
      </c>
      <c r="N13" s="11">
        <v>12.43832711751368</v>
      </c>
      <c r="O13" s="11">
        <v>12.541595697448528</v>
      </c>
      <c r="P13" s="11">
        <v>13.064969882220835</v>
      </c>
      <c r="Q13" s="11">
        <v>12.892929029253384</v>
      </c>
      <c r="R13" s="11">
        <v>12.171170599885869</v>
      </c>
      <c r="S13" s="11">
        <v>13.99399339519166</v>
      </c>
      <c r="T13" s="11">
        <v>14.416436499860492</v>
      </c>
      <c r="U13" s="11">
        <v>15.535391910163691</v>
      </c>
      <c r="V13" s="11">
        <v>15.136679475627572</v>
      </c>
      <c r="W13" s="11">
        <v>17.315178360228945</v>
      </c>
      <c r="X13" s="11">
        <v>17.100480673020538</v>
      </c>
      <c r="Y13" s="11">
        <v>17.20425397666558</v>
      </c>
      <c r="Z13" s="11">
        <v>17.383863946402062</v>
      </c>
      <c r="AA13" s="11">
        <v>17.595189727665108</v>
      </c>
      <c r="AB13" s="11">
        <v>17.793326771749115</v>
      </c>
      <c r="AC13" s="11">
        <v>17.985116159016069</v>
      </c>
      <c r="AD13" s="11">
        <v>18.177316970241979</v>
      </c>
      <c r="AE13" s="11">
        <v>18.381497863661107</v>
      </c>
      <c r="AF13" s="11">
        <v>18.585554178091243</v>
      </c>
      <c r="AG13" s="11">
        <v>18.805410841008669</v>
      </c>
      <c r="AH13" s="11">
        <v>19.018281970701207</v>
      </c>
      <c r="AI13" s="11">
        <v>19.228746656961551</v>
      </c>
      <c r="AJ13" s="11">
        <v>19.43983182914527</v>
      </c>
      <c r="AK13" s="11">
        <v>19.656734243354382</v>
      </c>
      <c r="AL13" s="11">
        <v>19.878621187326239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29.109872844479156</v>
      </c>
      <c r="N15" s="87">
        <f>SUM(N16:N20)</f>
        <v>28.535032019697724</v>
      </c>
      <c r="O15" s="87">
        <f t="shared" ref="O15:AL15" si="5">SUM(O16:O20)</f>
        <v>29.579167628145008</v>
      </c>
      <c r="P15" s="87">
        <f t="shared" si="5"/>
        <v>29.011940671362471</v>
      </c>
      <c r="Q15" s="87">
        <f t="shared" si="5"/>
        <v>29.723053621484119</v>
      </c>
      <c r="R15" s="87">
        <f t="shared" si="5"/>
        <v>28.864305249350274</v>
      </c>
      <c r="S15" s="87">
        <f t="shared" si="5"/>
        <v>30.948684726340801</v>
      </c>
      <c r="T15" s="87">
        <f t="shared" si="5"/>
        <v>32.109661191809337</v>
      </c>
      <c r="U15" s="87">
        <f t="shared" si="5"/>
        <v>33.119727289814364</v>
      </c>
      <c r="V15" s="87">
        <f t="shared" si="5"/>
        <v>32.152414338930782</v>
      </c>
      <c r="W15" s="87">
        <f t="shared" si="5"/>
        <v>34.971709978216211</v>
      </c>
      <c r="X15" s="87">
        <f t="shared" si="5"/>
        <v>35.036244687296048</v>
      </c>
      <c r="Y15" s="87">
        <f t="shared" si="5"/>
        <v>35.205717722379958</v>
      </c>
      <c r="Z15" s="87">
        <f t="shared" si="5"/>
        <v>35.523679854212084</v>
      </c>
      <c r="AA15" s="87">
        <f t="shared" si="5"/>
        <v>35.901082194492233</v>
      </c>
      <c r="AB15" s="87">
        <f t="shared" si="5"/>
        <v>36.23598059856279</v>
      </c>
      <c r="AC15" s="87">
        <f t="shared" si="5"/>
        <v>36.554262923608739</v>
      </c>
      <c r="AD15" s="87">
        <f t="shared" si="5"/>
        <v>36.865103738606777</v>
      </c>
      <c r="AE15" s="87">
        <f t="shared" si="5"/>
        <v>37.199845143950391</v>
      </c>
      <c r="AF15" s="87">
        <f t="shared" si="5"/>
        <v>37.533056549485416</v>
      </c>
      <c r="AG15" s="87">
        <f t="shared" si="5"/>
        <v>37.896349443796638</v>
      </c>
      <c r="AH15" s="87">
        <f t="shared" si="5"/>
        <v>38.24542199229991</v>
      </c>
      <c r="AI15" s="87">
        <f t="shared" si="5"/>
        <v>38.594022223992738</v>
      </c>
      <c r="AJ15" s="87">
        <f t="shared" si="5"/>
        <v>38.937115832231214</v>
      </c>
      <c r="AK15" s="87">
        <f t="shared" si="5"/>
        <v>39.296054611098839</v>
      </c>
      <c r="AL15" s="87">
        <f t="shared" si="5"/>
        <v>39.657030536688978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4.5913655996376974</v>
      </c>
      <c r="N16" s="11">
        <v>4.4006763034165068</v>
      </c>
      <c r="O16" s="11">
        <v>4.7016055123929545</v>
      </c>
      <c r="P16" s="11">
        <v>4.7016134459062142</v>
      </c>
      <c r="Q16" s="11">
        <v>4.4417841372109459</v>
      </c>
      <c r="R16" s="11">
        <v>4.2613681390672982</v>
      </c>
      <c r="S16" s="11">
        <v>4.5929938439909215</v>
      </c>
      <c r="T16" s="11">
        <v>5.3102669741334561</v>
      </c>
      <c r="U16" s="11">
        <v>5.4716391950922381</v>
      </c>
      <c r="V16" s="11">
        <v>5.1608059960645969</v>
      </c>
      <c r="W16" s="11">
        <v>5.805512261710577</v>
      </c>
      <c r="X16" s="11">
        <v>5.2324545069637365</v>
      </c>
      <c r="Y16" s="11">
        <v>5.264038771277451</v>
      </c>
      <c r="Z16" s="11">
        <v>5.3013828410441501</v>
      </c>
      <c r="AA16" s="11">
        <v>5.3468465617835905</v>
      </c>
      <c r="AB16" s="11">
        <v>5.383897012133013</v>
      </c>
      <c r="AC16" s="11">
        <v>5.4230871045054956</v>
      </c>
      <c r="AD16" s="11">
        <v>5.4575047310825333</v>
      </c>
      <c r="AE16" s="11">
        <v>5.4960262754919338</v>
      </c>
      <c r="AF16" s="11">
        <v>5.5318691616035123</v>
      </c>
      <c r="AG16" s="11">
        <v>5.5747212635907095</v>
      </c>
      <c r="AH16" s="11">
        <v>5.6145503488223722</v>
      </c>
      <c r="AI16" s="11">
        <v>5.6595921119424375</v>
      </c>
      <c r="AJ16" s="11">
        <v>5.6982233360066257</v>
      </c>
      <c r="AK16" s="11">
        <v>5.7426146431696106</v>
      </c>
      <c r="AL16" s="11">
        <v>5.780887587751339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3.8503681499693569</v>
      </c>
      <c r="N17" s="11">
        <v>4.7492537344230286</v>
      </c>
      <c r="O17" s="11">
        <v>4.7619488840531634</v>
      </c>
      <c r="P17" s="11">
        <v>4.5882891849396517</v>
      </c>
      <c r="Q17" s="11">
        <v>4.5734326777444547</v>
      </c>
      <c r="R17" s="11">
        <v>4.6966127208402453</v>
      </c>
      <c r="S17" s="11">
        <v>4.7999470868550302</v>
      </c>
      <c r="T17" s="11">
        <v>4.7463691015707186</v>
      </c>
      <c r="U17" s="11">
        <v>5.1233190680212495</v>
      </c>
      <c r="V17" s="11">
        <v>5.1399168732835632</v>
      </c>
      <c r="W17" s="11">
        <v>5.3125819997999164</v>
      </c>
      <c r="X17" s="11">
        <v>7.7489967498630845</v>
      </c>
      <c r="Y17" s="11">
        <v>7.8849265903020331</v>
      </c>
      <c r="Z17" s="11">
        <v>8.0470623252834699</v>
      </c>
      <c r="AA17" s="11">
        <v>8.2111354684665656</v>
      </c>
      <c r="AB17" s="11">
        <v>8.3690153482006142</v>
      </c>
      <c r="AC17" s="11">
        <v>8.5226766258331725</v>
      </c>
      <c r="AD17" s="11">
        <v>8.6835922315730052</v>
      </c>
      <c r="AE17" s="11">
        <v>8.8466969186011521</v>
      </c>
      <c r="AF17" s="11">
        <v>9.015298832228412</v>
      </c>
      <c r="AG17" s="11">
        <v>9.1897019518983676</v>
      </c>
      <c r="AH17" s="11">
        <v>9.365663980847927</v>
      </c>
      <c r="AI17" s="11">
        <v>9.537511068337464</v>
      </c>
      <c r="AJ17" s="11">
        <v>9.7106649520733779</v>
      </c>
      <c r="AK17" s="11">
        <v>9.8856142198756647</v>
      </c>
      <c r="AL17" s="11">
        <v>10.066856497570837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3.8741319565482919</v>
      </c>
      <c r="N18" s="11">
        <v>4.1188909143000911</v>
      </c>
      <c r="O18" s="11">
        <v>4.1963423327048464</v>
      </c>
      <c r="P18" s="11">
        <v>3.711160423541493</v>
      </c>
      <c r="Q18" s="11">
        <v>3.8365783135880123</v>
      </c>
      <c r="R18" s="11">
        <v>3.4322284589077192</v>
      </c>
      <c r="S18" s="11">
        <v>3.6836043103244402</v>
      </c>
      <c r="T18" s="11">
        <v>3.4940783345555255</v>
      </c>
      <c r="U18" s="11">
        <v>3.5766634784257114</v>
      </c>
      <c r="V18" s="11">
        <v>3.3614752037126929</v>
      </c>
      <c r="W18" s="11">
        <v>3.6812221902296747</v>
      </c>
      <c r="X18" s="11">
        <v>2.9923459126349647</v>
      </c>
      <c r="Y18" s="11">
        <v>2.9989871173733351</v>
      </c>
      <c r="Z18" s="11">
        <v>3.0123386912845702</v>
      </c>
      <c r="AA18" s="11">
        <v>3.0290249136800855</v>
      </c>
      <c r="AB18" s="11">
        <v>3.046618152052726</v>
      </c>
      <c r="AC18" s="11">
        <v>3.0635758374142887</v>
      </c>
      <c r="AD18" s="11">
        <v>3.0785278192522716</v>
      </c>
      <c r="AE18" s="11">
        <v>3.0941924793790014</v>
      </c>
      <c r="AF18" s="11">
        <v>3.10952029307628</v>
      </c>
      <c r="AG18" s="11">
        <v>3.1252479800137891</v>
      </c>
      <c r="AH18" s="11">
        <v>3.1423720131767343</v>
      </c>
      <c r="AI18" s="11">
        <v>3.1621454417087049</v>
      </c>
      <c r="AJ18" s="11">
        <v>3.1815592775580694</v>
      </c>
      <c r="AK18" s="11">
        <v>3.2010794571547003</v>
      </c>
      <c r="AL18" s="11">
        <v>3.2202485973128203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3.0259058826978684</v>
      </c>
      <c r="N19" s="11">
        <v>2.7658686883804013</v>
      </c>
      <c r="O19" s="11">
        <v>2.9947972236351559</v>
      </c>
      <c r="P19" s="11">
        <v>3.0137848467295836</v>
      </c>
      <c r="Q19" s="11">
        <v>3.2345453311899171</v>
      </c>
      <c r="R19" s="11">
        <v>3.2331805828591427</v>
      </c>
      <c r="S19" s="11">
        <v>3.7593811152398429</v>
      </c>
      <c r="T19" s="11">
        <v>3.9519473211664629</v>
      </c>
      <c r="U19" s="11">
        <v>4.2231086350891518</v>
      </c>
      <c r="V19" s="11">
        <v>3.9773017735470857</v>
      </c>
      <c r="W19" s="11">
        <v>4.3222016147650884</v>
      </c>
      <c r="X19" s="11">
        <v>3.6725020278469773</v>
      </c>
      <c r="Y19" s="11">
        <v>3.6108611428351165</v>
      </c>
      <c r="Z19" s="11">
        <v>3.6166789726942947</v>
      </c>
      <c r="AA19" s="11">
        <v>3.6507837430655803</v>
      </c>
      <c r="AB19" s="11">
        <v>3.6812083322139442</v>
      </c>
      <c r="AC19" s="11">
        <v>3.7059984205079068</v>
      </c>
      <c r="AD19" s="11">
        <v>3.7305840358811984</v>
      </c>
      <c r="AE19" s="11">
        <v>3.7582765806054117</v>
      </c>
      <c r="AF19" s="11">
        <v>3.7879718196976717</v>
      </c>
      <c r="AG19" s="11">
        <v>3.8200350100686511</v>
      </c>
      <c r="AH19" s="11">
        <v>3.8470326196485605</v>
      </c>
      <c r="AI19" s="11">
        <v>3.8688354782845189</v>
      </c>
      <c r="AJ19" s="11">
        <v>3.888338540873602</v>
      </c>
      <c r="AK19" s="11">
        <v>3.9055607622153574</v>
      </c>
      <c r="AL19" s="11">
        <v>3.9325218785229112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13.768101255625943</v>
      </c>
      <c r="N20" s="11">
        <v>12.500342379177695</v>
      </c>
      <c r="O20" s="11">
        <v>12.924473675358888</v>
      </c>
      <c r="P20" s="11">
        <v>12.997092770245526</v>
      </c>
      <c r="Q20" s="11">
        <v>13.636713161750789</v>
      </c>
      <c r="R20" s="11">
        <v>13.240915347675866</v>
      </c>
      <c r="S20" s="11">
        <v>14.112758369930562</v>
      </c>
      <c r="T20" s="11">
        <v>14.606999460383173</v>
      </c>
      <c r="U20" s="11">
        <v>14.724996913186017</v>
      </c>
      <c r="V20" s="11">
        <v>14.512914492322841</v>
      </c>
      <c r="W20" s="11">
        <v>15.850191911710956</v>
      </c>
      <c r="X20" s="11">
        <v>15.389945489987285</v>
      </c>
      <c r="Y20" s="11">
        <v>15.44690410059202</v>
      </c>
      <c r="Z20" s="11">
        <v>15.5462170239056</v>
      </c>
      <c r="AA20" s="11">
        <v>15.663291507496409</v>
      </c>
      <c r="AB20" s="11">
        <v>15.755241753962494</v>
      </c>
      <c r="AC20" s="11">
        <v>15.838924935347878</v>
      </c>
      <c r="AD20" s="11">
        <v>15.914894920817767</v>
      </c>
      <c r="AE20" s="11">
        <v>16.004652889872894</v>
      </c>
      <c r="AF20" s="11">
        <v>16.088396442879542</v>
      </c>
      <c r="AG20" s="11">
        <v>16.186643238225123</v>
      </c>
      <c r="AH20" s="11">
        <v>16.275803029804319</v>
      </c>
      <c r="AI20" s="11">
        <v>16.365938123719612</v>
      </c>
      <c r="AJ20" s="11">
        <v>16.45832972571954</v>
      </c>
      <c r="AK20" s="11">
        <v>16.561185528683502</v>
      </c>
      <c r="AL20" s="11">
        <v>16.656515975531068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34.392835324139185</v>
      </c>
      <c r="N22" s="87">
        <f>SUM(N23:N24)</f>
        <v>33.554405119523089</v>
      </c>
      <c r="O22" s="87">
        <f t="shared" ref="O22:AL22" si="7">SUM(O23:O24)</f>
        <v>33.646130889827994</v>
      </c>
      <c r="P22" s="87">
        <f t="shared" si="7"/>
        <v>33.597508120300255</v>
      </c>
      <c r="Q22" s="87">
        <f t="shared" si="7"/>
        <v>35.017228835162811</v>
      </c>
      <c r="R22" s="87">
        <f t="shared" si="7"/>
        <v>33.690827459830082</v>
      </c>
      <c r="S22" s="87">
        <f t="shared" si="7"/>
        <v>33.707545474318707</v>
      </c>
      <c r="T22" s="87">
        <f t="shared" si="7"/>
        <v>34.885317303649273</v>
      </c>
      <c r="U22" s="87">
        <f t="shared" si="7"/>
        <v>34.359906965347932</v>
      </c>
      <c r="V22" s="87">
        <f t="shared" si="7"/>
        <v>32.148717753643545</v>
      </c>
      <c r="W22" s="87">
        <f t="shared" si="7"/>
        <v>34.515223320048278</v>
      </c>
      <c r="X22" s="87">
        <f t="shared" si="7"/>
        <v>35.141752365347017</v>
      </c>
      <c r="Y22" s="87">
        <f t="shared" si="7"/>
        <v>35.135109552711945</v>
      </c>
      <c r="Z22" s="87">
        <f t="shared" si="7"/>
        <v>35.152010219409433</v>
      </c>
      <c r="AA22" s="87">
        <f t="shared" si="7"/>
        <v>35.21460000551081</v>
      </c>
      <c r="AB22" s="87">
        <f t="shared" si="7"/>
        <v>35.212954574340642</v>
      </c>
      <c r="AC22" s="87">
        <f t="shared" si="7"/>
        <v>35.155472180276256</v>
      </c>
      <c r="AD22" s="87">
        <f t="shared" si="7"/>
        <v>35.052488364084695</v>
      </c>
      <c r="AE22" s="87">
        <f t="shared" si="7"/>
        <v>34.904575024222972</v>
      </c>
      <c r="AF22" s="87">
        <f t="shared" si="7"/>
        <v>34.746509099536752</v>
      </c>
      <c r="AG22" s="87">
        <f t="shared" si="7"/>
        <v>34.572406082898794</v>
      </c>
      <c r="AH22" s="87">
        <f t="shared" si="7"/>
        <v>34.43882028075744</v>
      </c>
      <c r="AI22" s="87">
        <f t="shared" si="7"/>
        <v>34.302757903797229</v>
      </c>
      <c r="AJ22" s="87">
        <f t="shared" si="7"/>
        <v>34.162016905709983</v>
      </c>
      <c r="AK22" s="87">
        <f t="shared" si="7"/>
        <v>34.014154848718626</v>
      </c>
      <c r="AL22" s="87">
        <f t="shared" si="7"/>
        <v>33.762643319934384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26.690548890894558</v>
      </c>
      <c r="N23" s="11">
        <v>26.655192065437095</v>
      </c>
      <c r="O23" s="11">
        <v>26.978074650320771</v>
      </c>
      <c r="P23" s="11">
        <v>26.437627755838726</v>
      </c>
      <c r="Q23" s="11">
        <v>27.78654861227135</v>
      </c>
      <c r="R23" s="11">
        <v>27.08551424485665</v>
      </c>
      <c r="S23" s="11">
        <v>27.225030129036618</v>
      </c>
      <c r="T23" s="11">
        <v>28.222336864808163</v>
      </c>
      <c r="U23" s="11">
        <v>27.578927804139322</v>
      </c>
      <c r="V23" s="11">
        <v>26.203637512835947</v>
      </c>
      <c r="W23" s="11">
        <v>28.53831694036343</v>
      </c>
      <c r="X23" s="11">
        <v>29.21941657218688</v>
      </c>
      <c r="Y23" s="11">
        <v>29.276276998651113</v>
      </c>
      <c r="Z23" s="11">
        <v>29.351218921765728</v>
      </c>
      <c r="AA23" s="11">
        <v>29.457687146238882</v>
      </c>
      <c r="AB23" s="11">
        <v>29.529774258010516</v>
      </c>
      <c r="AC23" s="11">
        <v>29.566539749492996</v>
      </c>
      <c r="AD23" s="11">
        <v>29.593435310005596</v>
      </c>
      <c r="AE23" s="11">
        <v>29.608857674729947</v>
      </c>
      <c r="AF23" s="11">
        <v>29.627211337564088</v>
      </c>
      <c r="AG23" s="11">
        <v>29.630258718864582</v>
      </c>
      <c r="AH23" s="11">
        <v>29.622197604531323</v>
      </c>
      <c r="AI23" s="11">
        <v>29.615635940709804</v>
      </c>
      <c r="AJ23" s="11">
        <v>29.590079032181833</v>
      </c>
      <c r="AK23" s="11">
        <v>29.535840812093856</v>
      </c>
      <c r="AL23" s="11">
        <v>29.480790041937517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7.7022864332446304</v>
      </c>
      <c r="N24" s="11">
        <v>6.8992130540859966</v>
      </c>
      <c r="O24" s="11">
        <v>6.6680562395072247</v>
      </c>
      <c r="P24" s="11">
        <v>7.1598803644615288</v>
      </c>
      <c r="Q24" s="11">
        <v>7.2306802228914639</v>
      </c>
      <c r="R24" s="11">
        <v>6.6053132149734308</v>
      </c>
      <c r="S24" s="11">
        <v>6.4825153452820912</v>
      </c>
      <c r="T24" s="11">
        <v>6.6629804388411067</v>
      </c>
      <c r="U24" s="11">
        <v>6.7809791612086103</v>
      </c>
      <c r="V24" s="11">
        <v>5.9450802408075996</v>
      </c>
      <c r="W24" s="11">
        <v>5.9769063796848512</v>
      </c>
      <c r="X24" s="11">
        <v>5.9223357931601388</v>
      </c>
      <c r="Y24" s="11">
        <v>5.8588325540608315</v>
      </c>
      <c r="Z24" s="11">
        <v>5.8007912976437082</v>
      </c>
      <c r="AA24" s="11">
        <v>5.7569128592719272</v>
      </c>
      <c r="AB24" s="11">
        <v>5.6831803163301284</v>
      </c>
      <c r="AC24" s="11">
        <v>5.5889324307832586</v>
      </c>
      <c r="AD24" s="11">
        <v>5.4590530540790985</v>
      </c>
      <c r="AE24" s="11">
        <v>5.2957173494930228</v>
      </c>
      <c r="AF24" s="11">
        <v>5.1192977619726605</v>
      </c>
      <c r="AG24" s="11">
        <v>4.9421473640342102</v>
      </c>
      <c r="AH24" s="11">
        <v>4.8166226762261175</v>
      </c>
      <c r="AI24" s="11">
        <v>4.6871219630874261</v>
      </c>
      <c r="AJ24" s="11">
        <v>4.5719378735281468</v>
      </c>
      <c r="AK24" s="11">
        <v>4.47831403662477</v>
      </c>
      <c r="AL24" s="11">
        <v>4.2818532779968699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31.853464343566092</v>
      </c>
      <c r="N26" s="87">
        <f>SUM(N27:N30)</f>
        <v>32.782795661328755</v>
      </c>
      <c r="O26" s="87">
        <f t="shared" ref="O26:AL26" si="9">SUM(O27:O30)</f>
        <v>31.239497339316753</v>
      </c>
      <c r="P26" s="87">
        <f t="shared" si="9"/>
        <v>30.782118520427282</v>
      </c>
      <c r="Q26" s="87">
        <f t="shared" si="9"/>
        <v>34.140213419222611</v>
      </c>
      <c r="R26" s="87">
        <f>SUM(R27:R30)</f>
        <v>33.665982704865165</v>
      </c>
      <c r="S26" s="87">
        <f t="shared" si="9"/>
        <v>31.927235074605953</v>
      </c>
      <c r="T26" s="87">
        <f t="shared" si="9"/>
        <v>33.500924704726863</v>
      </c>
      <c r="U26" s="87">
        <f t="shared" si="9"/>
        <v>32.356031979239276</v>
      </c>
      <c r="V26" s="87">
        <f t="shared" si="9"/>
        <v>32.646257579935785</v>
      </c>
      <c r="W26" s="87">
        <f t="shared" si="9"/>
        <v>29.643961757533546</v>
      </c>
      <c r="X26" s="87">
        <f t="shared" si="9"/>
        <v>29.696029510470034</v>
      </c>
      <c r="Y26" s="87">
        <f t="shared" si="9"/>
        <v>29.390766972452084</v>
      </c>
      <c r="Z26" s="87">
        <f t="shared" si="9"/>
        <v>29.067356214099632</v>
      </c>
      <c r="AA26" s="87">
        <f t="shared" si="9"/>
        <v>28.850370288302067</v>
      </c>
      <c r="AB26" s="87">
        <f t="shared" si="9"/>
        <v>28.64115585280102</v>
      </c>
      <c r="AC26" s="87">
        <f t="shared" si="9"/>
        <v>28.424978590614824</v>
      </c>
      <c r="AD26" s="87">
        <f t="shared" si="9"/>
        <v>28.18592725745328</v>
      </c>
      <c r="AE26" s="87">
        <f t="shared" si="9"/>
        <v>27.950466331760033</v>
      </c>
      <c r="AF26" s="87">
        <f t="shared" si="9"/>
        <v>27.719845991982734</v>
      </c>
      <c r="AG26" s="87">
        <f t="shared" si="9"/>
        <v>27.496536386549579</v>
      </c>
      <c r="AH26" s="87">
        <f t="shared" si="9"/>
        <v>27.271116300209542</v>
      </c>
      <c r="AI26" s="87">
        <f t="shared" si="9"/>
        <v>27.049977171999963</v>
      </c>
      <c r="AJ26" s="87">
        <f t="shared" si="9"/>
        <v>26.829479957442402</v>
      </c>
      <c r="AK26" s="87">
        <f t="shared" si="9"/>
        <v>26.601827432157084</v>
      </c>
      <c r="AL26" s="87">
        <f t="shared" si="9"/>
        <v>26.397078299392934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4.0043959491350893</v>
      </c>
      <c r="N27" s="11">
        <v>4.6842024877042832</v>
      </c>
      <c r="O27" s="11">
        <v>4.811719258047745</v>
      </c>
      <c r="P27" s="11">
        <v>4.425732516939811</v>
      </c>
      <c r="Q27" s="11">
        <v>4.6261660526835335</v>
      </c>
      <c r="R27" s="11">
        <v>4.4978205215690226</v>
      </c>
      <c r="S27" s="11">
        <v>4.0820006616769131</v>
      </c>
      <c r="T27" s="11">
        <v>3.4135598412410406</v>
      </c>
      <c r="U27" s="11">
        <v>4.3937972092508808</v>
      </c>
      <c r="V27" s="11">
        <v>4.4308893045332765</v>
      </c>
      <c r="W27" s="11">
        <v>3.6454001588582838</v>
      </c>
      <c r="X27" s="11">
        <v>3.4567377017997067</v>
      </c>
      <c r="Y27" s="11">
        <v>3.4704533663135151</v>
      </c>
      <c r="Z27" s="11">
        <v>3.5028132636186795</v>
      </c>
      <c r="AA27" s="11">
        <v>3.5445263024125344</v>
      </c>
      <c r="AB27" s="11">
        <v>3.5735635078369268</v>
      </c>
      <c r="AC27" s="11">
        <v>3.5996912668992436</v>
      </c>
      <c r="AD27" s="11">
        <v>3.6258403751255046</v>
      </c>
      <c r="AE27" s="11">
        <v>3.6531993878265707</v>
      </c>
      <c r="AF27" s="11">
        <v>3.6826155954070581</v>
      </c>
      <c r="AG27" s="11">
        <v>3.7123012433646321</v>
      </c>
      <c r="AH27" s="11">
        <v>3.7402360557531371</v>
      </c>
      <c r="AI27" s="11">
        <v>3.768805230346254</v>
      </c>
      <c r="AJ27" s="11">
        <v>3.7966857877216817</v>
      </c>
      <c r="AK27" s="11">
        <v>3.8237416477796633</v>
      </c>
      <c r="AL27" s="11">
        <v>3.8491517389997503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10.461725601599166</v>
      </c>
      <c r="N28" s="11">
        <v>11.200163824180578</v>
      </c>
      <c r="O28" s="11">
        <v>10.457812522679424</v>
      </c>
      <c r="P28" s="11">
        <v>11.046614558617607</v>
      </c>
      <c r="Q28" s="11">
        <v>12.487753374381148</v>
      </c>
      <c r="R28" s="11">
        <v>11.719876373159341</v>
      </c>
      <c r="S28" s="11">
        <v>11.877706439023694</v>
      </c>
      <c r="T28" s="11">
        <v>12.354161337103864</v>
      </c>
      <c r="U28" s="11">
        <v>11.773387956727255</v>
      </c>
      <c r="V28" s="11">
        <v>11.871823681148015</v>
      </c>
      <c r="W28" s="11">
        <v>10.964968107245827</v>
      </c>
      <c r="X28" s="11">
        <v>10.950241544424987</v>
      </c>
      <c r="Y28" s="11">
        <v>10.848135425466925</v>
      </c>
      <c r="Z28" s="11">
        <v>10.741701126337402</v>
      </c>
      <c r="AA28" s="11">
        <v>10.667154422552493</v>
      </c>
      <c r="AB28" s="11">
        <v>10.5894451950077</v>
      </c>
      <c r="AC28" s="11">
        <v>10.498311639945484</v>
      </c>
      <c r="AD28" s="11">
        <v>10.399315369976446</v>
      </c>
      <c r="AE28" s="11">
        <v>10.302224214209401</v>
      </c>
      <c r="AF28" s="11">
        <v>10.211646713111323</v>
      </c>
      <c r="AG28" s="11">
        <v>10.128488911935683</v>
      </c>
      <c r="AH28" s="11">
        <v>10.042958725043666</v>
      </c>
      <c r="AI28" s="11">
        <v>9.9568528875858373</v>
      </c>
      <c r="AJ28" s="11">
        <v>9.8736063003309571</v>
      </c>
      <c r="AK28" s="11">
        <v>9.78791580536247</v>
      </c>
      <c r="AL28" s="11">
        <v>9.7029306869948684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11.048070440624569</v>
      </c>
      <c r="N29" s="11">
        <v>10.87883883883422</v>
      </c>
      <c r="O29" s="11">
        <v>9.6920513093494467</v>
      </c>
      <c r="P29" s="11">
        <v>9.2121930465953152</v>
      </c>
      <c r="Q29" s="11">
        <v>10.505550112878625</v>
      </c>
      <c r="R29" s="11">
        <v>10.656801644880462</v>
      </c>
      <c r="S29" s="11">
        <v>9.4524916370727201</v>
      </c>
      <c r="T29" s="11">
        <v>10.674748387704277</v>
      </c>
      <c r="U29" s="11">
        <v>9.4635247203290298</v>
      </c>
      <c r="V29" s="11">
        <v>10.48758786202473</v>
      </c>
      <c r="W29" s="11">
        <v>9.2853037787769512</v>
      </c>
      <c r="X29" s="11">
        <v>9.3204340481253691</v>
      </c>
      <c r="Y29" s="11">
        <v>9.1734150623363515</v>
      </c>
      <c r="Z29" s="11">
        <v>8.9793642433169651</v>
      </c>
      <c r="AA29" s="11">
        <v>8.8331822060690683</v>
      </c>
      <c r="AB29" s="11">
        <v>8.7152881685336094</v>
      </c>
      <c r="AC29" s="11">
        <v>8.588777494451513</v>
      </c>
      <c r="AD29" s="11">
        <v>8.4640030501407075</v>
      </c>
      <c r="AE29" s="11">
        <v>8.3402662480304794</v>
      </c>
      <c r="AF29" s="11">
        <v>8.2131441211610809</v>
      </c>
      <c r="AG29" s="11">
        <v>8.0836614821505268</v>
      </c>
      <c r="AH29" s="11">
        <v>7.954285411363748</v>
      </c>
      <c r="AI29" s="11">
        <v>7.8252248924487668</v>
      </c>
      <c r="AJ29" s="11">
        <v>7.6954910366406644</v>
      </c>
      <c r="AK29" s="11">
        <v>7.5638715167208037</v>
      </c>
      <c r="AL29" s="11">
        <v>7.4356841151475885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6.339272352207268</v>
      </c>
      <c r="N30" s="11">
        <v>6.0195905106096728</v>
      </c>
      <c r="O30" s="11">
        <v>6.2779142492401379</v>
      </c>
      <c r="P30" s="11">
        <v>6.0975783982745497</v>
      </c>
      <c r="Q30" s="11">
        <v>6.5207438792793111</v>
      </c>
      <c r="R30" s="11">
        <v>6.7914841652563442</v>
      </c>
      <c r="S30" s="11">
        <v>6.5150363368326261</v>
      </c>
      <c r="T30" s="11">
        <v>7.0584551386776777</v>
      </c>
      <c r="U30" s="11">
        <v>6.725322092932112</v>
      </c>
      <c r="V30" s="11">
        <v>5.8559567322297648</v>
      </c>
      <c r="W30" s="11">
        <v>5.7482897126524861</v>
      </c>
      <c r="X30" s="11">
        <v>5.9686162161199672</v>
      </c>
      <c r="Y30" s="11">
        <v>5.8987631183352933</v>
      </c>
      <c r="Z30" s="11">
        <v>5.843477580826586</v>
      </c>
      <c r="AA30" s="11">
        <v>5.8055073572679694</v>
      </c>
      <c r="AB30" s="11">
        <v>5.7628589814227862</v>
      </c>
      <c r="AC30" s="11">
        <v>5.7381981893185845</v>
      </c>
      <c r="AD30" s="11">
        <v>5.6967684622106187</v>
      </c>
      <c r="AE30" s="11">
        <v>5.6547764816935828</v>
      </c>
      <c r="AF30" s="11">
        <v>5.6124395623032681</v>
      </c>
      <c r="AG30" s="11">
        <v>5.5720847490987362</v>
      </c>
      <c r="AH30" s="11">
        <v>5.5336361080489924</v>
      </c>
      <c r="AI30" s="11">
        <v>5.499094161619106</v>
      </c>
      <c r="AJ30" s="11">
        <v>5.4636968327491013</v>
      </c>
      <c r="AK30" s="11">
        <v>5.4262984622941461</v>
      </c>
      <c r="AL30" s="11">
        <v>5.4093117582507277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27.33301635616511</v>
      </c>
      <c r="N32" s="87">
        <f t="shared" si="10"/>
        <v>25.946375011951275</v>
      </c>
      <c r="O32" s="87">
        <f t="shared" si="10"/>
        <v>26.118670857728624</v>
      </c>
      <c r="P32" s="87">
        <f t="shared" si="10"/>
        <v>25.653083646818928</v>
      </c>
      <c r="Q32" s="87">
        <f t="shared" si="10"/>
        <v>26.651667443298784</v>
      </c>
      <c r="R32" s="87">
        <f t="shared" si="10"/>
        <v>27.63020203452173</v>
      </c>
      <c r="S32" s="87">
        <f t="shared" si="10"/>
        <v>28.314447597997525</v>
      </c>
      <c r="T32" s="87">
        <f t="shared" si="10"/>
        <v>27.925703607827426</v>
      </c>
      <c r="U32" s="87">
        <f t="shared" si="10"/>
        <v>27.273006904830567</v>
      </c>
      <c r="V32" s="87">
        <f t="shared" si="10"/>
        <v>28.297558181401538</v>
      </c>
      <c r="W32" s="87">
        <f t="shared" si="10"/>
        <v>27.561891798970006</v>
      </c>
      <c r="X32" s="87">
        <f t="shared" si="10"/>
        <v>26.801013989503701</v>
      </c>
      <c r="Y32" s="87">
        <f t="shared" si="10"/>
        <v>26.825735817249331</v>
      </c>
      <c r="Z32" s="87">
        <f t="shared" si="10"/>
        <v>27.001895677958284</v>
      </c>
      <c r="AA32" s="87">
        <f t="shared" si="10"/>
        <v>27.198565714618265</v>
      </c>
      <c r="AB32" s="87">
        <f t="shared" si="10"/>
        <v>27.363929956755577</v>
      </c>
      <c r="AC32" s="87">
        <f t="shared" si="10"/>
        <v>27.513425707298367</v>
      </c>
      <c r="AD32" s="87">
        <f t="shared" si="10"/>
        <v>27.663849320448605</v>
      </c>
      <c r="AE32" s="87">
        <f t="shared" ref="AE32" si="11">SUM(AE33:AE35)</f>
        <v>27.820030709385822</v>
      </c>
      <c r="AF32" s="87">
        <f t="shared" ref="AF32" si="12">SUM(AF33:AF35)</f>
        <v>27.982409933758817</v>
      </c>
      <c r="AG32" s="87">
        <f t="shared" ref="AG32" si="13">SUM(AG33:AG35)</f>
        <v>28.162346308412165</v>
      </c>
      <c r="AH32" s="87">
        <f t="shared" ref="AH32" si="14">SUM(AH33:AH35)</f>
        <v>28.325142153753355</v>
      </c>
      <c r="AI32" s="87">
        <f t="shared" ref="AI32" si="15">SUM(AI33:AI35)</f>
        <v>28.504007985925803</v>
      </c>
      <c r="AJ32" s="87">
        <f t="shared" ref="AJ32" si="16">SUM(AJ33:AJ35)</f>
        <v>28.706877259416302</v>
      </c>
      <c r="AK32" s="87">
        <f t="shared" ref="AK32" si="17">SUM(AK33:AK35)</f>
        <v>28.90810656055087</v>
      </c>
      <c r="AL32" s="87">
        <f t="shared" ref="AL32" si="18">SUM(AL33:AL35)</f>
        <v>29.13071684099798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21.352583643263696</v>
      </c>
      <c r="N33" s="11">
        <v>19.876283401370937</v>
      </c>
      <c r="O33" s="11">
        <v>20.095086965958572</v>
      </c>
      <c r="P33" s="11">
        <v>20.470631587447027</v>
      </c>
      <c r="Q33" s="11">
        <v>20.932809153124364</v>
      </c>
      <c r="R33" s="11">
        <v>21.757851123422395</v>
      </c>
      <c r="S33" s="11">
        <v>22.154726416014793</v>
      </c>
      <c r="T33" s="11">
        <v>21.952908136234164</v>
      </c>
      <c r="U33" s="11">
        <v>20.966332296503946</v>
      </c>
      <c r="V33" s="11">
        <v>21.433339264211909</v>
      </c>
      <c r="W33" s="11">
        <v>20.881281686256404</v>
      </c>
      <c r="X33" s="11">
        <v>20.90857682940506</v>
      </c>
      <c r="Y33" s="11">
        <v>21.061292504683301</v>
      </c>
      <c r="Z33" s="11">
        <v>21.279297877604169</v>
      </c>
      <c r="AA33" s="11">
        <v>21.499976128286285</v>
      </c>
      <c r="AB33" s="11">
        <v>21.694118233620603</v>
      </c>
      <c r="AC33" s="11">
        <v>21.876632014069582</v>
      </c>
      <c r="AD33" s="11">
        <v>22.059427431329826</v>
      </c>
      <c r="AE33" s="11">
        <v>22.252327741403008</v>
      </c>
      <c r="AF33" s="11">
        <v>22.451018294910451</v>
      </c>
      <c r="AG33" s="11">
        <v>22.665649091834208</v>
      </c>
      <c r="AH33" s="11">
        <v>22.867027719207453</v>
      </c>
      <c r="AI33" s="11">
        <v>23.077538334542059</v>
      </c>
      <c r="AJ33" s="11">
        <v>23.307502942566831</v>
      </c>
      <c r="AK33" s="11">
        <v>23.532171733043356</v>
      </c>
      <c r="AL33" s="11">
        <v>23.773054225250252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5.4656889937500921</v>
      </c>
      <c r="N34" s="11">
        <v>5.7315615682219887</v>
      </c>
      <c r="O34" s="11">
        <v>5.6847634579282769</v>
      </c>
      <c r="P34" s="11">
        <v>4.8671055598172934</v>
      </c>
      <c r="Q34" s="11">
        <v>5.351562353931854</v>
      </c>
      <c r="R34" s="11">
        <v>5.5692188120519122</v>
      </c>
      <c r="S34" s="11">
        <v>5.8929887642946133</v>
      </c>
      <c r="T34" s="11">
        <v>5.6860574586376238</v>
      </c>
      <c r="U34" s="11">
        <v>6.0130680943850985</v>
      </c>
      <c r="V34" s="11">
        <v>6.6048926446344796</v>
      </c>
      <c r="W34" s="11">
        <v>6.3540009580783572</v>
      </c>
      <c r="X34" s="11">
        <v>5.652686249830877</v>
      </c>
      <c r="Y34" s="11">
        <v>5.5232654040650369</v>
      </c>
      <c r="Z34" s="11">
        <v>5.4796139377889839</v>
      </c>
      <c r="AA34" s="11">
        <v>5.4536370405405004</v>
      </c>
      <c r="AB34" s="11">
        <v>5.4228810246241155</v>
      </c>
      <c r="AC34" s="11">
        <v>5.387968994460639</v>
      </c>
      <c r="AD34" s="11">
        <v>5.3537852668782593</v>
      </c>
      <c r="AE34" s="11">
        <v>5.3150849891288798</v>
      </c>
      <c r="AF34" s="11">
        <v>5.2768077707089569</v>
      </c>
      <c r="AG34" s="11">
        <v>5.2401472492284329</v>
      </c>
      <c r="AH34" s="11">
        <v>5.1996379484231641</v>
      </c>
      <c r="AI34" s="11">
        <v>5.1659928554070147</v>
      </c>
      <c r="AJ34" s="11">
        <v>5.1368489782900646</v>
      </c>
      <c r="AK34" s="11">
        <v>5.1113544767298666</v>
      </c>
      <c r="AL34" s="11">
        <v>5.090997949927595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0.51474371915132122</v>
      </c>
      <c r="N35" s="11">
        <v>0.33853004235835166</v>
      </c>
      <c r="O35" s="11">
        <v>0.33882043384177429</v>
      </c>
      <c r="P35" s="11">
        <v>0.31534649955460831</v>
      </c>
      <c r="Q35" s="11">
        <v>0.36729593624256557</v>
      </c>
      <c r="R35" s="11">
        <v>0.30313209904742583</v>
      </c>
      <c r="S35" s="11">
        <v>0.26673241768811706</v>
      </c>
      <c r="T35" s="11">
        <v>0.286738012955637</v>
      </c>
      <c r="U35" s="11">
        <v>0.29360651394152237</v>
      </c>
      <c r="V35" s="11">
        <v>0.25932627255514901</v>
      </c>
      <c r="W35" s="11">
        <v>0.32660915463524531</v>
      </c>
      <c r="X35" s="11">
        <v>0.23975091026776491</v>
      </c>
      <c r="Y35" s="11">
        <v>0.24117790850099416</v>
      </c>
      <c r="Z35" s="11">
        <v>0.24298386256513349</v>
      </c>
      <c r="AA35" s="11">
        <v>0.24495254579148024</v>
      </c>
      <c r="AB35" s="11">
        <v>0.24693069851085758</v>
      </c>
      <c r="AC35" s="11">
        <v>0.24882469876814808</v>
      </c>
      <c r="AD35" s="11">
        <v>0.25063662224052186</v>
      </c>
      <c r="AE35" s="11">
        <v>0.25261797885393472</v>
      </c>
      <c r="AF35" s="11">
        <v>0.25458386813941059</v>
      </c>
      <c r="AG35" s="11">
        <v>0.25654996734952357</v>
      </c>
      <c r="AH35" s="11">
        <v>0.25847648612273955</v>
      </c>
      <c r="AI35" s="11">
        <v>0.26047679597672768</v>
      </c>
      <c r="AJ35" s="11">
        <v>0.26252533855940774</v>
      </c>
      <c r="AK35" s="11">
        <v>0.26458035077765052</v>
      </c>
      <c r="AL35" s="11">
        <v>0.26666466582013271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24.411169753055372</v>
      </c>
      <c r="N37" s="87">
        <f t="shared" ref="N37:AL37" si="19">SUM(N38:N39)</f>
        <v>25.311910244301338</v>
      </c>
      <c r="O37" s="87">
        <f t="shared" si="19"/>
        <v>23.938761027813229</v>
      </c>
      <c r="P37" s="87">
        <f t="shared" si="19"/>
        <v>23.641691242309395</v>
      </c>
      <c r="Q37" s="87">
        <f t="shared" si="19"/>
        <v>24.475122991145032</v>
      </c>
      <c r="R37" s="87">
        <f t="shared" si="19"/>
        <v>23.179688050952826</v>
      </c>
      <c r="S37" s="87">
        <f t="shared" si="19"/>
        <v>25.586027778225937</v>
      </c>
      <c r="T37" s="87">
        <f t="shared" si="19"/>
        <v>25.759654872062413</v>
      </c>
      <c r="U37" s="87">
        <f t="shared" si="19"/>
        <v>23.961319249000674</v>
      </c>
      <c r="V37" s="87">
        <f t="shared" si="19"/>
        <v>23.752796154054096</v>
      </c>
      <c r="W37" s="87">
        <f t="shared" si="19"/>
        <v>23.571179154285193</v>
      </c>
      <c r="X37" s="87">
        <f t="shared" si="19"/>
        <v>23.301836520157977</v>
      </c>
      <c r="Y37" s="87">
        <f t="shared" si="19"/>
        <v>23.273795082510901</v>
      </c>
      <c r="Z37" s="87">
        <f t="shared" si="19"/>
        <v>23.314727669454182</v>
      </c>
      <c r="AA37" s="87">
        <f t="shared" si="19"/>
        <v>23.377143062965391</v>
      </c>
      <c r="AB37" s="87">
        <f t="shared" si="19"/>
        <v>23.391795015962948</v>
      </c>
      <c r="AC37" s="87">
        <f t="shared" si="19"/>
        <v>23.390975323295514</v>
      </c>
      <c r="AD37" s="87">
        <f t="shared" si="19"/>
        <v>23.380133418808768</v>
      </c>
      <c r="AE37" s="87">
        <f t="shared" si="19"/>
        <v>23.364128592062428</v>
      </c>
      <c r="AF37" s="87">
        <f t="shared" si="19"/>
        <v>23.344424312493249</v>
      </c>
      <c r="AG37" s="87">
        <f t="shared" si="19"/>
        <v>23.329708315617523</v>
      </c>
      <c r="AH37" s="87">
        <f t="shared" si="19"/>
        <v>23.333237452656775</v>
      </c>
      <c r="AI37" s="87">
        <f t="shared" si="19"/>
        <v>23.319807399257293</v>
      </c>
      <c r="AJ37" s="87">
        <f t="shared" si="19"/>
        <v>23.307684992677832</v>
      </c>
      <c r="AK37" s="87">
        <f t="shared" si="19"/>
        <v>23.301239370902874</v>
      </c>
      <c r="AL37" s="87">
        <f t="shared" si="19"/>
        <v>23.310161023406405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20.028092997194353</v>
      </c>
      <c r="N38" s="11">
        <v>21.032900697618604</v>
      </c>
      <c r="O38" s="11">
        <v>19.779601626803203</v>
      </c>
      <c r="P38" s="11">
        <v>19.358737688845405</v>
      </c>
      <c r="Q38" s="11">
        <v>20.256774568377807</v>
      </c>
      <c r="R38" s="11">
        <v>18.650408037149216</v>
      </c>
      <c r="S38" s="11">
        <v>20.924217445058183</v>
      </c>
      <c r="T38" s="11">
        <v>20.623377707809134</v>
      </c>
      <c r="U38" s="11">
        <v>18.853684414215969</v>
      </c>
      <c r="V38" s="11">
        <v>18.887416246572549</v>
      </c>
      <c r="W38" s="11">
        <v>18.320946533314295</v>
      </c>
      <c r="X38" s="11">
        <v>17.769821674242262</v>
      </c>
      <c r="Y38" s="11">
        <v>17.671828919433352</v>
      </c>
      <c r="Z38" s="11">
        <v>17.636847531926836</v>
      </c>
      <c r="AA38" s="11">
        <v>17.616681112190541</v>
      </c>
      <c r="AB38" s="11">
        <v>17.559242489591515</v>
      </c>
      <c r="AC38" s="11">
        <v>17.491097515405148</v>
      </c>
      <c r="AD38" s="11">
        <v>17.412672633299479</v>
      </c>
      <c r="AE38" s="11">
        <v>17.328445276207006</v>
      </c>
      <c r="AF38" s="11">
        <v>17.241137382282499</v>
      </c>
      <c r="AG38" s="11">
        <v>17.153750565117825</v>
      </c>
      <c r="AH38" s="11">
        <v>17.087051152319692</v>
      </c>
      <c r="AI38" s="11">
        <v>17.001102729502779</v>
      </c>
      <c r="AJ38" s="11">
        <v>16.916185786905189</v>
      </c>
      <c r="AK38" s="11">
        <v>16.838507919805934</v>
      </c>
      <c r="AL38" s="11">
        <v>16.776348014377163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4.38307675586102</v>
      </c>
      <c r="N39" s="11">
        <v>4.2790095466827323</v>
      </c>
      <c r="O39" s="11">
        <v>4.1591594010100241</v>
      </c>
      <c r="P39" s="11">
        <v>4.2829535534639911</v>
      </c>
      <c r="Q39" s="11">
        <v>4.2183484227672254</v>
      </c>
      <c r="R39" s="11">
        <v>4.5292800138036107</v>
      </c>
      <c r="S39" s="11">
        <v>4.6618103331677538</v>
      </c>
      <c r="T39" s="11">
        <v>5.1362771642532801</v>
      </c>
      <c r="U39" s="11">
        <v>5.1076348347847045</v>
      </c>
      <c r="V39" s="11">
        <v>4.8653799074815467</v>
      </c>
      <c r="W39" s="11">
        <v>5.2502326209708992</v>
      </c>
      <c r="X39" s="11">
        <v>5.5320148459157155</v>
      </c>
      <c r="Y39" s="11">
        <v>5.6019661630775506</v>
      </c>
      <c r="Z39" s="11">
        <v>5.6778801375273451</v>
      </c>
      <c r="AA39" s="11">
        <v>5.7604619507748511</v>
      </c>
      <c r="AB39" s="11">
        <v>5.8325525263714333</v>
      </c>
      <c r="AC39" s="11">
        <v>5.8998778078903671</v>
      </c>
      <c r="AD39" s="11">
        <v>5.9674607855092896</v>
      </c>
      <c r="AE39" s="11">
        <v>6.0356833158554242</v>
      </c>
      <c r="AF39" s="11">
        <v>6.1032869302107509</v>
      </c>
      <c r="AG39" s="11">
        <v>6.1759577504996983</v>
      </c>
      <c r="AH39" s="11">
        <v>6.2461863003370848</v>
      </c>
      <c r="AI39" s="11">
        <v>6.3187046697545126</v>
      </c>
      <c r="AJ39" s="11">
        <v>6.391499205772643</v>
      </c>
      <c r="AK39" s="11">
        <v>6.4627314510969391</v>
      </c>
      <c r="AL39" s="11">
        <v>6.5338130090292408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22.496268483911898</v>
      </c>
      <c r="N41" s="87">
        <f t="shared" ref="N41" si="20">SUM(N42:N43)</f>
        <v>21.86502746867761</v>
      </c>
      <c r="O41" s="87">
        <f t="shared" ref="O41" si="21">SUM(O42:O43)</f>
        <v>20.319962185338092</v>
      </c>
      <c r="P41" s="87">
        <f t="shared" ref="P41" si="22">SUM(P42:P43)</f>
        <v>21.585733162575437</v>
      </c>
      <c r="Q41" s="87">
        <f t="shared" ref="Q41" si="23">SUM(Q42:Q43)</f>
        <v>22.942768542071697</v>
      </c>
      <c r="R41" s="87">
        <f t="shared" ref="R41" si="24">SUM(R42:R43)</f>
        <v>23.2961623821469</v>
      </c>
      <c r="S41" s="87">
        <f t="shared" ref="S41" si="25">SUM(S42:S43)</f>
        <v>24.71776412326053</v>
      </c>
      <c r="T41" s="87">
        <f t="shared" ref="T41" si="26">SUM(T42:T43)</f>
        <v>25.320021715061685</v>
      </c>
      <c r="U41" s="87">
        <f t="shared" ref="U41" si="27">SUM(U42:U43)</f>
        <v>26.031082779154147</v>
      </c>
      <c r="V41" s="87">
        <f t="shared" ref="V41" si="28">SUM(V42:V43)</f>
        <v>22.730214615162442</v>
      </c>
      <c r="W41" s="87">
        <f t="shared" ref="W41" si="29">SUM(W42:W43)</f>
        <v>21.467112680785768</v>
      </c>
      <c r="X41" s="87">
        <f t="shared" ref="X41" si="30">SUM(X42:X43)</f>
        <v>22.020432020434882</v>
      </c>
      <c r="Y41" s="87">
        <f t="shared" ref="Y41" si="31">SUM(Y42:Y43)</f>
        <v>21.848831921883161</v>
      </c>
      <c r="Z41" s="87">
        <f t="shared" ref="Z41" si="32">SUM(Z42:Z43)</f>
        <v>21.721926838770329</v>
      </c>
      <c r="AA41" s="87">
        <f t="shared" ref="AA41" si="33">SUM(AA42:AA43)</f>
        <v>21.608148864057416</v>
      </c>
      <c r="AB41" s="87">
        <f t="shared" ref="AB41" si="34">SUM(AB42:AB43)</f>
        <v>21.463405424063634</v>
      </c>
      <c r="AC41" s="87">
        <f t="shared" ref="AC41" si="35">SUM(AC42:AC43)</f>
        <v>21.303316243890002</v>
      </c>
      <c r="AD41" s="87">
        <f t="shared" ref="AD41" si="36">SUM(AD42:AD43)</f>
        <v>21.126666562696016</v>
      </c>
      <c r="AE41" s="87">
        <f t="shared" ref="AE41" si="37">SUM(AE42:AE43)</f>
        <v>20.92463772700069</v>
      </c>
      <c r="AF41" s="87">
        <f t="shared" ref="AF41" si="38">SUM(AF42:AF43)</f>
        <v>20.736695640502099</v>
      </c>
      <c r="AG41" s="87">
        <f t="shared" ref="AG41" si="39">SUM(AG42:AG43)</f>
        <v>20.557405320453363</v>
      </c>
      <c r="AH41" s="87">
        <f t="shared" ref="AH41" si="40">SUM(AH42:AH43)</f>
        <v>20.3739756554519</v>
      </c>
      <c r="AI41" s="87">
        <f t="shared" ref="AI41" si="41">SUM(AI42:AI43)</f>
        <v>20.186651689426867</v>
      </c>
      <c r="AJ41" s="87">
        <f t="shared" ref="AJ41" si="42">SUM(AJ42:AJ43)</f>
        <v>19.994869690923508</v>
      </c>
      <c r="AK41" s="87">
        <f t="shared" ref="AK41" si="43">SUM(AK42:AK43)</f>
        <v>19.782939800447558</v>
      </c>
      <c r="AL41" s="87">
        <f t="shared" ref="AL41" si="44">SUM(AL42:AL43)</f>
        <v>19.574272323938466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11.194405896139372</v>
      </c>
      <c r="N42" s="11">
        <v>10.867807883203501</v>
      </c>
      <c r="O42" s="11">
        <v>10.643265997074925</v>
      </c>
      <c r="P42" s="11">
        <v>11.508291524618489</v>
      </c>
      <c r="Q42" s="11">
        <v>12.134679602910756</v>
      </c>
      <c r="R42" s="11">
        <v>12.43029917434724</v>
      </c>
      <c r="S42" s="11">
        <v>12.489976215921423</v>
      </c>
      <c r="T42" s="11">
        <v>13.288112806309707</v>
      </c>
      <c r="U42" s="11">
        <v>13.27807304119845</v>
      </c>
      <c r="V42" s="11">
        <v>12.132029997828026</v>
      </c>
      <c r="W42" s="11">
        <v>11.365701263775843</v>
      </c>
      <c r="X42" s="11">
        <v>11.897022504870069</v>
      </c>
      <c r="Y42" s="11">
        <v>11.797318851426278</v>
      </c>
      <c r="Z42" s="11">
        <v>11.695158812101683</v>
      </c>
      <c r="AA42" s="11">
        <v>11.597438454094911</v>
      </c>
      <c r="AB42" s="11">
        <v>11.486591077634223</v>
      </c>
      <c r="AC42" s="11">
        <v>11.371417440748559</v>
      </c>
      <c r="AD42" s="11">
        <v>11.249455258743589</v>
      </c>
      <c r="AE42" s="11">
        <v>11.106837171448966</v>
      </c>
      <c r="AF42" s="11">
        <v>10.973577995477875</v>
      </c>
      <c r="AG42" s="11">
        <v>10.847371365880436</v>
      </c>
      <c r="AH42" s="11">
        <v>10.729612133507098</v>
      </c>
      <c r="AI42" s="11">
        <v>10.608616220062878</v>
      </c>
      <c r="AJ42" s="11">
        <v>10.47859763891628</v>
      </c>
      <c r="AK42" s="11">
        <v>10.330291476044435</v>
      </c>
      <c r="AL42" s="11">
        <v>10.180212935660089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11.301862587772524</v>
      </c>
      <c r="N43" s="11">
        <v>10.997219585474108</v>
      </c>
      <c r="O43" s="11">
        <v>9.6766961882631648</v>
      </c>
      <c r="P43" s="11">
        <v>10.077441637956946</v>
      </c>
      <c r="Q43" s="11">
        <v>10.808088939160941</v>
      </c>
      <c r="R43" s="11">
        <v>10.865863207799659</v>
      </c>
      <c r="S43" s="11">
        <v>12.227787907339108</v>
      </c>
      <c r="T43" s="11">
        <v>12.031908908751976</v>
      </c>
      <c r="U43" s="11">
        <v>12.753009737955697</v>
      </c>
      <c r="V43" s="11">
        <v>10.598184617334416</v>
      </c>
      <c r="W43" s="11">
        <v>10.101411417009924</v>
      </c>
      <c r="X43" s="11">
        <v>10.123409515564811</v>
      </c>
      <c r="Y43" s="11">
        <v>10.051513070456883</v>
      </c>
      <c r="Z43" s="11">
        <v>10.026768026668647</v>
      </c>
      <c r="AA43" s="11">
        <v>10.010710409962504</v>
      </c>
      <c r="AB43" s="11">
        <v>9.9768143464294106</v>
      </c>
      <c r="AC43" s="11">
        <v>9.9318988031414435</v>
      </c>
      <c r="AD43" s="11">
        <v>9.8772113039524285</v>
      </c>
      <c r="AE43" s="11">
        <v>9.8178005555517238</v>
      </c>
      <c r="AF43" s="11">
        <v>9.7631176450242219</v>
      </c>
      <c r="AG43" s="11">
        <v>9.7100339545729248</v>
      </c>
      <c r="AH43" s="11">
        <v>9.6443635219448005</v>
      </c>
      <c r="AI43" s="11">
        <v>9.5780354693639875</v>
      </c>
      <c r="AJ43" s="11">
        <v>9.5162720520072259</v>
      </c>
      <c r="AK43" s="11">
        <v>9.4526483244031247</v>
      </c>
      <c r="AL43" s="11">
        <v>9.3940593882783752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33.906343617650911</v>
      </c>
      <c r="N45" s="87">
        <f t="shared" ref="N45" si="45">SUM(N46:N47)</f>
        <v>32.090365653078202</v>
      </c>
      <c r="O45" s="87">
        <f t="shared" ref="O45" si="46">SUM(O46:O47)</f>
        <v>29.418367963262426</v>
      </c>
      <c r="P45" s="87">
        <f t="shared" ref="P45" si="47">SUM(P46:P47)</f>
        <v>30.751371101365329</v>
      </c>
      <c r="Q45" s="87">
        <f t="shared" ref="Q45" si="48">SUM(Q46:Q47)</f>
        <v>32.687314929376107</v>
      </c>
      <c r="R45" s="87">
        <f t="shared" ref="R45" si="49">SUM(R46:R47)</f>
        <v>33.014864053250072</v>
      </c>
      <c r="S45" s="87">
        <f t="shared" ref="S45" si="50">SUM(S46:S47)</f>
        <v>34.093308252378023</v>
      </c>
      <c r="T45" s="87">
        <f t="shared" ref="T45" si="51">SUM(T46:T47)</f>
        <v>34.898439345140773</v>
      </c>
      <c r="U45" s="87">
        <f t="shared" ref="U45" si="52">SUM(U46:U47)</f>
        <v>34.113500461561316</v>
      </c>
      <c r="V45" s="87">
        <f t="shared" ref="V45" si="53">SUM(V46:V47)</f>
        <v>32.394912815920847</v>
      </c>
      <c r="W45" s="87">
        <f t="shared" ref="W45" si="54">SUM(W46:W47)</f>
        <v>29.788118174934468</v>
      </c>
      <c r="X45" s="87">
        <f t="shared" ref="X45" si="55">SUM(X46:X47)</f>
        <v>31.054588625042886</v>
      </c>
      <c r="Y45" s="87">
        <f t="shared" ref="Y45" si="56">SUM(Y46:Y47)</f>
        <v>30.808312351070121</v>
      </c>
      <c r="Z45" s="87">
        <f t="shared" ref="Z45" si="57">SUM(Z46:Z47)</f>
        <v>30.623284183170576</v>
      </c>
      <c r="AA45" s="87">
        <f t="shared" ref="AA45" si="58">SUM(AA46:AA47)</f>
        <v>30.519808351575829</v>
      </c>
      <c r="AB45" s="87">
        <f t="shared" ref="AB45" si="59">SUM(AB46:AB47)</f>
        <v>30.395132560252748</v>
      </c>
      <c r="AC45" s="87">
        <f t="shared" ref="AC45" si="60">SUM(AC46:AC47)</f>
        <v>30.243393678246317</v>
      </c>
      <c r="AD45" s="87">
        <f t="shared" ref="AD45" si="61">SUM(AD46:AD47)</f>
        <v>30.082424328589855</v>
      </c>
      <c r="AE45" s="87">
        <f t="shared" ref="AE45" si="62">SUM(AE46:AE47)</f>
        <v>29.918918911471568</v>
      </c>
      <c r="AF45" s="87">
        <f t="shared" ref="AF45" si="63">SUM(AF46:AF47)</f>
        <v>29.753446997379847</v>
      </c>
      <c r="AG45" s="87">
        <f t="shared" ref="AG45" si="64">SUM(AG46:AG47)</f>
        <v>29.586435740697233</v>
      </c>
      <c r="AH45" s="87">
        <f t="shared" ref="AH45" si="65">SUM(AH46:AH47)</f>
        <v>29.403444285756517</v>
      </c>
      <c r="AI45" s="87">
        <f t="shared" ref="AI45" si="66">SUM(AI46:AI47)</f>
        <v>29.235304373636438</v>
      </c>
      <c r="AJ45" s="87">
        <f t="shared" ref="AJ45" si="67">SUM(AJ46:AJ47)</f>
        <v>29.076986116035293</v>
      </c>
      <c r="AK45" s="87">
        <f t="shared" ref="AK45" si="68">SUM(AK46:AK47)</f>
        <v>28.917839607232423</v>
      </c>
      <c r="AL45" s="87">
        <f t="shared" ref="AL45" si="69">SUM(AL46:AL47)</f>
        <v>28.773345299916684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6.0574246046254681</v>
      </c>
      <c r="N46" s="11">
        <v>5.9926818821444323</v>
      </c>
      <c r="O46" s="11">
        <v>5.6902779846633695</v>
      </c>
      <c r="P46" s="11">
        <v>5.8053700221858024</v>
      </c>
      <c r="Q46" s="11">
        <v>6.4256222983086726</v>
      </c>
      <c r="R46" s="11">
        <v>6.6615203830112923</v>
      </c>
      <c r="S46" s="11">
        <v>7.1380849624945277</v>
      </c>
      <c r="T46" s="11">
        <v>6.6034990631399317</v>
      </c>
      <c r="U46" s="11">
        <v>6.574836127845578</v>
      </c>
      <c r="V46" s="11">
        <v>5.8542495121803908</v>
      </c>
      <c r="W46" s="11">
        <v>5.3851017394303433</v>
      </c>
      <c r="X46" s="11">
        <v>9.0995468983570511</v>
      </c>
      <c r="Y46" s="11">
        <v>9.1711757380882339</v>
      </c>
      <c r="Z46" s="11">
        <v>9.2652806170390125</v>
      </c>
      <c r="AA46" s="11">
        <v>9.3817670950893515</v>
      </c>
      <c r="AB46" s="11">
        <v>9.4966661723138621</v>
      </c>
      <c r="AC46" s="11">
        <v>9.6084000041347402</v>
      </c>
      <c r="AD46" s="11">
        <v>9.7055813615387585</v>
      </c>
      <c r="AE46" s="11">
        <v>9.793017474385028</v>
      </c>
      <c r="AF46" s="11">
        <v>9.8789223629148548</v>
      </c>
      <c r="AG46" s="11">
        <v>9.9650246272540759</v>
      </c>
      <c r="AH46" s="11">
        <v>10.047540546281773</v>
      </c>
      <c r="AI46" s="11">
        <v>10.137193948229759</v>
      </c>
      <c r="AJ46" s="11">
        <v>10.230123816854315</v>
      </c>
      <c r="AK46" s="11">
        <v>10.324215292225789</v>
      </c>
      <c r="AL46" s="11">
        <v>10.42181148259116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27.848919013025444</v>
      </c>
      <c r="N47" s="11">
        <v>26.097683770933767</v>
      </c>
      <c r="O47" s="11">
        <v>23.728089978599055</v>
      </c>
      <c r="P47" s="11">
        <v>24.946001079179528</v>
      </c>
      <c r="Q47" s="11">
        <v>26.261692631067433</v>
      </c>
      <c r="R47" s="11">
        <v>26.353343670238782</v>
      </c>
      <c r="S47" s="11">
        <v>26.955223289883495</v>
      </c>
      <c r="T47" s="11">
        <v>28.294940282000841</v>
      </c>
      <c r="U47" s="11">
        <v>27.538664333715737</v>
      </c>
      <c r="V47" s="11">
        <v>26.540663303740459</v>
      </c>
      <c r="W47" s="11">
        <v>24.403016435504124</v>
      </c>
      <c r="X47" s="11">
        <v>21.955041726685835</v>
      </c>
      <c r="Y47" s="11">
        <v>21.637136612981887</v>
      </c>
      <c r="Z47" s="11">
        <v>21.358003566131561</v>
      </c>
      <c r="AA47" s="11">
        <v>21.138041256486478</v>
      </c>
      <c r="AB47" s="11">
        <v>20.898466387938885</v>
      </c>
      <c r="AC47" s="11">
        <v>20.634993674111577</v>
      </c>
      <c r="AD47" s="11">
        <v>20.376842967051097</v>
      </c>
      <c r="AE47" s="11">
        <v>20.12590143708654</v>
      </c>
      <c r="AF47" s="11">
        <v>19.874524634464994</v>
      </c>
      <c r="AG47" s="11">
        <v>19.621411113443155</v>
      </c>
      <c r="AH47" s="11">
        <v>19.355903739474744</v>
      </c>
      <c r="AI47" s="11">
        <v>19.098110425406677</v>
      </c>
      <c r="AJ47" s="11">
        <v>18.846862299180977</v>
      </c>
      <c r="AK47" s="11">
        <v>18.593624315006636</v>
      </c>
      <c r="AL47" s="11">
        <v>18.351533817325524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269.94299999999981</v>
      </c>
      <c r="N49" s="87">
        <f t="shared" si="70"/>
        <v>265.69300000000021</v>
      </c>
      <c r="O49" s="87">
        <f t="shared" si="70"/>
        <v>261.41300000000001</v>
      </c>
      <c r="P49" s="87">
        <f t="shared" si="70"/>
        <v>263.35500000000013</v>
      </c>
      <c r="Q49" s="87">
        <f t="shared" si="70"/>
        <v>273.93899999999985</v>
      </c>
      <c r="R49" s="87">
        <f t="shared" si="70"/>
        <v>272.09100000000001</v>
      </c>
      <c r="S49" s="87">
        <f t="shared" si="70"/>
        <v>282.8520000000002</v>
      </c>
      <c r="T49" s="87">
        <f t="shared" si="70"/>
        <v>290.53500000000025</v>
      </c>
      <c r="U49" s="87">
        <f t="shared" si="70"/>
        <v>289.88200000000012</v>
      </c>
      <c r="V49" s="87">
        <f t="shared" si="70"/>
        <v>283.63700000000011</v>
      </c>
      <c r="W49" s="87">
        <f t="shared" si="70"/>
        <v>287.06</v>
      </c>
      <c r="X49" s="87">
        <f t="shared" si="70"/>
        <v>286.19199999999995</v>
      </c>
      <c r="Y49" s="87">
        <f t="shared" si="70"/>
        <v>286.16399999999999</v>
      </c>
      <c r="Z49" s="87">
        <f t="shared" si="70"/>
        <v>286.90500000000003</v>
      </c>
      <c r="AA49" s="87">
        <f t="shared" si="70"/>
        <v>288.13199999999989</v>
      </c>
      <c r="AB49" s="87">
        <f t="shared" si="70"/>
        <v>289.02699999999999</v>
      </c>
      <c r="AC49" s="87">
        <f t="shared" si="70"/>
        <v>289.71299999999979</v>
      </c>
      <c r="AD49" s="87">
        <f t="shared" si="70"/>
        <v>290.28699999999969</v>
      </c>
      <c r="AE49" s="87">
        <f t="shared" ref="AE49:AL49" si="71">SUM(AE5,AE9,AE15,AE22,AE26,AE32,AE37,AE41,AE45)</f>
        <v>290.86799999999988</v>
      </c>
      <c r="AF49" s="87">
        <f t="shared" si="71"/>
        <v>291.45100000000019</v>
      </c>
      <c r="AG49" s="87">
        <f t="shared" si="71"/>
        <v>292.14300000000003</v>
      </c>
      <c r="AH49" s="87">
        <f t="shared" si="71"/>
        <v>292.81799999999987</v>
      </c>
      <c r="AI49" s="87">
        <f t="shared" si="71"/>
        <v>293.50700000000006</v>
      </c>
      <c r="AJ49" s="87">
        <f t="shared" si="71"/>
        <v>294.2200000000002</v>
      </c>
      <c r="AK49" s="87">
        <f t="shared" si="71"/>
        <v>294.92900000000009</v>
      </c>
      <c r="AL49" s="87">
        <f t="shared" si="71"/>
        <v>295.64899999999994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7.3793350372779898E-2</v>
      </c>
      <c r="N52" s="337">
        <f t="shared" si="73"/>
        <v>8.0593094269073601E-2</v>
      </c>
      <c r="O52" s="337">
        <f t="shared" si="73"/>
        <v>8.3829561967323399E-2</v>
      </c>
      <c r="P52" s="337">
        <f t="shared" si="73"/>
        <v>8.3623562675662289E-2</v>
      </c>
      <c r="Q52" s="337">
        <f t="shared" si="73"/>
        <v>8.2339950638355239E-2</v>
      </c>
      <c r="R52" s="337">
        <f t="shared" si="73"/>
        <v>8.495910560795511E-2</v>
      </c>
      <c r="S52" s="337">
        <f t="shared" si="73"/>
        <v>8.7987087390943255E-2</v>
      </c>
      <c r="T52" s="337">
        <f t="shared" si="73"/>
        <v>9.0799360115744618E-2</v>
      </c>
      <c r="U52" s="337">
        <f t="shared" si="73"/>
        <v>9.1628678798618135E-2</v>
      </c>
      <c r="V52" s="337">
        <f t="shared" si="73"/>
        <v>9.5196091359614016E-2</v>
      </c>
      <c r="W52" s="337">
        <f t="shared" si="73"/>
        <v>0.10043211785674133</v>
      </c>
      <c r="X52" s="337">
        <f t="shared" si="73"/>
        <v>9.0016648187558224E-2</v>
      </c>
      <c r="Y52" s="337">
        <f t="shared" si="73"/>
        <v>9.0467164919231499E-2</v>
      </c>
      <c r="Z52" s="337">
        <f t="shared" si="73"/>
        <v>9.0957390213386696E-2</v>
      </c>
      <c r="AA52" s="337">
        <f t="shared" si="73"/>
        <v>9.1465148332157797E-2</v>
      </c>
      <c r="AB52" s="337">
        <f t="shared" si="73"/>
        <v>9.1979979887407914E-2</v>
      </c>
      <c r="AC52" s="337">
        <f t="shared" si="73"/>
        <v>9.2496594158756759E-2</v>
      </c>
      <c r="AD52" s="337">
        <f t="shared" si="73"/>
        <v>9.3034492067160385E-2</v>
      </c>
      <c r="AE52" s="337">
        <f t="shared" ref="AE52:AL52" si="74">AE5/AE$49</f>
        <v>9.3606290499356162E-2</v>
      </c>
      <c r="AF52" s="337">
        <f t="shared" si="74"/>
        <v>9.4190862558521826E-2</v>
      </c>
      <c r="AG52" s="337">
        <f t="shared" si="74"/>
        <v>9.4802563415831972E-2</v>
      </c>
      <c r="AH52" s="337">
        <f t="shared" si="74"/>
        <v>9.5405528274961057E-2</v>
      </c>
      <c r="AI52" s="337">
        <f t="shared" si="74"/>
        <v>9.5991609329836525E-2</v>
      </c>
      <c r="AJ52" s="337">
        <f t="shared" si="74"/>
        <v>9.6579868854089396E-2</v>
      </c>
      <c r="AK52" s="337">
        <f t="shared" si="74"/>
        <v>9.7166376766605597E-2</v>
      </c>
      <c r="AL52" s="337">
        <f t="shared" si="74"/>
        <v>9.7879500266459349E-2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4.8279675091201089E-2</v>
      </c>
      <c r="N53" s="336">
        <f t="shared" si="75"/>
        <v>5.2833277951371271E-2</v>
      </c>
      <c r="O53" s="336">
        <f t="shared" si="75"/>
        <v>5.5291243010359654E-2</v>
      </c>
      <c r="P53" s="336">
        <f t="shared" si="75"/>
        <v>5.5572218646012958E-2</v>
      </c>
      <c r="Q53" s="336">
        <f t="shared" si="75"/>
        <v>5.2651234112149385E-2</v>
      </c>
      <c r="R53" s="336">
        <f t="shared" si="75"/>
        <v>5.5595851667793489E-2</v>
      </c>
      <c r="S53" s="336">
        <f t="shared" si="75"/>
        <v>5.9342853651287227E-2</v>
      </c>
      <c r="T53" s="336">
        <f t="shared" si="75"/>
        <v>6.074872291063884E-2</v>
      </c>
      <c r="U53" s="336">
        <f t="shared" si="75"/>
        <v>6.2150628702341483E-2</v>
      </c>
      <c r="V53" s="336">
        <f t="shared" si="75"/>
        <v>6.4005399684367012E-2</v>
      </c>
      <c r="W53" s="336">
        <f t="shared" si="75"/>
        <v>6.9035262728209923E-2</v>
      </c>
      <c r="X53" s="336">
        <f t="shared" si="75"/>
        <v>5.9784149324582883E-2</v>
      </c>
      <c r="Y53" s="336">
        <f t="shared" si="75"/>
        <v>6.0124335477514661E-2</v>
      </c>
      <c r="Z53" s="336">
        <f t="shared" si="75"/>
        <v>6.0430757552565252E-2</v>
      </c>
      <c r="AA53" s="336">
        <f t="shared" si="75"/>
        <v>6.0723692111634912E-2</v>
      </c>
      <c r="AB53" s="336">
        <f t="shared" si="75"/>
        <v>6.1012437056865043E-2</v>
      </c>
      <c r="AC53" s="336">
        <f t="shared" si="75"/>
        <v>6.1304692591678644E-2</v>
      </c>
      <c r="AD53" s="336">
        <f t="shared" si="75"/>
        <v>6.1597376386960355E-2</v>
      </c>
      <c r="AE53" s="336">
        <f t="shared" ref="AE53:AL53" si="76">AE6/AE$49</f>
        <v>6.1914556122324417E-2</v>
      </c>
      <c r="AF53" s="336">
        <f t="shared" si="76"/>
        <v>6.2235046440918346E-2</v>
      </c>
      <c r="AG53" s="336">
        <f t="shared" si="76"/>
        <v>6.257704534323584E-2</v>
      </c>
      <c r="AH53" s="336">
        <f t="shared" si="76"/>
        <v>6.2910149893340775E-2</v>
      </c>
      <c r="AI53" s="336">
        <f t="shared" si="76"/>
        <v>6.3237189155310056E-2</v>
      </c>
      <c r="AJ53" s="336">
        <f t="shared" si="76"/>
        <v>6.3571281749979447E-2</v>
      </c>
      <c r="AK53" s="336">
        <f t="shared" si="76"/>
        <v>6.3902788769983676E-2</v>
      </c>
      <c r="AL53" s="336">
        <f t="shared" si="76"/>
        <v>6.4253673079142148E-2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2.5513675281578812E-2</v>
      </c>
      <c r="N54" s="336">
        <f t="shared" si="77"/>
        <v>2.7759816317702336E-2</v>
      </c>
      <c r="O54" s="336">
        <f t="shared" si="77"/>
        <v>2.8538318956963751E-2</v>
      </c>
      <c r="P54" s="336">
        <f t="shared" si="77"/>
        <v>2.805134402964933E-2</v>
      </c>
      <c r="Q54" s="336">
        <f t="shared" si="77"/>
        <v>2.9688716526205854E-2</v>
      </c>
      <c r="R54" s="336">
        <f t="shared" si="77"/>
        <v>2.9363253940161625E-2</v>
      </c>
      <c r="S54" s="336">
        <f t="shared" si="77"/>
        <v>2.8644233739656026E-2</v>
      </c>
      <c r="T54" s="336">
        <f t="shared" si="77"/>
        <v>3.0050637205105781E-2</v>
      </c>
      <c r="U54" s="336">
        <f t="shared" si="77"/>
        <v>2.9478050096276659E-2</v>
      </c>
      <c r="V54" s="336">
        <f t="shared" si="77"/>
        <v>3.1190691675247004E-2</v>
      </c>
      <c r="W54" s="336">
        <f t="shared" si="77"/>
        <v>3.1396855128531423E-2</v>
      </c>
      <c r="X54" s="336">
        <f t="shared" si="77"/>
        <v>3.0232498862975341E-2</v>
      </c>
      <c r="Y54" s="336">
        <f t="shared" si="77"/>
        <v>3.0342829441716849E-2</v>
      </c>
      <c r="Z54" s="336">
        <f t="shared" si="77"/>
        <v>3.0526632660821437E-2</v>
      </c>
      <c r="AA54" s="336">
        <f t="shared" si="77"/>
        <v>3.0741456220522885E-2</v>
      </c>
      <c r="AB54" s="336">
        <f t="shared" si="77"/>
        <v>3.0967542830542871E-2</v>
      </c>
      <c r="AC54" s="336">
        <f t="shared" si="77"/>
        <v>3.1191901567078115E-2</v>
      </c>
      <c r="AD54" s="336">
        <f t="shared" si="77"/>
        <v>3.143711568020003E-2</v>
      </c>
      <c r="AE54" s="336">
        <f t="shared" ref="AE54:AL54" si="78">AE7/AE$49</f>
        <v>3.1691734377031745E-2</v>
      </c>
      <c r="AF54" s="336">
        <f t="shared" si="78"/>
        <v>3.1955816117603481E-2</v>
      </c>
      <c r="AG54" s="336">
        <f t="shared" si="78"/>
        <v>3.2225518072596118E-2</v>
      </c>
      <c r="AH54" s="336">
        <f t="shared" si="78"/>
        <v>3.2495378381620282E-2</v>
      </c>
      <c r="AI54" s="336">
        <f t="shared" si="78"/>
        <v>3.2754420174526462E-2</v>
      </c>
      <c r="AJ54" s="336">
        <f t="shared" si="78"/>
        <v>3.3008587104109949E-2</v>
      </c>
      <c r="AK54" s="336">
        <f t="shared" si="78"/>
        <v>3.3263587996621921E-2</v>
      </c>
      <c r="AL54" s="336">
        <f t="shared" si="78"/>
        <v>3.3625827187317207E-2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0.17233279209815708</v>
      </c>
      <c r="N56" s="337">
        <f t="shared" si="79"/>
        <v>0.16633508532708499</v>
      </c>
      <c r="O56" s="337">
        <f t="shared" si="79"/>
        <v>0.17305300358438172</v>
      </c>
      <c r="P56" s="337">
        <f t="shared" si="79"/>
        <v>0.17584200104950312</v>
      </c>
      <c r="Q56" s="337">
        <f t="shared" si="79"/>
        <v>0.16699158017046989</v>
      </c>
      <c r="R56" s="337">
        <f t="shared" si="79"/>
        <v>0.16770992080263178</v>
      </c>
      <c r="S56" s="337">
        <f t="shared" si="79"/>
        <v>0.17206759482050538</v>
      </c>
      <c r="T56" s="337">
        <f t="shared" si="79"/>
        <v>0.17125263795582138</v>
      </c>
      <c r="U56" s="337">
        <f t="shared" si="79"/>
        <v>0.17974872432076083</v>
      </c>
      <c r="V56" s="337">
        <f t="shared" si="79"/>
        <v>0.18514155345030509</v>
      </c>
      <c r="W56" s="337">
        <f t="shared" si="79"/>
        <v>0.19755716360088602</v>
      </c>
      <c r="X56" s="337">
        <f t="shared" si="79"/>
        <v>0.20048798605011248</v>
      </c>
      <c r="Y56" s="337">
        <f t="shared" si="79"/>
        <v>0.20193764693600696</v>
      </c>
      <c r="Z56" s="337">
        <f t="shared" si="79"/>
        <v>0.20356560291299822</v>
      </c>
      <c r="AA56" s="337">
        <f t="shared" si="79"/>
        <v>0.20514293934459435</v>
      </c>
      <c r="AB56" s="337">
        <f t="shared" si="79"/>
        <v>0.20668639390210186</v>
      </c>
      <c r="AC56" s="337">
        <f t="shared" si="79"/>
        <v>0.2082395666375135</v>
      </c>
      <c r="AD56" s="337">
        <f t="shared" si="79"/>
        <v>0.20987403297637167</v>
      </c>
      <c r="AE56" s="337">
        <f t="shared" ref="AE56:AL56" si="80">AE9/AE$49</f>
        <v>0.21163662917604989</v>
      </c>
      <c r="AF56" s="337">
        <f t="shared" si="80"/>
        <v>0.21335521371111257</v>
      </c>
      <c r="AG56" s="337">
        <f t="shared" si="80"/>
        <v>0.21512035926783582</v>
      </c>
      <c r="AH56" s="337">
        <f t="shared" si="80"/>
        <v>0.21682542022927875</v>
      </c>
      <c r="AI56" s="337">
        <f t="shared" si="80"/>
        <v>0.21853060394604348</v>
      </c>
      <c r="AJ56" s="337">
        <f t="shared" si="80"/>
        <v>0.22020678482534642</v>
      </c>
      <c r="AK56" s="337">
        <f t="shared" si="80"/>
        <v>0.2219166492121617</v>
      </c>
      <c r="AL56" s="337">
        <f t="shared" si="80"/>
        <v>0.22359546618268844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3.810396188394885E-2</v>
      </c>
      <c r="N57" s="336">
        <f t="shared" si="81"/>
        <v>3.6129446193794268E-2</v>
      </c>
      <c r="O57" s="336">
        <f t="shared" si="81"/>
        <v>3.9685966413321901E-2</v>
      </c>
      <c r="P57" s="336">
        <f t="shared" si="81"/>
        <v>3.7918008190277366E-2</v>
      </c>
      <c r="Q57" s="336">
        <f t="shared" si="81"/>
        <v>3.919320855601259E-2</v>
      </c>
      <c r="R57" s="336">
        <f t="shared" si="81"/>
        <v>3.8913215101182383E-2</v>
      </c>
      <c r="S57" s="336">
        <f t="shared" si="81"/>
        <v>4.0783252674554807E-2</v>
      </c>
      <c r="T57" s="336">
        <f t="shared" si="81"/>
        <v>4.047554815121477E-2</v>
      </c>
      <c r="U57" s="336">
        <f t="shared" si="81"/>
        <v>4.4073813137536701E-2</v>
      </c>
      <c r="V57" s="336">
        <f t="shared" si="81"/>
        <v>4.5000122504223236E-2</v>
      </c>
      <c r="W57" s="336">
        <f t="shared" si="81"/>
        <v>4.8731432936978104E-2</v>
      </c>
      <c r="X57" s="336">
        <f t="shared" si="81"/>
        <v>5.6494661759979144E-2</v>
      </c>
      <c r="Y57" s="336">
        <f t="shared" si="81"/>
        <v>5.7157334592247283E-2</v>
      </c>
      <c r="Z57" s="336">
        <f t="shared" si="81"/>
        <v>5.7811435712428402E-2</v>
      </c>
      <c r="AA57" s="336">
        <f t="shared" si="81"/>
        <v>5.8503882490751197E-2</v>
      </c>
      <c r="AB57" s="336">
        <f t="shared" si="81"/>
        <v>5.9123829067570119E-2</v>
      </c>
      <c r="AC57" s="336">
        <f t="shared" si="81"/>
        <v>5.9736653374079476E-2</v>
      </c>
      <c r="AD57" s="336">
        <f t="shared" si="81"/>
        <v>6.037806493351356E-2</v>
      </c>
      <c r="AE57" s="336">
        <f t="shared" ref="AE57:AL57" si="82">AE10/AE$49</f>
        <v>6.1049872802953951E-2</v>
      </c>
      <c r="AF57" s="336">
        <f t="shared" si="82"/>
        <v>6.1683918222012524E-2</v>
      </c>
      <c r="AG57" s="336">
        <f t="shared" si="82"/>
        <v>6.2345775994447468E-2</v>
      </c>
      <c r="AH57" s="336">
        <f t="shared" si="82"/>
        <v>6.2994429943853611E-2</v>
      </c>
      <c r="AI57" s="336">
        <f t="shared" si="82"/>
        <v>6.3665760861790918E-2</v>
      </c>
      <c r="AJ57" s="336">
        <f t="shared" si="82"/>
        <v>6.4304771239044364E-2</v>
      </c>
      <c r="AK57" s="336">
        <f t="shared" si="82"/>
        <v>6.4990649212184337E-2</v>
      </c>
      <c r="AL57" s="336">
        <f t="shared" si="82"/>
        <v>6.565801209583777E-2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Hull and East Yorkshire</v>
      </c>
      <c r="L58" s="232" t="str">
        <f>'Occ T3'!A13</f>
        <v>22 Health professionals</v>
      </c>
      <c r="M58" s="336">
        <f t="shared" ref="M58:AD58" si="83">M11/M$49</f>
        <v>3.6562218543267792E-2</v>
      </c>
      <c r="N58" s="336">
        <f t="shared" si="83"/>
        <v>3.983520536848157E-2</v>
      </c>
      <c r="O58" s="336">
        <f t="shared" si="83"/>
        <v>4.1861274301083662E-2</v>
      </c>
      <c r="P58" s="336">
        <f t="shared" si="83"/>
        <v>4.2170262735815714E-2</v>
      </c>
      <c r="Q58" s="336">
        <f t="shared" si="83"/>
        <v>3.9405210160978255E-2</v>
      </c>
      <c r="R58" s="336">
        <f t="shared" si="83"/>
        <v>4.1269005194206301E-2</v>
      </c>
      <c r="S58" s="336">
        <f t="shared" si="83"/>
        <v>4.0934548471919685E-2</v>
      </c>
      <c r="T58" s="336">
        <f t="shared" si="83"/>
        <v>4.1063862412682388E-2</v>
      </c>
      <c r="U58" s="336">
        <f t="shared" si="83"/>
        <v>4.0671515906380129E-2</v>
      </c>
      <c r="V58" s="336">
        <f t="shared" si="83"/>
        <v>4.4228882154773497E-2</v>
      </c>
      <c r="W58" s="336">
        <f t="shared" si="83"/>
        <v>4.4390664385979585E-2</v>
      </c>
      <c r="X58" s="336">
        <f t="shared" si="83"/>
        <v>4.2280864178361667E-2</v>
      </c>
      <c r="Y58" s="336">
        <f t="shared" si="83"/>
        <v>4.2602354885007701E-2</v>
      </c>
      <c r="Z58" s="336">
        <f t="shared" si="83"/>
        <v>4.2939566417264978E-2</v>
      </c>
      <c r="AA58" s="336">
        <f t="shared" si="83"/>
        <v>4.320959803088114E-2</v>
      </c>
      <c r="AB58" s="336">
        <f t="shared" si="83"/>
        <v>4.3489928230954905E-2</v>
      </c>
      <c r="AC58" s="336">
        <f t="shared" si="83"/>
        <v>4.3775164908652082E-2</v>
      </c>
      <c r="AD58" s="336">
        <f t="shared" si="83"/>
        <v>4.4068067279830432E-2</v>
      </c>
      <c r="AE58" s="336">
        <f t="shared" ref="AE58:AL58" si="84">AE11/AE$49</f>
        <v>4.4400004662047327E-2</v>
      </c>
      <c r="AF58" s="336">
        <f t="shared" si="84"/>
        <v>4.4703152960520555E-2</v>
      </c>
      <c r="AG58" s="336">
        <f t="shared" si="84"/>
        <v>4.5025128327347931E-2</v>
      </c>
      <c r="AH58" s="336">
        <f t="shared" si="84"/>
        <v>4.5329859426657168E-2</v>
      </c>
      <c r="AI58" s="336">
        <f t="shared" si="84"/>
        <v>4.5628674462536906E-2</v>
      </c>
      <c r="AJ58" s="336">
        <f t="shared" si="84"/>
        <v>4.5930561699373179E-2</v>
      </c>
      <c r="AK58" s="336">
        <f t="shared" si="84"/>
        <v>4.6214304691629966E-2</v>
      </c>
      <c r="AL58" s="336">
        <f t="shared" si="84"/>
        <v>4.6479459838623734E-2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4.8110385703018746E-2</v>
      </c>
      <c r="N59" s="336">
        <f t="shared" si="85"/>
        <v>4.355577505150595E-2</v>
      </c>
      <c r="O59" s="336">
        <f t="shared" si="85"/>
        <v>4.3529588397212673E-2</v>
      </c>
      <c r="P59" s="336">
        <f t="shared" si="85"/>
        <v>4.6144002257142734E-2</v>
      </c>
      <c r="Q59" s="336">
        <f t="shared" si="85"/>
        <v>4.1328197978934007E-2</v>
      </c>
      <c r="R59" s="336">
        <f t="shared" si="85"/>
        <v>4.279571525272946E-2</v>
      </c>
      <c r="S59" s="336">
        <f t="shared" si="85"/>
        <v>4.0875180112197651E-2</v>
      </c>
      <c r="T59" s="336">
        <f t="shared" si="85"/>
        <v>4.0092918307440488E-2</v>
      </c>
      <c r="U59" s="336">
        <f t="shared" si="85"/>
        <v>4.1411271895041457E-2</v>
      </c>
      <c r="V59" s="336">
        <f t="shared" si="85"/>
        <v>4.2546170372316582E-2</v>
      </c>
      <c r="W59" s="336">
        <f t="shared" si="85"/>
        <v>4.4116044609186826E-2</v>
      </c>
      <c r="X59" s="336">
        <f t="shared" si="85"/>
        <v>4.196068272798549E-2</v>
      </c>
      <c r="Y59" s="336">
        <f t="shared" si="85"/>
        <v>4.2057697829079539E-2</v>
      </c>
      <c r="Z59" s="336">
        <f t="shared" si="85"/>
        <v>4.2223590008302454E-2</v>
      </c>
      <c r="AA59" s="336">
        <f t="shared" si="85"/>
        <v>4.2363038822180725E-2</v>
      </c>
      <c r="AB59" s="336">
        <f t="shared" si="85"/>
        <v>4.2509783403878829E-2</v>
      </c>
      <c r="AC59" s="336">
        <f t="shared" si="85"/>
        <v>4.2648669545698174E-2</v>
      </c>
      <c r="AD59" s="336">
        <f t="shared" si="85"/>
        <v>4.2809468073165602E-2</v>
      </c>
      <c r="AE59" s="336">
        <f t="shared" ref="AE59:AL59" si="86">AE12/AE$49</f>
        <v>4.2991426465022513E-2</v>
      </c>
      <c r="AF59" s="336">
        <f t="shared" si="86"/>
        <v>4.3199089829871203E-2</v>
      </c>
      <c r="AG59" s="336">
        <f t="shared" si="86"/>
        <v>4.3378886967315407E-2</v>
      </c>
      <c r="AH59" s="336">
        <f t="shared" si="86"/>
        <v>4.3551974827713807E-2</v>
      </c>
      <c r="AI59" s="336">
        <f t="shared" si="86"/>
        <v>4.372241032306675E-2</v>
      </c>
      <c r="AJ59" s="336">
        <f t="shared" si="86"/>
        <v>4.3899016875219139E-2</v>
      </c>
      <c r="AK59" s="336">
        <f t="shared" si="86"/>
        <v>4.4062656918245402E-2</v>
      </c>
      <c r="AL59" s="336">
        <f t="shared" si="86"/>
        <v>4.4220759597251517E-2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4.9556225967921717E-2</v>
      </c>
      <c r="N60" s="336">
        <f t="shared" si="87"/>
        <v>4.681465871330321E-2</v>
      </c>
      <c r="O60" s="336">
        <f t="shared" si="87"/>
        <v>4.7976174472763512E-2</v>
      </c>
      <c r="P60" s="336">
        <f t="shared" si="87"/>
        <v>4.9609727866267314E-2</v>
      </c>
      <c r="Q60" s="336">
        <f t="shared" si="87"/>
        <v>4.706496347454503E-2</v>
      </c>
      <c r="R60" s="336">
        <f t="shared" si="87"/>
        <v>4.4731985254513634E-2</v>
      </c>
      <c r="S60" s="336">
        <f t="shared" si="87"/>
        <v>4.9474613561833219E-2</v>
      </c>
      <c r="T60" s="336">
        <f t="shared" si="87"/>
        <v>4.9620309084483727E-2</v>
      </c>
      <c r="U60" s="336">
        <f t="shared" si="87"/>
        <v>5.3592123381802539E-2</v>
      </c>
      <c r="V60" s="336">
        <f t="shared" si="87"/>
        <v>5.3366378418991757E-2</v>
      </c>
      <c r="W60" s="336">
        <f t="shared" si="87"/>
        <v>6.0319021668741535E-2</v>
      </c>
      <c r="X60" s="336">
        <f t="shared" si="87"/>
        <v>5.9751777383786203E-2</v>
      </c>
      <c r="Y60" s="336">
        <f t="shared" si="87"/>
        <v>6.0120259629672428E-2</v>
      </c>
      <c r="Z60" s="336">
        <f t="shared" si="87"/>
        <v>6.0591010775002389E-2</v>
      </c>
      <c r="AA60" s="336">
        <f t="shared" si="87"/>
        <v>6.1066420000781288E-2</v>
      </c>
      <c r="AB60" s="336">
        <f t="shared" si="87"/>
        <v>6.1562853199698009E-2</v>
      </c>
      <c r="AC60" s="336">
        <f t="shared" si="87"/>
        <v>6.2079078809083754E-2</v>
      </c>
      <c r="AD60" s="336">
        <f t="shared" si="87"/>
        <v>6.26184326898621E-2</v>
      </c>
      <c r="AE60" s="336">
        <f t="shared" ref="AE60:AL60" si="88">AE13/AE$49</f>
        <v>6.3195325246026085E-2</v>
      </c>
      <c r="AF60" s="336">
        <f t="shared" si="88"/>
        <v>6.3769052698708292E-2</v>
      </c>
      <c r="AG60" s="336">
        <f t="shared" si="88"/>
        <v>6.4370567978725035E-2</v>
      </c>
      <c r="AH60" s="336">
        <f t="shared" si="88"/>
        <v>6.4949156031054153E-2</v>
      </c>
      <c r="AI60" s="336">
        <f t="shared" si="88"/>
        <v>6.5513758298648916E-2</v>
      </c>
      <c r="AJ60" s="336">
        <f t="shared" si="88"/>
        <v>6.6072435011709799E-2</v>
      </c>
      <c r="AK60" s="336">
        <f t="shared" si="88"/>
        <v>6.6649038390101945E-2</v>
      </c>
      <c r="AL60" s="336">
        <f t="shared" si="88"/>
        <v>6.7237234650975461E-2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0.10783710948044282</v>
      </c>
      <c r="N62" s="337">
        <f t="shared" si="89"/>
        <v>0.10739850887941234</v>
      </c>
      <c r="O62" s="337">
        <f t="shared" si="89"/>
        <v>0.11315109664838782</v>
      </c>
      <c r="P62" s="337">
        <f t="shared" si="89"/>
        <v>0.11016286256711456</v>
      </c>
      <c r="Q62" s="337">
        <f t="shared" si="89"/>
        <v>0.1085024535443443</v>
      </c>
      <c r="R62" s="337">
        <f t="shared" si="89"/>
        <v>0.10608327820233036</v>
      </c>
      <c r="S62" s="337">
        <f t="shared" si="89"/>
        <v>0.10941653135328998</v>
      </c>
      <c r="T62" s="337">
        <f t="shared" si="89"/>
        <v>0.11051908097753906</v>
      </c>
      <c r="U62" s="337">
        <f t="shared" si="89"/>
        <v>0.11425244509770993</v>
      </c>
      <c r="V62" s="337">
        <f t="shared" si="89"/>
        <v>0.11335761673875683</v>
      </c>
      <c r="W62" s="337">
        <f t="shared" si="89"/>
        <v>0.12182717891108552</v>
      </c>
      <c r="X62" s="337">
        <f t="shared" si="89"/>
        <v>0.12242216654307617</v>
      </c>
      <c r="Y62" s="337">
        <f t="shared" si="89"/>
        <v>0.12302636852427265</v>
      </c>
      <c r="Z62" s="337">
        <f t="shared" si="89"/>
        <v>0.12381687267287807</v>
      </c>
      <c r="AA62" s="337">
        <f t="shared" si="89"/>
        <v>0.12459942732668446</v>
      </c>
      <c r="AB62" s="337">
        <f t="shared" si="89"/>
        <v>0.12537230292866339</v>
      </c>
      <c r="AC62" s="337">
        <f t="shared" si="89"/>
        <v>0.1261740512976938</v>
      </c>
      <c r="AD62" s="337">
        <f t="shared" si="89"/>
        <v>0.12699536575391532</v>
      </c>
      <c r="AE62" s="337">
        <f t="shared" ref="AE62:AL62" si="90">AE15/AE$49</f>
        <v>0.12789253250254551</v>
      </c>
      <c r="AF62" s="337">
        <f t="shared" si="90"/>
        <v>0.1287799889157539</v>
      </c>
      <c r="AG62" s="337">
        <f t="shared" si="90"/>
        <v>0.12971849212131262</v>
      </c>
      <c r="AH62" s="337">
        <f t="shared" si="90"/>
        <v>0.13061158122895425</v>
      </c>
      <c r="AI62" s="337">
        <f t="shared" si="90"/>
        <v>0.13149268066517231</v>
      </c>
      <c r="AJ62" s="337">
        <f t="shared" si="90"/>
        <v>0.13234013946105358</v>
      </c>
      <c r="AK62" s="337">
        <f t="shared" si="90"/>
        <v>0.13323903248272917</v>
      </c>
      <c r="AL62" s="337">
        <f t="shared" si="90"/>
        <v>0.13413551385828798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1.7008648491117388E-2</v>
      </c>
      <c r="N63" s="336">
        <f t="shared" si="91"/>
        <v>1.6563011834773603E-2</v>
      </c>
      <c r="O63" s="336">
        <f t="shared" si="91"/>
        <v>1.7985354639566336E-2</v>
      </c>
      <c r="P63" s="336">
        <f t="shared" si="91"/>
        <v>1.7852759377669732E-2</v>
      </c>
      <c r="Q63" s="336">
        <f t="shared" si="91"/>
        <v>1.6214500809344227E-2</v>
      </c>
      <c r="R63" s="336">
        <f t="shared" si="91"/>
        <v>1.5661554917536038E-2</v>
      </c>
      <c r="S63" s="336">
        <f t="shared" si="91"/>
        <v>1.6238152263342378E-2</v>
      </c>
      <c r="T63" s="336">
        <f t="shared" si="91"/>
        <v>1.8277546506043855E-2</v>
      </c>
      <c r="U63" s="336">
        <f t="shared" si="91"/>
        <v>1.8875401698250447E-2</v>
      </c>
      <c r="V63" s="336">
        <f t="shared" si="91"/>
        <v>1.8195108522740668E-2</v>
      </c>
      <c r="W63" s="336">
        <f t="shared" si="91"/>
        <v>2.0224037698427427E-2</v>
      </c>
      <c r="X63" s="336">
        <f t="shared" si="91"/>
        <v>1.8283021562320881E-2</v>
      </c>
      <c r="Y63" s="336">
        <f t="shared" si="91"/>
        <v>1.8395181683501249E-2</v>
      </c>
      <c r="Z63" s="336">
        <f t="shared" si="91"/>
        <v>1.8477833572242204E-2</v>
      </c>
      <c r="AA63" s="336">
        <f t="shared" si="91"/>
        <v>1.8556934189134122E-2</v>
      </c>
      <c r="AB63" s="336">
        <f t="shared" si="91"/>
        <v>1.8627661125545411E-2</v>
      </c>
      <c r="AC63" s="336">
        <f t="shared" si="91"/>
        <v>1.8718825542883819E-2</v>
      </c>
      <c r="AD63" s="336">
        <f t="shared" si="91"/>
        <v>1.8800375942024751E-2</v>
      </c>
      <c r="AE63" s="336">
        <f t="shared" ref="AE63:AL63" si="92">AE16/AE$49</f>
        <v>1.889525927737646E-2</v>
      </c>
      <c r="AF63" s="336">
        <f t="shared" si="92"/>
        <v>1.8980443236096319E-2</v>
      </c>
      <c r="AG63" s="336">
        <f t="shared" si="92"/>
        <v>1.9082166143261036E-2</v>
      </c>
      <c r="AH63" s="336">
        <f t="shared" si="92"/>
        <v>1.9174198132704871E-2</v>
      </c>
      <c r="AI63" s="336">
        <f t="shared" si="92"/>
        <v>1.9282647813995701E-2</v>
      </c>
      <c r="AJ63" s="336">
        <f t="shared" si="92"/>
        <v>1.9367219550019108E-2</v>
      </c>
      <c r="AK63" s="336">
        <f t="shared" si="92"/>
        <v>1.9471176599010639E-2</v>
      </c>
      <c r="AL63" s="336">
        <f t="shared" si="92"/>
        <v>1.9553212044523541E-2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1.4263633989284255E-2</v>
      </c>
      <c r="N64" s="336">
        <f t="shared" si="93"/>
        <v>1.7874967479094388E-2</v>
      </c>
      <c r="O64" s="336">
        <f t="shared" si="93"/>
        <v>1.8216190029008362E-2</v>
      </c>
      <c r="P64" s="336">
        <f t="shared" si="93"/>
        <v>1.7422449488104078E-2</v>
      </c>
      <c r="Q64" s="336">
        <f t="shared" si="93"/>
        <v>1.6695076924952115E-2</v>
      </c>
      <c r="R64" s="336">
        <f t="shared" si="93"/>
        <v>1.7261183651205828E-2</v>
      </c>
      <c r="S64" s="336">
        <f t="shared" si="93"/>
        <v>1.6969818445176369E-2</v>
      </c>
      <c r="T64" s="336">
        <f t="shared" si="93"/>
        <v>1.6336651699694407E-2</v>
      </c>
      <c r="U64" s="336">
        <f t="shared" si="93"/>
        <v>1.7673808887827623E-2</v>
      </c>
      <c r="V64" s="336">
        <f t="shared" si="93"/>
        <v>1.8121461139708715E-2</v>
      </c>
      <c r="W64" s="336">
        <f t="shared" si="93"/>
        <v>1.8506869643279859E-2</v>
      </c>
      <c r="X64" s="336">
        <f t="shared" si="93"/>
        <v>2.7076217189380157E-2</v>
      </c>
      <c r="Y64" s="336">
        <f t="shared" si="93"/>
        <v>2.7553873269530876E-2</v>
      </c>
      <c r="Z64" s="336">
        <f t="shared" si="93"/>
        <v>2.804782881191847E-2</v>
      </c>
      <c r="AA64" s="336">
        <f t="shared" si="93"/>
        <v>2.8497825539914236E-2</v>
      </c>
      <c r="AB64" s="336">
        <f t="shared" si="93"/>
        <v>2.8955825401089222E-2</v>
      </c>
      <c r="AC64" s="336">
        <f t="shared" si="93"/>
        <v>2.9417653421949234E-2</v>
      </c>
      <c r="AD64" s="336">
        <f t="shared" si="93"/>
        <v>2.9913817124339066E-2</v>
      </c>
      <c r="AE64" s="336">
        <f t="shared" ref="AE64:AL64" si="94">AE17/AE$49</f>
        <v>3.0414816750557488E-2</v>
      </c>
      <c r="AF64" s="336">
        <f t="shared" si="94"/>
        <v>3.0932468347092328E-2</v>
      </c>
      <c r="AG64" s="336">
        <f t="shared" si="94"/>
        <v>3.1456177118391909E-2</v>
      </c>
      <c r="AH64" s="336">
        <f t="shared" si="94"/>
        <v>3.198459104579613E-2</v>
      </c>
      <c r="AI64" s="336">
        <f t="shared" si="94"/>
        <v>3.2495003759152125E-2</v>
      </c>
      <c r="AJ64" s="336">
        <f t="shared" si="94"/>
        <v>3.3004775175288464E-2</v>
      </c>
      <c r="AK64" s="336">
        <f t="shared" si="94"/>
        <v>3.3518623871764602E-2</v>
      </c>
      <c r="AL64" s="336">
        <f t="shared" si="94"/>
        <v>3.4050027220017112E-2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1.4351666672402301E-2</v>
      </c>
      <c r="N65" s="336">
        <f t="shared" si="95"/>
        <v>1.5502444228113229E-2</v>
      </c>
      <c r="O65" s="336">
        <f t="shared" si="95"/>
        <v>1.6052538828232897E-2</v>
      </c>
      <c r="P65" s="336">
        <f t="shared" si="95"/>
        <v>1.4091854810204823E-2</v>
      </c>
      <c r="Q65" s="336">
        <f t="shared" si="95"/>
        <v>1.4005228585882311E-2</v>
      </c>
      <c r="R65" s="336">
        <f t="shared" si="95"/>
        <v>1.2614266767029116E-2</v>
      </c>
      <c r="S65" s="336">
        <f t="shared" si="95"/>
        <v>1.3023080304627288E-2</v>
      </c>
      <c r="T65" s="336">
        <f t="shared" si="95"/>
        <v>1.2026359421603327E-2</v>
      </c>
      <c r="U65" s="336">
        <f t="shared" si="95"/>
        <v>1.2338342768525504E-2</v>
      </c>
      <c r="V65" s="336">
        <f t="shared" si="95"/>
        <v>1.1851328295365879E-2</v>
      </c>
      <c r="W65" s="336">
        <f t="shared" si="95"/>
        <v>1.282387720417221E-2</v>
      </c>
      <c r="X65" s="336">
        <f t="shared" si="95"/>
        <v>1.0455728715809545E-2</v>
      </c>
      <c r="Y65" s="336">
        <f t="shared" si="95"/>
        <v>1.0479959454625093E-2</v>
      </c>
      <c r="Z65" s="336">
        <f t="shared" si="95"/>
        <v>1.0499429048934561E-2</v>
      </c>
      <c r="AA65" s="336">
        <f t="shared" si="95"/>
        <v>1.0512629328502516E-2</v>
      </c>
      <c r="AB65" s="336">
        <f t="shared" si="95"/>
        <v>1.0540946527669478E-2</v>
      </c>
      <c r="AC65" s="336">
        <f t="shared" si="95"/>
        <v>1.057451973992983E-2</v>
      </c>
      <c r="AD65" s="336">
        <f t="shared" si="95"/>
        <v>1.0605117760190002E-2</v>
      </c>
      <c r="AE65" s="336">
        <f t="shared" ref="AE65:AL65" si="96">AE18/AE$49</f>
        <v>1.0637789235594849E-2</v>
      </c>
      <c r="AF65" s="336">
        <f t="shared" si="96"/>
        <v>1.0669101471864149E-2</v>
      </c>
      <c r="AG65" s="336">
        <f t="shared" si="96"/>
        <v>1.0697665116103377E-2</v>
      </c>
      <c r="AH65" s="336">
        <f t="shared" si="96"/>
        <v>1.0731485131299085E-2</v>
      </c>
      <c r="AI65" s="336">
        <f t="shared" si="96"/>
        <v>1.0773662780474416E-2</v>
      </c>
      <c r="AJ65" s="336">
        <f t="shared" si="96"/>
        <v>1.0813538432322981E-2</v>
      </c>
      <c r="AK65" s="336">
        <f t="shared" si="96"/>
        <v>1.0853729057348377E-2</v>
      </c>
      <c r="AL65" s="336">
        <f t="shared" si="96"/>
        <v>1.089213424470511E-2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1.1209425259028278E-2</v>
      </c>
      <c r="N66" s="336">
        <f t="shared" si="97"/>
        <v>1.0410017156569421E-2</v>
      </c>
      <c r="O66" s="336">
        <f t="shared" si="97"/>
        <v>1.1456190868989514E-2</v>
      </c>
      <c r="P66" s="336">
        <f t="shared" si="97"/>
        <v>1.1443811003131067E-2</v>
      </c>
      <c r="Q66" s="336">
        <f t="shared" si="97"/>
        <v>1.180753865345905E-2</v>
      </c>
      <c r="R66" s="336">
        <f t="shared" si="97"/>
        <v>1.1882717851230443E-2</v>
      </c>
      <c r="S66" s="336">
        <f t="shared" si="97"/>
        <v>1.3290982970740318E-2</v>
      </c>
      <c r="T66" s="336">
        <f t="shared" si="97"/>
        <v>1.3602310637845559E-2</v>
      </c>
      <c r="U66" s="336">
        <f t="shared" si="97"/>
        <v>1.4568371389355496E-2</v>
      </c>
      <c r="V66" s="336">
        <f t="shared" si="97"/>
        <v>1.4022506843419878E-2</v>
      </c>
      <c r="W66" s="336">
        <f t="shared" si="97"/>
        <v>1.5056788179353056E-2</v>
      </c>
      <c r="X66" s="336">
        <f t="shared" si="97"/>
        <v>1.283230148937419E-2</v>
      </c>
      <c r="Y66" s="336">
        <f t="shared" si="97"/>
        <v>1.2618153027058319E-2</v>
      </c>
      <c r="Z66" s="336">
        <f t="shared" si="97"/>
        <v>1.2605841559729856E-2</v>
      </c>
      <c r="AA66" s="336">
        <f t="shared" si="97"/>
        <v>1.2670525117187892E-2</v>
      </c>
      <c r="AB66" s="336">
        <f t="shared" si="97"/>
        <v>1.273655517378634E-2</v>
      </c>
      <c r="AC66" s="336">
        <f t="shared" si="97"/>
        <v>1.2791964532167729E-2</v>
      </c>
      <c r="AD66" s="336">
        <f t="shared" si="97"/>
        <v>1.2851364463035555E-2</v>
      </c>
      <c r="AE66" s="336">
        <f t="shared" ref="AE66:AL66" si="98">AE19/AE$49</f>
        <v>1.2920900823072366E-2</v>
      </c>
      <c r="AF66" s="336">
        <f t="shared" si="98"/>
        <v>1.2996942263700139E-2</v>
      </c>
      <c r="AG66" s="336">
        <f t="shared" si="98"/>
        <v>1.3075908065805619E-2</v>
      </c>
      <c r="AH66" s="336">
        <f t="shared" si="98"/>
        <v>1.3137964946309866E-2</v>
      </c>
      <c r="AI66" s="336">
        <f t="shared" si="98"/>
        <v>1.3181407865177042E-2</v>
      </c>
      <c r="AJ66" s="336">
        <f t="shared" si="98"/>
        <v>1.3215751957289102E-2</v>
      </c>
      <c r="AK66" s="336">
        <f t="shared" si="98"/>
        <v>1.3242376172622415E-2</v>
      </c>
      <c r="AL66" s="336">
        <f t="shared" si="98"/>
        <v>1.3301319735642305E-2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5.1003735068610605E-2</v>
      </c>
      <c r="N67" s="336">
        <f t="shared" si="99"/>
        <v>4.7048068180861692E-2</v>
      </c>
      <c r="O67" s="336">
        <f t="shared" si="99"/>
        <v>4.9440822282590717E-2</v>
      </c>
      <c r="P67" s="336">
        <f t="shared" si="99"/>
        <v>4.9351987888004857E-2</v>
      </c>
      <c r="Q67" s="336">
        <f t="shared" si="99"/>
        <v>4.9780108570706603E-2</v>
      </c>
      <c r="R67" s="336">
        <f t="shared" si="99"/>
        <v>4.8663555015328937E-2</v>
      </c>
      <c r="S67" s="336">
        <f t="shared" si="99"/>
        <v>4.9894497369403615E-2</v>
      </c>
      <c r="T67" s="336">
        <f t="shared" si="99"/>
        <v>5.0276212712351907E-2</v>
      </c>
      <c r="U67" s="336">
        <f t="shared" si="99"/>
        <v>5.0796520353750874E-2</v>
      </c>
      <c r="V67" s="336">
        <f t="shared" si="99"/>
        <v>5.1167211937521676E-2</v>
      </c>
      <c r="W67" s="336">
        <f t="shared" si="99"/>
        <v>5.5215606185852979E-2</v>
      </c>
      <c r="X67" s="336">
        <f t="shared" si="99"/>
        <v>5.3774897586191396E-2</v>
      </c>
      <c r="Y67" s="336">
        <f t="shared" si="99"/>
        <v>5.3979201089557109E-2</v>
      </c>
      <c r="Z67" s="336">
        <f t="shared" si="99"/>
        <v>5.4185939680052975E-2</v>
      </c>
      <c r="AA67" s="336">
        <f t="shared" si="99"/>
        <v>5.4361513151945685E-2</v>
      </c>
      <c r="AB67" s="336">
        <f t="shared" si="99"/>
        <v>5.4511314700572938E-2</v>
      </c>
      <c r="AC67" s="336">
        <f t="shared" si="99"/>
        <v>5.46710880607632E-2</v>
      </c>
      <c r="AD67" s="336">
        <f t="shared" si="99"/>
        <v>5.4824690464325941E-2</v>
      </c>
      <c r="AE67" s="336">
        <f t="shared" ref="AE67:AL67" si="100">AE20/AE$49</f>
        <v>5.5023766415944343E-2</v>
      </c>
      <c r="AF67" s="336">
        <f t="shared" si="100"/>
        <v>5.520103359700098E-2</v>
      </c>
      <c r="AG67" s="336">
        <f t="shared" si="100"/>
        <v>5.5406575677750695E-2</v>
      </c>
      <c r="AH67" s="336">
        <f t="shared" si="100"/>
        <v>5.5583341972844313E-2</v>
      </c>
      <c r="AI67" s="336">
        <f t="shared" si="100"/>
        <v>5.5759958446373027E-2</v>
      </c>
      <c r="AJ67" s="336">
        <f t="shared" si="100"/>
        <v>5.5938854346133944E-2</v>
      </c>
      <c r="AK67" s="336">
        <f t="shared" si="100"/>
        <v>5.6153126781983115E-2</v>
      </c>
      <c r="AL67" s="336">
        <f t="shared" si="100"/>
        <v>5.6338820613399912E-2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0.12740776876651444</v>
      </c>
      <c r="N69" s="337">
        <f t="shared" si="101"/>
        <v>0.1262901360574914</v>
      </c>
      <c r="O69" s="337">
        <f t="shared" si="101"/>
        <v>0.128708713376259</v>
      </c>
      <c r="P69" s="337">
        <f t="shared" si="101"/>
        <v>0.12757497719921868</v>
      </c>
      <c r="Q69" s="337">
        <f t="shared" si="101"/>
        <v>0.127828563421648</v>
      </c>
      <c r="R69" s="337">
        <f t="shared" si="101"/>
        <v>0.12382191053665899</v>
      </c>
      <c r="S69" s="337">
        <f t="shared" si="101"/>
        <v>0.1191702567926643</v>
      </c>
      <c r="T69" s="337">
        <f t="shared" si="101"/>
        <v>0.12007268419863094</v>
      </c>
      <c r="U69" s="337">
        <f t="shared" si="101"/>
        <v>0.11853066753143665</v>
      </c>
      <c r="V69" s="337">
        <f t="shared" si="101"/>
        <v>0.11334458393525362</v>
      </c>
      <c r="W69" s="337">
        <f t="shared" si="101"/>
        <v>0.1202369655126046</v>
      </c>
      <c r="X69" s="337">
        <f t="shared" si="101"/>
        <v>0.12279082701594392</v>
      </c>
      <c r="Y69" s="337">
        <f t="shared" si="101"/>
        <v>0.12277962829954833</v>
      </c>
      <c r="Z69" s="337">
        <f t="shared" si="101"/>
        <v>0.12252142771791857</v>
      </c>
      <c r="AA69" s="337">
        <f t="shared" si="101"/>
        <v>0.12221690060635688</v>
      </c>
      <c r="AB69" s="337">
        <f t="shared" si="101"/>
        <v>0.1218327511766743</v>
      </c>
      <c r="AC69" s="337">
        <f t="shared" si="101"/>
        <v>0.12134585669361155</v>
      </c>
      <c r="AD69" s="337">
        <f t="shared" si="101"/>
        <v>0.12075114753359514</v>
      </c>
      <c r="AE69" s="337">
        <f t="shared" ref="AE69:AL69" si="102">AE22/AE$49</f>
        <v>0.12000142684730869</v>
      </c>
      <c r="AF69" s="337">
        <f t="shared" si="102"/>
        <v>0.11921904230740923</v>
      </c>
      <c r="AG69" s="337">
        <f t="shared" si="102"/>
        <v>0.11834069644967975</v>
      </c>
      <c r="AH69" s="337">
        <f t="shared" si="102"/>
        <v>0.11761169149696213</v>
      </c>
      <c r="AI69" s="337">
        <f t="shared" si="102"/>
        <v>0.11687202657448449</v>
      </c>
      <c r="AJ69" s="337">
        <f t="shared" si="102"/>
        <v>0.11611045104245109</v>
      </c>
      <c r="AK69" s="337">
        <f t="shared" si="102"/>
        <v>0.11532997721051037</v>
      </c>
      <c r="AL69" s="337">
        <f t="shared" si="102"/>
        <v>0.11419840188850423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9.8874758341185268E-2</v>
      </c>
      <c r="N70" s="336">
        <f t="shared" si="103"/>
        <v>0.10032327560544341</v>
      </c>
      <c r="O70" s="336">
        <f t="shared" si="103"/>
        <v>0.10320096800970407</v>
      </c>
      <c r="P70" s="336">
        <f t="shared" si="103"/>
        <v>0.10038779501372183</v>
      </c>
      <c r="Q70" s="336">
        <f t="shared" si="103"/>
        <v>0.10143334323433817</v>
      </c>
      <c r="R70" s="336">
        <f t="shared" si="103"/>
        <v>9.9545792565195648E-2</v>
      </c>
      <c r="S70" s="336">
        <f t="shared" si="103"/>
        <v>9.6251856550551518E-2</v>
      </c>
      <c r="T70" s="336">
        <f t="shared" si="103"/>
        <v>9.7139197910090486E-2</v>
      </c>
      <c r="U70" s="336">
        <f t="shared" si="103"/>
        <v>9.5138462561108694E-2</v>
      </c>
      <c r="V70" s="336">
        <f t="shared" si="103"/>
        <v>9.2384412163560942E-2</v>
      </c>
      <c r="W70" s="336">
        <f t="shared" si="103"/>
        <v>9.9415860587902985E-2</v>
      </c>
      <c r="X70" s="336">
        <f t="shared" si="103"/>
        <v>0.10209725139831612</v>
      </c>
      <c r="Y70" s="336">
        <f t="shared" si="103"/>
        <v>0.10230593994580421</v>
      </c>
      <c r="Z70" s="336">
        <f t="shared" si="103"/>
        <v>0.10230291881203089</v>
      </c>
      <c r="AA70" s="336">
        <f t="shared" si="103"/>
        <v>0.10223677740146493</v>
      </c>
      <c r="AB70" s="336">
        <f t="shared" si="103"/>
        <v>0.10216960442453653</v>
      </c>
      <c r="AC70" s="336">
        <f t="shared" si="103"/>
        <v>0.10205458419019173</v>
      </c>
      <c r="AD70" s="336">
        <f t="shared" si="103"/>
        <v>0.10194543782534397</v>
      </c>
      <c r="AE70" s="336">
        <f t="shared" ref="AE70:AL70" si="104">AE23/AE$49</f>
        <v>0.10179482677616637</v>
      </c>
      <c r="AF70" s="336">
        <f t="shared" si="104"/>
        <v>0.10165417630258283</v>
      </c>
      <c r="AG70" s="336">
        <f t="shared" si="104"/>
        <v>0.10142381887933162</v>
      </c>
      <c r="AH70" s="336">
        <f t="shared" si="104"/>
        <v>0.10116248866029867</v>
      </c>
      <c r="AI70" s="336">
        <f t="shared" si="104"/>
        <v>0.10090265629340969</v>
      </c>
      <c r="AJ70" s="336">
        <f t="shared" si="104"/>
        <v>0.10057126990749037</v>
      </c>
      <c r="AK70" s="336">
        <f t="shared" si="104"/>
        <v>0.10014559711691237</v>
      </c>
      <c r="AL70" s="336">
        <f t="shared" si="104"/>
        <v>9.9715507381853224E-2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2.8533010425329183E-2</v>
      </c>
      <c r="N71" s="336">
        <f t="shared" si="105"/>
        <v>2.5966860452048008E-2</v>
      </c>
      <c r="O71" s="336">
        <f t="shared" si="105"/>
        <v>2.5507745366554931E-2</v>
      </c>
      <c r="P71" s="336">
        <f t="shared" si="105"/>
        <v>2.7187182185496858E-2</v>
      </c>
      <c r="Q71" s="336">
        <f t="shared" si="105"/>
        <v>2.6395220187309831E-2</v>
      </c>
      <c r="R71" s="336">
        <f t="shared" si="105"/>
        <v>2.4276117971463337E-2</v>
      </c>
      <c r="S71" s="336">
        <f t="shared" si="105"/>
        <v>2.291840024211279E-2</v>
      </c>
      <c r="T71" s="336">
        <f t="shared" si="105"/>
        <v>2.2933486288540455E-2</v>
      </c>
      <c r="U71" s="336">
        <f t="shared" si="105"/>
        <v>2.3392204970327953E-2</v>
      </c>
      <c r="V71" s="336">
        <f t="shared" si="105"/>
        <v>2.0960171771692682E-2</v>
      </c>
      <c r="W71" s="336">
        <f t="shared" si="105"/>
        <v>2.0821104924701635E-2</v>
      </c>
      <c r="X71" s="336">
        <f t="shared" si="105"/>
        <v>2.0693575617627816E-2</v>
      </c>
      <c r="Y71" s="336">
        <f t="shared" si="105"/>
        <v>2.0473688353744118E-2</v>
      </c>
      <c r="Z71" s="336">
        <f t="shared" si="105"/>
        <v>2.0218508905887691E-2</v>
      </c>
      <c r="AA71" s="336">
        <f t="shared" si="105"/>
        <v>1.9980123204891957E-2</v>
      </c>
      <c r="AB71" s="336">
        <f t="shared" si="105"/>
        <v>1.9663146752137789E-2</v>
      </c>
      <c r="AC71" s="336">
        <f t="shared" si="105"/>
        <v>1.9291272503419808E-2</v>
      </c>
      <c r="AD71" s="336">
        <f t="shared" si="105"/>
        <v>1.8805709708251159E-2</v>
      </c>
      <c r="AE71" s="336">
        <f t="shared" ref="AE71:AL71" si="106">AE24/AE$49</f>
        <v>1.8206600071142321E-2</v>
      </c>
      <c r="AF71" s="336">
        <f t="shared" si="106"/>
        <v>1.7564866004826395E-2</v>
      </c>
      <c r="AG71" s="336">
        <f t="shared" si="106"/>
        <v>1.6916877570348116E-2</v>
      </c>
      <c r="AH71" s="336">
        <f t="shared" si="106"/>
        <v>1.6449202836663457E-2</v>
      </c>
      <c r="AI71" s="336">
        <f t="shared" si="106"/>
        <v>1.5969370281074813E-2</v>
      </c>
      <c r="AJ71" s="336">
        <f t="shared" si="106"/>
        <v>1.5539181134960722E-2</v>
      </c>
      <c r="AK71" s="336">
        <f t="shared" si="106"/>
        <v>1.5184380093598014E-2</v>
      </c>
      <c r="AL71" s="336">
        <f t="shared" si="106"/>
        <v>1.4482894506651032E-2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0.11800070512503053</v>
      </c>
      <c r="N73" s="337">
        <f t="shared" si="107"/>
        <v>0.12338599685098489</v>
      </c>
      <c r="O73" s="337">
        <f t="shared" si="107"/>
        <v>0.11950246292004128</v>
      </c>
      <c r="P73" s="337">
        <f t="shared" si="107"/>
        <v>0.11688450388421434</v>
      </c>
      <c r="Q73" s="337">
        <f t="shared" si="107"/>
        <v>0.12462706448962226</v>
      </c>
      <c r="R73" s="337">
        <f t="shared" si="107"/>
        <v>0.12373060007447936</v>
      </c>
      <c r="S73" s="337">
        <f t="shared" si="107"/>
        <v>0.11287611568808398</v>
      </c>
      <c r="T73" s="337">
        <f t="shared" si="107"/>
        <v>0.11530770717719667</v>
      </c>
      <c r="U73" s="337">
        <f t="shared" si="107"/>
        <v>0.11161794102165455</v>
      </c>
      <c r="V73" s="337">
        <f t="shared" si="107"/>
        <v>0.11509872682314286</v>
      </c>
      <c r="W73" s="337">
        <f t="shared" si="107"/>
        <v>0.1032674763378163</v>
      </c>
      <c r="X73" s="337">
        <f t="shared" si="107"/>
        <v>0.10376261219904832</v>
      </c>
      <c r="Y73" s="337">
        <f t="shared" si="107"/>
        <v>0.10270602512004336</v>
      </c>
      <c r="Z73" s="337">
        <f t="shared" si="107"/>
        <v>0.10131352264373096</v>
      </c>
      <c r="AA73" s="337">
        <f t="shared" si="107"/>
        <v>0.10012900437404411</v>
      </c>
      <c r="AB73" s="337">
        <f t="shared" si="107"/>
        <v>9.9095087492867523E-2</v>
      </c>
      <c r="AC73" s="337">
        <f t="shared" si="107"/>
        <v>9.8114266845515538E-2</v>
      </c>
      <c r="AD73" s="337">
        <f t="shared" si="107"/>
        <v>9.7096760300851598E-2</v>
      </c>
      <c r="AE73" s="337">
        <f t="shared" ref="AE73:AL73" si="108">AE26/AE$49</f>
        <v>9.6093301194218841E-2</v>
      </c>
      <c r="AF73" s="337">
        <f t="shared" si="108"/>
        <v>9.5109798875223334E-2</v>
      </c>
      <c r="AG73" s="337">
        <f t="shared" si="108"/>
        <v>9.4120127425779757E-2</v>
      </c>
      <c r="AH73" s="337">
        <f t="shared" si="108"/>
        <v>9.3133332992539924E-2</v>
      </c>
      <c r="AI73" s="337">
        <f t="shared" si="108"/>
        <v>9.2161267608608849E-2</v>
      </c>
      <c r="AJ73" s="337">
        <f t="shared" si="108"/>
        <v>9.1188498257910353E-2</v>
      </c>
      <c r="AK73" s="337">
        <f t="shared" si="108"/>
        <v>9.0197394736214742E-2</v>
      </c>
      <c r="AL73" s="337">
        <f t="shared" si="108"/>
        <v>8.9285193927234455E-2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1.4834227778216483E-2</v>
      </c>
      <c r="N74" s="336">
        <f t="shared" si="109"/>
        <v>1.7630131345968015E-2</v>
      </c>
      <c r="O74" s="336">
        <f t="shared" si="109"/>
        <v>1.8406579848927729E-2</v>
      </c>
      <c r="P74" s="336">
        <f t="shared" si="109"/>
        <v>1.6805196472213586E-2</v>
      </c>
      <c r="Q74" s="336">
        <f t="shared" si="109"/>
        <v>1.6887577353657333E-2</v>
      </c>
      <c r="R74" s="336">
        <f t="shared" si="109"/>
        <v>1.6530574409183041E-2</v>
      </c>
      <c r="S74" s="336">
        <f t="shared" si="109"/>
        <v>1.4431577862899714E-2</v>
      </c>
      <c r="T74" s="336">
        <f t="shared" si="109"/>
        <v>1.1749220717782841E-2</v>
      </c>
      <c r="U74" s="336">
        <f t="shared" si="109"/>
        <v>1.5157192268753766E-2</v>
      </c>
      <c r="V74" s="336">
        <f t="shared" si="109"/>
        <v>1.5621690063472941E-2</v>
      </c>
      <c r="W74" s="336">
        <f t="shared" si="109"/>
        <v>1.2699087852220037E-2</v>
      </c>
      <c r="X74" s="336">
        <f t="shared" si="109"/>
        <v>1.2078386893413189E-2</v>
      </c>
      <c r="Y74" s="336">
        <f t="shared" si="109"/>
        <v>1.2127498100087765E-2</v>
      </c>
      <c r="Z74" s="336">
        <f t="shared" si="109"/>
        <v>1.2208965558699497E-2</v>
      </c>
      <c r="AA74" s="336">
        <f t="shared" si="109"/>
        <v>1.2301744694836171E-2</v>
      </c>
      <c r="AB74" s="336">
        <f t="shared" si="109"/>
        <v>1.2364116528341389E-2</v>
      </c>
      <c r="AC74" s="336">
        <f t="shared" si="109"/>
        <v>1.2425024996804583E-2</v>
      </c>
      <c r="AD74" s="336">
        <f t="shared" si="109"/>
        <v>1.2490536521185959E-2</v>
      </c>
      <c r="AE74" s="336">
        <f t="shared" ref="AE74:AL74" si="110">AE27/AE$49</f>
        <v>1.2559646945784934E-2</v>
      </c>
      <c r="AF74" s="336">
        <f t="shared" si="110"/>
        <v>1.2635453628249879E-2</v>
      </c>
      <c r="AG74" s="336">
        <f t="shared" si="110"/>
        <v>1.2707137406559909E-2</v>
      </c>
      <c r="AH74" s="336">
        <f t="shared" si="110"/>
        <v>1.2773245004586941E-2</v>
      </c>
      <c r="AI74" s="336">
        <f t="shared" si="110"/>
        <v>1.2840597431564675E-2</v>
      </c>
      <c r="AJ74" s="336">
        <f t="shared" si="110"/>
        <v>1.2904241002384879E-2</v>
      </c>
      <c r="AK74" s="336">
        <f t="shared" si="110"/>
        <v>1.2964956473522991E-2</v>
      </c>
      <c r="AL74" s="336">
        <f t="shared" si="110"/>
        <v>1.3019329471771429E-2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3.8755313535076566E-2</v>
      </c>
      <c r="N75" s="336">
        <f t="shared" si="111"/>
        <v>4.2154531072254704E-2</v>
      </c>
      <c r="O75" s="336">
        <f t="shared" si="111"/>
        <v>4.0004944370323675E-2</v>
      </c>
      <c r="P75" s="336">
        <f t="shared" si="111"/>
        <v>4.1945717979979882E-2</v>
      </c>
      <c r="Q75" s="336">
        <f t="shared" si="111"/>
        <v>4.5585890926013291E-2</v>
      </c>
      <c r="R75" s="336">
        <f t="shared" si="111"/>
        <v>4.3073370207611941E-2</v>
      </c>
      <c r="S75" s="336">
        <f t="shared" si="111"/>
        <v>4.1992654953911183E-2</v>
      </c>
      <c r="T75" s="336">
        <f t="shared" si="111"/>
        <v>4.2522110372601764E-2</v>
      </c>
      <c r="U75" s="336">
        <f t="shared" si="111"/>
        <v>4.0614415371521002E-2</v>
      </c>
      <c r="V75" s="336">
        <f t="shared" si="111"/>
        <v>4.1855694712424722E-2</v>
      </c>
      <c r="W75" s="336">
        <f t="shared" si="111"/>
        <v>3.8197478252789754E-2</v>
      </c>
      <c r="X75" s="336">
        <f t="shared" si="111"/>
        <v>3.8261871556245421E-2</v>
      </c>
      <c r="Y75" s="336">
        <f t="shared" si="111"/>
        <v>3.7908805529231232E-2</v>
      </c>
      <c r="Z75" s="336">
        <f t="shared" si="111"/>
        <v>3.7439923062816613E-2</v>
      </c>
      <c r="AA75" s="336">
        <f t="shared" si="111"/>
        <v>3.7021762326130025E-2</v>
      </c>
      <c r="AB75" s="336">
        <f t="shared" si="111"/>
        <v>3.6638255924213659E-2</v>
      </c>
      <c r="AC75" s="336">
        <f t="shared" si="111"/>
        <v>3.6236936692331696E-2</v>
      </c>
      <c r="AD75" s="336">
        <f t="shared" si="111"/>
        <v>3.5824254513555399E-2</v>
      </c>
      <c r="AE75" s="336">
        <f t="shared" ref="AE75:AL75" si="112">AE28/AE$49</f>
        <v>3.5418898655779962E-2</v>
      </c>
      <c r="AF75" s="336">
        <f t="shared" si="112"/>
        <v>3.5037267716052839E-2</v>
      </c>
      <c r="AG75" s="336">
        <f t="shared" si="112"/>
        <v>3.46696272439719E-2</v>
      </c>
      <c r="AH75" s="336">
        <f t="shared" si="112"/>
        <v>3.429761396172254E-2</v>
      </c>
      <c r="AI75" s="336">
        <f t="shared" si="112"/>
        <v>3.3923732270732337E-2</v>
      </c>
      <c r="AJ75" s="336">
        <f t="shared" si="112"/>
        <v>3.3558583034229317E-2</v>
      </c>
      <c r="AK75" s="336">
        <f t="shared" si="112"/>
        <v>3.3187363078444193E-2</v>
      </c>
      <c r="AL75" s="336">
        <f t="shared" si="112"/>
        <v>3.2819088469755925E-2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4.0927419642756348E-2</v>
      </c>
      <c r="N76" s="336">
        <f t="shared" si="113"/>
        <v>4.0945146612196073E-2</v>
      </c>
      <c r="O76" s="336">
        <f t="shared" si="113"/>
        <v>3.7075628638780195E-2</v>
      </c>
      <c r="P76" s="336">
        <f t="shared" si="113"/>
        <v>3.4980133457102811E-2</v>
      </c>
      <c r="Q76" s="336">
        <f t="shared" si="113"/>
        <v>3.8349961534789243E-2</v>
      </c>
      <c r="R76" s="336">
        <f t="shared" si="113"/>
        <v>3.9166314376000905E-2</v>
      </c>
      <c r="S76" s="336">
        <f t="shared" si="113"/>
        <v>3.3418507336249043E-2</v>
      </c>
      <c r="T76" s="336">
        <f t="shared" si="113"/>
        <v>3.674169510628416E-2</v>
      </c>
      <c r="U76" s="336">
        <f t="shared" si="113"/>
        <v>3.2646127459894113E-2</v>
      </c>
      <c r="V76" s="336">
        <f t="shared" si="113"/>
        <v>3.6975387068770037E-2</v>
      </c>
      <c r="W76" s="336">
        <f t="shared" si="113"/>
        <v>3.2346212564540344E-2</v>
      </c>
      <c r="X76" s="336">
        <f t="shared" si="113"/>
        <v>3.2567067032360689E-2</v>
      </c>
      <c r="Y76" s="336">
        <f t="shared" si="113"/>
        <v>3.2056495793797796E-2</v>
      </c>
      <c r="Z76" s="336">
        <f t="shared" si="113"/>
        <v>3.1297343173932013E-2</v>
      </c>
      <c r="AA76" s="336">
        <f t="shared" si="113"/>
        <v>3.0656720551931308E-2</v>
      </c>
      <c r="AB76" s="336">
        <f t="shared" si="113"/>
        <v>3.0153889320145212E-2</v>
      </c>
      <c r="AC76" s="336">
        <f t="shared" si="113"/>
        <v>2.9645813251222827E-2</v>
      </c>
      <c r="AD76" s="336">
        <f t="shared" si="113"/>
        <v>2.915736168047731E-2</v>
      </c>
      <c r="AE76" s="336">
        <f t="shared" ref="AE76:AL76" si="114">AE29/AE$49</f>
        <v>2.8673715389903608E-2</v>
      </c>
      <c r="AF76" s="336">
        <f t="shared" si="114"/>
        <v>2.818018850908412E-2</v>
      </c>
      <c r="AG76" s="336">
        <f t="shared" si="114"/>
        <v>2.7670221371556142E-2</v>
      </c>
      <c r="AH76" s="336">
        <f t="shared" si="114"/>
        <v>2.7164605356787327E-2</v>
      </c>
      <c r="AI76" s="336">
        <f t="shared" si="114"/>
        <v>2.666111844844847E-2</v>
      </c>
      <c r="AJ76" s="336">
        <f t="shared" si="114"/>
        <v>2.6155567387127522E-2</v>
      </c>
      <c r="AK76" s="336">
        <f t="shared" si="114"/>
        <v>2.564641495655158E-2</v>
      </c>
      <c r="AL76" s="336">
        <f t="shared" si="114"/>
        <v>2.5150378033233969E-2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2.3483744168981129E-2</v>
      </c>
      <c r="N77" s="336">
        <f t="shared" si="115"/>
        <v>2.2656187820566095E-2</v>
      </c>
      <c r="O77" s="336">
        <f t="shared" si="115"/>
        <v>2.4015310062009684E-2</v>
      </c>
      <c r="P77" s="336">
        <f t="shared" si="115"/>
        <v>2.3153455974918063E-2</v>
      </c>
      <c r="Q77" s="336">
        <f t="shared" si="115"/>
        <v>2.3803634675162406E-2</v>
      </c>
      <c r="R77" s="336">
        <f t="shared" si="115"/>
        <v>2.4960341081683497E-2</v>
      </c>
      <c r="S77" s="336">
        <f t="shared" si="115"/>
        <v>2.3033375535024044E-2</v>
      </c>
      <c r="T77" s="336">
        <f t="shared" si="115"/>
        <v>2.4294680980527894E-2</v>
      </c>
      <c r="U77" s="336">
        <f t="shared" si="115"/>
        <v>2.3200205921485671E-2</v>
      </c>
      <c r="V77" s="336">
        <f t="shared" si="115"/>
        <v>2.0645954978475173E-2</v>
      </c>
      <c r="W77" s="336">
        <f t="shared" si="115"/>
        <v>2.0024697668266169E-2</v>
      </c>
      <c r="X77" s="336">
        <f t="shared" si="115"/>
        <v>2.0855286717029017E-2</v>
      </c>
      <c r="Y77" s="336">
        <f t="shared" si="115"/>
        <v>2.0613225696926564E-2</v>
      </c>
      <c r="Z77" s="336">
        <f t="shared" si="115"/>
        <v>2.0367290848282829E-2</v>
      </c>
      <c r="AA77" s="336">
        <f t="shared" si="115"/>
        <v>2.0148776801146597E-2</v>
      </c>
      <c r="AB77" s="336">
        <f t="shared" si="115"/>
        <v>1.9938825720167273E-2</v>
      </c>
      <c r="AC77" s="336">
        <f t="shared" si="115"/>
        <v>1.9806491905156442E-2</v>
      </c>
      <c r="AD77" s="336">
        <f t="shared" si="115"/>
        <v>1.9624607585632923E-2</v>
      </c>
      <c r="AE77" s="336">
        <f t="shared" ref="AE77:AL77" si="116">AE30/AE$49</f>
        <v>1.9441040202750337E-2</v>
      </c>
      <c r="AF77" s="336">
        <f t="shared" si="116"/>
        <v>1.9256889021836483E-2</v>
      </c>
      <c r="AG77" s="336">
        <f t="shared" si="116"/>
        <v>1.9073141403691807E-2</v>
      </c>
      <c r="AH77" s="336">
        <f t="shared" si="116"/>
        <v>1.8897868669443117E-2</v>
      </c>
      <c r="AI77" s="336">
        <f t="shared" si="116"/>
        <v>1.8735819457863373E-2</v>
      </c>
      <c r="AJ77" s="336">
        <f t="shared" si="116"/>
        <v>1.857010683416864E-2</v>
      </c>
      <c r="AK77" s="336">
        <f t="shared" si="116"/>
        <v>1.839866022769597E-2</v>
      </c>
      <c r="AL77" s="336">
        <f t="shared" si="116"/>
        <v>1.8296397952473131E-2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0.10125476991870554</v>
      </c>
      <c r="N79" s="337">
        <f t="shared" si="117"/>
        <v>9.7655470832695088E-2</v>
      </c>
      <c r="O79" s="337">
        <f t="shared" si="117"/>
        <v>9.9913435283358609E-2</v>
      </c>
      <c r="P79" s="337">
        <f t="shared" si="117"/>
        <v>9.7408758697647341E-2</v>
      </c>
      <c r="Q79" s="337">
        <f t="shared" si="117"/>
        <v>9.7290518850177587E-2</v>
      </c>
      <c r="R79" s="337">
        <f t="shared" si="117"/>
        <v>0.10154765146411211</v>
      </c>
      <c r="S79" s="337">
        <f t="shared" si="117"/>
        <v>0.10010340247902615</v>
      </c>
      <c r="T79" s="337">
        <f t="shared" si="117"/>
        <v>9.6118208160212715E-2</v>
      </c>
      <c r="U79" s="337">
        <f t="shared" si="117"/>
        <v>9.4083133498563398E-2</v>
      </c>
      <c r="V79" s="337">
        <f t="shared" si="117"/>
        <v>9.9766808214025421E-2</v>
      </c>
      <c r="W79" s="337">
        <f t="shared" si="117"/>
        <v>9.6014393502995912E-2</v>
      </c>
      <c r="X79" s="337">
        <f t="shared" si="117"/>
        <v>9.3646971227370812E-2</v>
      </c>
      <c r="Y79" s="337">
        <f t="shared" si="117"/>
        <v>9.3742524626610382E-2</v>
      </c>
      <c r="Z79" s="337">
        <f t="shared" si="117"/>
        <v>9.4114413056441262E-2</v>
      </c>
      <c r="AA79" s="337">
        <f t="shared" si="117"/>
        <v>9.4396199362161357E-2</v>
      </c>
      <c r="AB79" s="337">
        <f t="shared" si="117"/>
        <v>9.4676033577332147E-2</v>
      </c>
      <c r="AC79" s="337">
        <f t="shared" si="117"/>
        <v>9.4967867190282745E-2</v>
      </c>
      <c r="AD79" s="337">
        <f t="shared" si="117"/>
        <v>9.5298271436366891E-2</v>
      </c>
      <c r="AE79" s="337">
        <f t="shared" ref="AE79:AL79" si="118">AE32/AE$49</f>
        <v>9.5644865400751664E-2</v>
      </c>
      <c r="AF79" s="337">
        <f t="shared" si="118"/>
        <v>9.6010684244551558E-2</v>
      </c>
      <c r="AG79" s="337">
        <f t="shared" si="118"/>
        <v>9.6399182278583309E-2</v>
      </c>
      <c r="AH79" s="337">
        <f t="shared" si="118"/>
        <v>9.6732926779615216E-2</v>
      </c>
      <c r="AI79" s="337">
        <f t="shared" si="118"/>
        <v>9.7115257850496906E-2</v>
      </c>
      <c r="AJ79" s="337">
        <f t="shared" si="118"/>
        <v>9.7569428520890095E-2</v>
      </c>
      <c r="AK79" s="337">
        <f t="shared" si="118"/>
        <v>9.8017172134821806E-2</v>
      </c>
      <c r="AL79" s="337">
        <f t="shared" si="118"/>
        <v>9.8531423549540115E-2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7.9100342084305608E-2</v>
      </c>
      <c r="N80" s="336">
        <f t="shared" si="119"/>
        <v>7.4809209882725256E-2</v>
      </c>
      <c r="O80" s="336">
        <f t="shared" si="119"/>
        <v>7.6871031532320777E-2</v>
      </c>
      <c r="P80" s="336">
        <f t="shared" si="119"/>
        <v>7.7730180127383253E-2</v>
      </c>
      <c r="Q80" s="336">
        <f t="shared" si="119"/>
        <v>7.6414125601408978E-2</v>
      </c>
      <c r="R80" s="336">
        <f t="shared" si="119"/>
        <v>7.9965346606181001E-2</v>
      </c>
      <c r="S80" s="336">
        <f t="shared" si="119"/>
        <v>7.8326214472638614E-2</v>
      </c>
      <c r="T80" s="336">
        <f t="shared" si="119"/>
        <v>7.556028752554475E-2</v>
      </c>
      <c r="U80" s="336">
        <f t="shared" si="119"/>
        <v>7.2327127232818658E-2</v>
      </c>
      <c r="V80" s="336">
        <f t="shared" si="119"/>
        <v>7.5566090687082088E-2</v>
      </c>
      <c r="W80" s="336">
        <f t="shared" si="119"/>
        <v>7.274187168625515E-2</v>
      </c>
      <c r="X80" s="336">
        <f t="shared" si="119"/>
        <v>7.3057866150713732E-2</v>
      </c>
      <c r="Y80" s="336">
        <f t="shared" si="119"/>
        <v>7.359867944494522E-2</v>
      </c>
      <c r="Z80" s="336">
        <f t="shared" si="119"/>
        <v>7.4168445574682093E-2</v>
      </c>
      <c r="AA80" s="336">
        <f t="shared" si="119"/>
        <v>7.46184947464575E-2</v>
      </c>
      <c r="AB80" s="336">
        <f t="shared" si="119"/>
        <v>7.5059140611848041E-2</v>
      </c>
      <c r="AC80" s="336">
        <f t="shared" si="119"/>
        <v>7.5511392357504148E-2</v>
      </c>
      <c r="AD80" s="336">
        <f t="shared" si="119"/>
        <v>7.5991785478956519E-2</v>
      </c>
      <c r="AE80" s="336">
        <f t="shared" ref="AE80:AL80" si="120">AE33/AE$49</f>
        <v>7.6503182685627211E-2</v>
      </c>
      <c r="AF80" s="336">
        <f t="shared" si="120"/>
        <v>7.7031879440833742E-2</v>
      </c>
      <c r="AG80" s="336">
        <f t="shared" si="120"/>
        <v>7.7584090982273091E-2</v>
      </c>
      <c r="AH80" s="336">
        <f t="shared" si="120"/>
        <v>7.8092971467626518E-2</v>
      </c>
      <c r="AI80" s="336">
        <f t="shared" si="120"/>
        <v>7.8626875456265274E-2</v>
      </c>
      <c r="AJ80" s="336">
        <f t="shared" si="120"/>
        <v>7.921794216085519E-2</v>
      </c>
      <c r="AK80" s="336">
        <f t="shared" si="120"/>
        <v>7.9789277192284749E-2</v>
      </c>
      <c r="AL80" s="336">
        <f t="shared" si="120"/>
        <v>8.040972310155034E-2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2.024756705582325E-2</v>
      </c>
      <c r="N81" s="336">
        <f t="shared" si="121"/>
        <v>2.1572121087954834E-2</v>
      </c>
      <c r="O81" s="336">
        <f t="shared" si="121"/>
        <v>2.174629210455592E-2</v>
      </c>
      <c r="P81" s="336">
        <f t="shared" si="121"/>
        <v>1.8481158739409888E-2</v>
      </c>
      <c r="Q81" s="336">
        <f t="shared" si="121"/>
        <v>1.9535598633023617E-2</v>
      </c>
      <c r="R81" s="336">
        <f t="shared" si="121"/>
        <v>2.0468221337905011E-2</v>
      </c>
      <c r="S81" s="336">
        <f t="shared" si="121"/>
        <v>2.0834177464874242E-2</v>
      </c>
      <c r="T81" s="336">
        <f t="shared" si="121"/>
        <v>1.9570989583484327E-2</v>
      </c>
      <c r="U81" s="336">
        <f t="shared" si="121"/>
        <v>2.0743157886260948E-2</v>
      </c>
      <c r="V81" s="336">
        <f t="shared" si="121"/>
        <v>2.3286428232686417E-2</v>
      </c>
      <c r="W81" s="336">
        <f t="shared" si="121"/>
        <v>2.2134748686958673E-2</v>
      </c>
      <c r="X81" s="336">
        <f t="shared" si="121"/>
        <v>1.9751377571109178E-2</v>
      </c>
      <c r="Y81" s="336">
        <f t="shared" si="121"/>
        <v>1.9301049063002465E-2</v>
      </c>
      <c r="Z81" s="336">
        <f t="shared" si="121"/>
        <v>1.9099053476896475E-2</v>
      </c>
      <c r="AA81" s="336">
        <f t="shared" si="121"/>
        <v>1.8927564590328398E-2</v>
      </c>
      <c r="AB81" s="336">
        <f t="shared" si="121"/>
        <v>1.876254130106916E-2</v>
      </c>
      <c r="AC81" s="336">
        <f t="shared" si="121"/>
        <v>1.8597608648768412E-2</v>
      </c>
      <c r="AD81" s="336">
        <f t="shared" si="121"/>
        <v>1.8443076220699739E-2</v>
      </c>
      <c r="AE81" s="336">
        <f t="shared" ref="AE81:AL81" si="122">AE34/AE$49</f>
        <v>1.8273185737615969E-2</v>
      </c>
      <c r="AF81" s="336">
        <f t="shared" si="122"/>
        <v>1.8105299932780993E-2</v>
      </c>
      <c r="AG81" s="336">
        <f t="shared" si="122"/>
        <v>1.7936925578324426E-2</v>
      </c>
      <c r="AH81" s="336">
        <f t="shared" si="122"/>
        <v>1.7757234693301528E-2</v>
      </c>
      <c r="AI81" s="336">
        <f t="shared" si="122"/>
        <v>1.7600918735863245E-2</v>
      </c>
      <c r="AJ81" s="336">
        <f t="shared" si="122"/>
        <v>1.745921072085535E-2</v>
      </c>
      <c r="AK81" s="336">
        <f t="shared" si="122"/>
        <v>1.73307964856961E-2</v>
      </c>
      <c r="AL81" s="336">
        <f t="shared" si="122"/>
        <v>1.7219736748399609E-2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1.9068607785766682E-3</v>
      </c>
      <c r="N82" s="336">
        <f t="shared" si="123"/>
        <v>1.274139862015E-3</v>
      </c>
      <c r="O82" s="336">
        <f t="shared" si="123"/>
        <v>1.2961116464819051E-3</v>
      </c>
      <c r="P82" s="336">
        <f t="shared" si="123"/>
        <v>1.1974198308542011E-3</v>
      </c>
      <c r="Q82" s="336">
        <f t="shared" si="123"/>
        <v>1.3407946157449862E-3</v>
      </c>
      <c r="R82" s="336">
        <f t="shared" si="123"/>
        <v>1.1140835200261156E-3</v>
      </c>
      <c r="S82" s="336">
        <f t="shared" si="123"/>
        <v>9.4301054151328916E-4</v>
      </c>
      <c r="T82" s="336">
        <f t="shared" si="123"/>
        <v>9.8693105118363277E-4</v>
      </c>
      <c r="U82" s="336">
        <f t="shared" si="123"/>
        <v>1.0128483794837977E-3</v>
      </c>
      <c r="V82" s="336">
        <f t="shared" si="123"/>
        <v>9.1428929425691602E-4</v>
      </c>
      <c r="W82" s="336">
        <f t="shared" si="123"/>
        <v>1.1377731297820849E-3</v>
      </c>
      <c r="X82" s="336">
        <f t="shared" si="123"/>
        <v>8.377275055479012E-4</v>
      </c>
      <c r="Y82" s="336">
        <f t="shared" si="123"/>
        <v>8.4279611866270449E-4</v>
      </c>
      <c r="Z82" s="336">
        <f t="shared" si="123"/>
        <v>8.4691400486270186E-4</v>
      </c>
      <c r="AA82" s="336">
        <f t="shared" si="123"/>
        <v>8.5014002537545401E-4</v>
      </c>
      <c r="AB82" s="336">
        <f t="shared" si="123"/>
        <v>8.5435166441494249E-4</v>
      </c>
      <c r="AC82" s="336">
        <f t="shared" si="123"/>
        <v>8.5886618401020411E-4</v>
      </c>
      <c r="AD82" s="336">
        <f t="shared" si="123"/>
        <v>8.6340973671064191E-4</v>
      </c>
      <c r="AE82" s="336">
        <f t="shared" ref="AE82:AL82" si="124">AE35/AE$49</f>
        <v>8.6849697750847408E-4</v>
      </c>
      <c r="AF82" s="336">
        <f t="shared" si="124"/>
        <v>8.7350487093683133E-4</v>
      </c>
      <c r="AG82" s="336">
        <f t="shared" si="124"/>
        <v>8.7816571798579309E-4</v>
      </c>
      <c r="AH82" s="336">
        <f t="shared" si="124"/>
        <v>8.8272061868716967E-4</v>
      </c>
      <c r="AI82" s="336">
        <f t="shared" si="124"/>
        <v>8.8746365836837838E-4</v>
      </c>
      <c r="AJ82" s="336">
        <f t="shared" si="124"/>
        <v>8.9227563917955118E-4</v>
      </c>
      <c r="AK82" s="336">
        <f t="shared" si="124"/>
        <v>8.9709845684097004E-4</v>
      </c>
      <c r="AL82" s="336">
        <f t="shared" si="124"/>
        <v>9.0196369959016519E-4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9.043083077929559E-2</v>
      </c>
      <c r="N84" s="337">
        <f t="shared" si="125"/>
        <v>9.5267508908030388E-2</v>
      </c>
      <c r="O84" s="337">
        <f t="shared" si="125"/>
        <v>9.1574485690509758E-2</v>
      </c>
      <c r="P84" s="337">
        <f t="shared" si="125"/>
        <v>8.9771188100888091E-2</v>
      </c>
      <c r="Q84" s="337">
        <f t="shared" si="125"/>
        <v>8.9345157101197878E-2</v>
      </c>
      <c r="R84" s="337">
        <f t="shared" si="125"/>
        <v>8.5190939983141034E-2</v>
      </c>
      <c r="S84" s="337">
        <f t="shared" si="125"/>
        <v>9.0457298439558215E-2</v>
      </c>
      <c r="T84" s="337">
        <f t="shared" si="125"/>
        <v>8.8662828478711306E-2</v>
      </c>
      <c r="U84" s="337">
        <f t="shared" si="125"/>
        <v>8.2658872399806349E-2</v>
      </c>
      <c r="V84" s="337">
        <f t="shared" si="125"/>
        <v>8.3743644708039106E-2</v>
      </c>
      <c r="W84" s="337">
        <f t="shared" si="125"/>
        <v>8.2112377740838821E-2</v>
      </c>
      <c r="X84" s="337">
        <f t="shared" si="125"/>
        <v>8.1420293090505608E-2</v>
      </c>
      <c r="Y84" s="337">
        <f t="shared" si="125"/>
        <v>8.1330268945467993E-2</v>
      </c>
      <c r="Z84" s="337">
        <f t="shared" si="125"/>
        <v>8.1262883774957495E-2</v>
      </c>
      <c r="AA84" s="337">
        <f t="shared" si="125"/>
        <v>8.1133449470955674E-2</v>
      </c>
      <c r="AB84" s="337">
        <f t="shared" si="125"/>
        <v>8.0932905977514041E-2</v>
      </c>
      <c r="AC84" s="337">
        <f t="shared" si="125"/>
        <v>8.0738438811152863E-2</v>
      </c>
      <c r="AD84" s="337">
        <f t="shared" si="125"/>
        <v>8.0541441465889943E-2</v>
      </c>
      <c r="AE84" s="337">
        <f t="shared" ref="AE84:AL84" si="126">AE37/AE$49</f>
        <v>8.0325538017459591E-2</v>
      </c>
      <c r="AF84" s="337">
        <f t="shared" si="126"/>
        <v>8.0097252411188272E-2</v>
      </c>
      <c r="AG84" s="337">
        <f t="shared" si="126"/>
        <v>7.9857153228444708E-2</v>
      </c>
      <c r="AH84" s="337">
        <f t="shared" si="126"/>
        <v>7.9685119947055114E-2</v>
      </c>
      <c r="AI84" s="337">
        <f t="shared" si="126"/>
        <v>7.9452304031104162E-2</v>
      </c>
      <c r="AJ84" s="337">
        <f t="shared" si="126"/>
        <v>7.9218560915905845E-2</v>
      </c>
      <c r="AK84" s="337">
        <f t="shared" si="126"/>
        <v>7.9006267172447839E-2</v>
      </c>
      <c r="AL84" s="337">
        <f t="shared" si="126"/>
        <v>7.8844038110754341E-2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7.4193785344292565E-2</v>
      </c>
      <c r="N85" s="336">
        <f t="shared" si="127"/>
        <v>7.9162419399903608E-2</v>
      </c>
      <c r="O85" s="336">
        <f t="shared" si="127"/>
        <v>7.5664185127760297E-2</v>
      </c>
      <c r="P85" s="336">
        <f t="shared" si="127"/>
        <v>7.3508145616545714E-2</v>
      </c>
      <c r="Q85" s="336">
        <f t="shared" si="127"/>
        <v>7.3946296687867799E-2</v>
      </c>
      <c r="R85" s="336">
        <f t="shared" si="127"/>
        <v>6.8544744358134652E-2</v>
      </c>
      <c r="S85" s="336">
        <f t="shared" si="127"/>
        <v>7.3975851134367679E-2</v>
      </c>
      <c r="T85" s="336">
        <f t="shared" si="127"/>
        <v>7.0984142040749362E-2</v>
      </c>
      <c r="U85" s="336">
        <f t="shared" si="127"/>
        <v>6.503916909023659E-2</v>
      </c>
      <c r="V85" s="336">
        <f t="shared" si="127"/>
        <v>6.6590100186409179E-2</v>
      </c>
      <c r="W85" s="336">
        <f t="shared" si="127"/>
        <v>6.3822707912332938E-2</v>
      </c>
      <c r="X85" s="336">
        <f t="shared" si="127"/>
        <v>6.2090560442787587E-2</v>
      </c>
      <c r="Y85" s="336">
        <f t="shared" si="127"/>
        <v>6.175420010704824E-2</v>
      </c>
      <c r="Z85" s="336">
        <f t="shared" si="127"/>
        <v>6.1472778557107179E-2</v>
      </c>
      <c r="AA85" s="336">
        <f t="shared" si="127"/>
        <v>6.1141008677240108E-2</v>
      </c>
      <c r="AB85" s="336">
        <f t="shared" si="127"/>
        <v>6.0752948650442749E-2</v>
      </c>
      <c r="AC85" s="336">
        <f t="shared" si="127"/>
        <v>6.0373878684785151E-2</v>
      </c>
      <c r="AD85" s="336">
        <f t="shared" si="127"/>
        <v>5.9984334928190025E-2</v>
      </c>
      <c r="AE85" s="336">
        <f t="shared" ref="AE85:AL85" si="128">AE38/AE$49</f>
        <v>5.9574945598027326E-2</v>
      </c>
      <c r="AF85" s="336">
        <f t="shared" si="128"/>
        <v>5.915621281890434E-2</v>
      </c>
      <c r="AG85" s="336">
        <f t="shared" si="128"/>
        <v>5.8716965886972554E-2</v>
      </c>
      <c r="AH85" s="336">
        <f t="shared" si="128"/>
        <v>5.8353827812223633E-2</v>
      </c>
      <c r="AI85" s="336">
        <f t="shared" si="128"/>
        <v>5.7924011112180547E-2</v>
      </c>
      <c r="AJ85" s="336">
        <f t="shared" si="128"/>
        <v>5.7495023407331848E-2</v>
      </c>
      <c r="AK85" s="336">
        <f t="shared" si="128"/>
        <v>5.7093428994116992E-2</v>
      </c>
      <c r="AL85" s="336">
        <f t="shared" si="128"/>
        <v>5.674413921365256E-2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1.6237045435003029E-2</v>
      </c>
      <c r="N86" s="336">
        <f t="shared" si="129"/>
        <v>1.610508950812678E-2</v>
      </c>
      <c r="O86" s="336">
        <f t="shared" si="129"/>
        <v>1.5910300562749457E-2</v>
      </c>
      <c r="P86" s="336">
        <f t="shared" si="129"/>
        <v>1.6263042484342384E-2</v>
      </c>
      <c r="Q86" s="336">
        <f t="shared" si="129"/>
        <v>1.5398860413330075E-2</v>
      </c>
      <c r="R86" s="336">
        <f t="shared" si="129"/>
        <v>1.6646195625006379E-2</v>
      </c>
      <c r="S86" s="336">
        <f t="shared" si="129"/>
        <v>1.6481447305190525E-2</v>
      </c>
      <c r="T86" s="336">
        <f t="shared" si="129"/>
        <v>1.767868643796195E-2</v>
      </c>
      <c r="U86" s="336">
        <f t="shared" si="129"/>
        <v>1.7619703309569763E-2</v>
      </c>
      <c r="V86" s="336">
        <f t="shared" si="129"/>
        <v>1.7153544521629916E-2</v>
      </c>
      <c r="W86" s="336">
        <f t="shared" si="129"/>
        <v>1.8289669828505883E-2</v>
      </c>
      <c r="X86" s="336">
        <f t="shared" si="129"/>
        <v>1.9329732647718024E-2</v>
      </c>
      <c r="Y86" s="336">
        <f t="shared" si="129"/>
        <v>1.9576068838419756E-2</v>
      </c>
      <c r="Z86" s="336">
        <f t="shared" si="129"/>
        <v>1.9790105217850313E-2</v>
      </c>
      <c r="AA86" s="336">
        <f t="shared" si="129"/>
        <v>1.9992440793715566E-2</v>
      </c>
      <c r="AB86" s="336">
        <f t="shared" si="129"/>
        <v>2.0179957327071289E-2</v>
      </c>
      <c r="AC86" s="336">
        <f t="shared" si="129"/>
        <v>2.0364560126367719E-2</v>
      </c>
      <c r="AD86" s="336">
        <f t="shared" si="129"/>
        <v>2.0557106537699918E-2</v>
      </c>
      <c r="AE86" s="336">
        <f t="shared" ref="AE86:AL86" si="130">AE39/AE$49</f>
        <v>2.0750592419432275E-2</v>
      </c>
      <c r="AF86" s="336">
        <f t="shared" si="130"/>
        <v>2.0941039592283942E-2</v>
      </c>
      <c r="AG86" s="336">
        <f t="shared" si="130"/>
        <v>2.1140187341472147E-2</v>
      </c>
      <c r="AH86" s="336">
        <f t="shared" si="130"/>
        <v>2.1331292134831491E-2</v>
      </c>
      <c r="AI86" s="336">
        <f t="shared" si="130"/>
        <v>2.1528292918923608E-2</v>
      </c>
      <c r="AJ86" s="336">
        <f t="shared" si="130"/>
        <v>2.1723537508573986E-2</v>
      </c>
      <c r="AK86" s="336">
        <f t="shared" si="130"/>
        <v>2.1912838178330844E-2</v>
      </c>
      <c r="AL86" s="336">
        <f t="shared" si="130"/>
        <v>2.2099898897101771E-2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8.3337106292483643E-2</v>
      </c>
      <c r="N88" s="337">
        <f t="shared" si="131"/>
        <v>8.229433018061294E-2</v>
      </c>
      <c r="O88" s="337">
        <f t="shared" si="131"/>
        <v>7.7731261204829483E-2</v>
      </c>
      <c r="P88" s="337">
        <f t="shared" si="131"/>
        <v>8.1964394686166675E-2</v>
      </c>
      <c r="Q88" s="337">
        <f t="shared" si="131"/>
        <v>8.3751377284985745E-2</v>
      </c>
      <c r="R88" s="337">
        <f t="shared" si="131"/>
        <v>8.5619011221050673E-2</v>
      </c>
      <c r="S88" s="337">
        <f t="shared" si="131"/>
        <v>8.7387623645088286E-2</v>
      </c>
      <c r="T88" s="337">
        <f t="shared" si="131"/>
        <v>8.7149643640393279E-2</v>
      </c>
      <c r="U88" s="337">
        <f t="shared" si="131"/>
        <v>8.9798893270896907E-2</v>
      </c>
      <c r="V88" s="337">
        <f t="shared" si="131"/>
        <v>8.0138397371155495E-2</v>
      </c>
      <c r="W88" s="337">
        <f t="shared" si="131"/>
        <v>7.4782668016392981E-2</v>
      </c>
      <c r="X88" s="337">
        <f t="shared" si="131"/>
        <v>7.6942863603576925E-2</v>
      </c>
      <c r="Y88" s="337">
        <f t="shared" si="131"/>
        <v>7.6350735668648612E-2</v>
      </c>
      <c r="Z88" s="337">
        <f t="shared" si="131"/>
        <v>7.5711217437027328E-2</v>
      </c>
      <c r="AA88" s="337">
        <f t="shared" si="131"/>
        <v>7.4993922452408698E-2</v>
      </c>
      <c r="AB88" s="337">
        <f t="shared" si="131"/>
        <v>7.4260900967949822E-2</v>
      </c>
      <c r="AC88" s="337">
        <f t="shared" si="131"/>
        <v>7.3532482987957101E-2</v>
      </c>
      <c r="AD88" s="337">
        <f t="shared" si="131"/>
        <v>7.2778548686975433E-2</v>
      </c>
      <c r="AE88" s="337">
        <f t="shared" ref="AE88:AL88" si="132">AE41/AE$49</f>
        <v>7.1938603514311292E-2</v>
      </c>
      <c r="AF88" s="337">
        <f t="shared" si="132"/>
        <v>7.1149852429746627E-2</v>
      </c>
      <c r="AG88" s="337">
        <f t="shared" si="132"/>
        <v>7.0367612164088683E-2</v>
      </c>
      <c r="AH88" s="337">
        <f t="shared" si="132"/>
        <v>6.9578972793516478E-2</v>
      </c>
      <c r="AI88" s="337">
        <f t="shared" si="132"/>
        <v>6.8777411405611666E-2</v>
      </c>
      <c r="AJ88" s="337">
        <f t="shared" si="132"/>
        <v>6.7958907249417083E-2</v>
      </c>
      <c r="AK88" s="337">
        <f t="shared" si="132"/>
        <v>6.7076956828414816E-2</v>
      </c>
      <c r="AL88" s="337">
        <f t="shared" si="132"/>
        <v>6.6207808326557746E-2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4.1469517254158768E-2</v>
      </c>
      <c r="N89" s="336">
        <f t="shared" si="133"/>
        <v>4.0903628937169936E-2</v>
      </c>
      <c r="O89" s="336">
        <f t="shared" si="133"/>
        <v>4.0714371500556304E-2</v>
      </c>
      <c r="P89" s="336">
        <f t="shared" si="133"/>
        <v>4.3698777409270695E-2</v>
      </c>
      <c r="Q89" s="336">
        <f t="shared" si="133"/>
        <v>4.4297013579339788E-2</v>
      </c>
      <c r="R89" s="336">
        <f t="shared" si="133"/>
        <v>4.5684345216663688E-2</v>
      </c>
      <c r="S89" s="336">
        <f t="shared" si="133"/>
        <v>4.4157284431156275E-2</v>
      </c>
      <c r="T89" s="336">
        <f t="shared" si="133"/>
        <v>4.5736702312319327E-2</v>
      </c>
      <c r="U89" s="336">
        <f t="shared" si="133"/>
        <v>4.5805096698651328E-2</v>
      </c>
      <c r="V89" s="336">
        <f t="shared" si="133"/>
        <v>4.2773086719391409E-2</v>
      </c>
      <c r="W89" s="336">
        <f t="shared" si="133"/>
        <v>3.9593469183361818E-2</v>
      </c>
      <c r="X89" s="336">
        <f t="shared" si="133"/>
        <v>4.1570073603979393E-2</v>
      </c>
      <c r="Y89" s="336">
        <f t="shared" si="133"/>
        <v>4.1225726686187916E-2</v>
      </c>
      <c r="Z89" s="336">
        <f t="shared" si="133"/>
        <v>4.0763175309254565E-2</v>
      </c>
      <c r="AA89" s="336">
        <f t="shared" si="133"/>
        <v>4.0250435404935642E-2</v>
      </c>
      <c r="AB89" s="336">
        <f t="shared" si="133"/>
        <v>3.9742276941719022E-2</v>
      </c>
      <c r="AC89" s="336">
        <f t="shared" si="133"/>
        <v>3.9250628866321385E-2</v>
      </c>
      <c r="AD89" s="336">
        <f t="shared" si="133"/>
        <v>3.875287304889162E-2</v>
      </c>
      <c r="AE89" s="336">
        <f t="shared" ref="AE89:AL89" si="134">AE42/AE$49</f>
        <v>3.8185146428788903E-2</v>
      </c>
      <c r="AF89" s="336">
        <f t="shared" si="134"/>
        <v>3.7651536606420524E-2</v>
      </c>
      <c r="AG89" s="336">
        <f t="shared" si="134"/>
        <v>3.7130348376926491E-2</v>
      </c>
      <c r="AH89" s="336">
        <f t="shared" si="134"/>
        <v>3.6642597564040133E-2</v>
      </c>
      <c r="AI89" s="336">
        <f t="shared" si="134"/>
        <v>3.6144338022816747E-2</v>
      </c>
      <c r="AJ89" s="336">
        <f t="shared" si="134"/>
        <v>3.5614838008688303E-2</v>
      </c>
      <c r="AK89" s="336">
        <f t="shared" si="134"/>
        <v>3.5026367281767584E-2</v>
      </c>
      <c r="AL89" s="336">
        <f t="shared" si="134"/>
        <v>3.4433442817868795E-2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4.1867589038324875E-2</v>
      </c>
      <c r="N90" s="336">
        <f t="shared" si="135"/>
        <v>4.139070124344299E-2</v>
      </c>
      <c r="O90" s="336">
        <f t="shared" si="135"/>
        <v>3.7016889704273179E-2</v>
      </c>
      <c r="P90" s="336">
        <f t="shared" si="135"/>
        <v>3.826561727689598E-2</v>
      </c>
      <c r="Q90" s="336">
        <f t="shared" si="135"/>
        <v>3.9454363705645951E-2</v>
      </c>
      <c r="R90" s="336">
        <f t="shared" si="135"/>
        <v>3.9934666004386984E-2</v>
      </c>
      <c r="S90" s="336">
        <f t="shared" si="135"/>
        <v>4.3230339213932018E-2</v>
      </c>
      <c r="T90" s="336">
        <f t="shared" si="135"/>
        <v>4.1412941328073952E-2</v>
      </c>
      <c r="U90" s="336">
        <f t="shared" si="135"/>
        <v>4.3993796572245572E-2</v>
      </c>
      <c r="V90" s="336">
        <f t="shared" si="135"/>
        <v>3.7365310651764093E-2</v>
      </c>
      <c r="W90" s="336">
        <f t="shared" si="135"/>
        <v>3.5189198833031156E-2</v>
      </c>
      <c r="X90" s="336">
        <f t="shared" si="135"/>
        <v>3.5372789999597518E-2</v>
      </c>
      <c r="Y90" s="336">
        <f t="shared" si="135"/>
        <v>3.5125008982460695E-2</v>
      </c>
      <c r="Z90" s="336">
        <f t="shared" si="135"/>
        <v>3.4948042127772763E-2</v>
      </c>
      <c r="AA90" s="336">
        <f t="shared" si="135"/>
        <v>3.4743487047473064E-2</v>
      </c>
      <c r="AB90" s="336">
        <f t="shared" si="135"/>
        <v>3.4518624026230807E-2</v>
      </c>
      <c r="AC90" s="336">
        <f t="shared" si="135"/>
        <v>3.4281854121635723E-2</v>
      </c>
      <c r="AD90" s="336">
        <f t="shared" si="135"/>
        <v>3.4025675638083827E-2</v>
      </c>
      <c r="AE90" s="336">
        <f t="shared" ref="AE90:AL90" si="136">AE43/AE$49</f>
        <v>3.3753457085522395E-2</v>
      </c>
      <c r="AF90" s="336">
        <f t="shared" si="136"/>
        <v>3.3498315823326102E-2</v>
      </c>
      <c r="AG90" s="336">
        <f t="shared" si="136"/>
        <v>3.3237263787162193E-2</v>
      </c>
      <c r="AH90" s="336">
        <f t="shared" si="136"/>
        <v>3.2936375229476345E-2</v>
      </c>
      <c r="AI90" s="336">
        <f t="shared" si="136"/>
        <v>3.2633073382794912E-2</v>
      </c>
      <c r="AJ90" s="336">
        <f t="shared" si="136"/>
        <v>3.2344069240728773E-2</v>
      </c>
      <c r="AK90" s="336">
        <f t="shared" si="136"/>
        <v>3.2050589546647232E-2</v>
      </c>
      <c r="AL90" s="336">
        <f t="shared" si="136"/>
        <v>3.1774365508688944E-2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0.12560556716659049</v>
      </c>
      <c r="N92" s="337">
        <f t="shared" si="137"/>
        <v>0.12077986869461436</v>
      </c>
      <c r="O92" s="337">
        <f t="shared" si="137"/>
        <v>0.11253597932490896</v>
      </c>
      <c r="P92" s="337">
        <f t="shared" si="137"/>
        <v>0.11676775113958464</v>
      </c>
      <c r="Q92" s="337">
        <f t="shared" si="137"/>
        <v>0.11932333449919919</v>
      </c>
      <c r="R92" s="337">
        <f t="shared" si="137"/>
        <v>0.12133758210764072</v>
      </c>
      <c r="S92" s="337">
        <f t="shared" si="137"/>
        <v>0.12053408939084044</v>
      </c>
      <c r="T92" s="337">
        <f t="shared" si="137"/>
        <v>0.12011784929575006</v>
      </c>
      <c r="U92" s="337">
        <f t="shared" si="137"/>
        <v>0.11768064406055327</v>
      </c>
      <c r="V92" s="337">
        <f t="shared" si="137"/>
        <v>0.1142125773997075</v>
      </c>
      <c r="W92" s="337">
        <f t="shared" si="137"/>
        <v>0.10376965852063844</v>
      </c>
      <c r="X92" s="337">
        <f t="shared" si="137"/>
        <v>0.10850963208280766</v>
      </c>
      <c r="Y92" s="337">
        <f t="shared" si="137"/>
        <v>0.10765963696017013</v>
      </c>
      <c r="Z92" s="337">
        <f t="shared" si="137"/>
        <v>0.10673666957066127</v>
      </c>
      <c r="AA92" s="337">
        <f t="shared" si="137"/>
        <v>0.1059230087306368</v>
      </c>
      <c r="AB92" s="337">
        <f t="shared" si="137"/>
        <v>0.10516364408948904</v>
      </c>
      <c r="AC92" s="337">
        <f t="shared" si="137"/>
        <v>0.10439087537751615</v>
      </c>
      <c r="AD92" s="337">
        <f t="shared" si="137"/>
        <v>0.10362993977887362</v>
      </c>
      <c r="AE92" s="337">
        <f t="shared" ref="AE92:AL92" si="138">AE45/AE$49</f>
        <v>0.10286081284799833</v>
      </c>
      <c r="AF92" s="337">
        <f t="shared" si="138"/>
        <v>0.10208730454649265</v>
      </c>
      <c r="AG92" s="337">
        <f t="shared" si="138"/>
        <v>0.1012738136484435</v>
      </c>
      <c r="AH92" s="337">
        <f t="shared" si="138"/>
        <v>0.10041542625711715</v>
      </c>
      <c r="AI92" s="337">
        <f t="shared" si="138"/>
        <v>9.9606838588641611E-2</v>
      </c>
      <c r="AJ92" s="337">
        <f t="shared" si="138"/>
        <v>9.8827360872936143E-2</v>
      </c>
      <c r="AK92" s="337">
        <f t="shared" si="138"/>
        <v>9.8050173456094222E-2</v>
      </c>
      <c r="AL92" s="337">
        <f t="shared" si="138"/>
        <v>9.7322653889973215E-2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2.2439643201066419E-2</v>
      </c>
      <c r="N93" s="336">
        <f t="shared" si="139"/>
        <v>2.2554910675646057E-2</v>
      </c>
      <c r="O93" s="336">
        <f t="shared" si="139"/>
        <v>2.1767387179150881E-2</v>
      </c>
      <c r="P93" s="336">
        <f t="shared" si="139"/>
        <v>2.2043895206796147E-2</v>
      </c>
      <c r="Q93" s="336">
        <f t="shared" si="139"/>
        <v>2.3456398316080134E-2</v>
      </c>
      <c r="R93" s="336">
        <f t="shared" si="139"/>
        <v>2.4482692860150802E-2</v>
      </c>
      <c r="S93" s="336">
        <f t="shared" si="139"/>
        <v>2.5236112746222485E-2</v>
      </c>
      <c r="T93" s="336">
        <f t="shared" si="139"/>
        <v>2.2728755788940836E-2</v>
      </c>
      <c r="U93" s="336">
        <f t="shared" si="139"/>
        <v>2.2681077568961077E-2</v>
      </c>
      <c r="V93" s="336">
        <f t="shared" si="139"/>
        <v>2.063993594693354E-2</v>
      </c>
      <c r="W93" s="336">
        <f t="shared" si="139"/>
        <v>1.8759498848430096E-2</v>
      </c>
      <c r="X93" s="336">
        <f t="shared" si="139"/>
        <v>3.1795252482099613E-2</v>
      </c>
      <c r="Y93" s="336">
        <f t="shared" si="139"/>
        <v>3.2048670475979625E-2</v>
      </c>
      <c r="Z93" s="336">
        <f t="shared" si="139"/>
        <v>3.2293897342461832E-2</v>
      </c>
      <c r="AA93" s="336">
        <f t="shared" si="139"/>
        <v>3.2560656557027182E-2</v>
      </c>
      <c r="AB93" s="336">
        <f t="shared" si="139"/>
        <v>3.2857366863005402E-2</v>
      </c>
      <c r="AC93" s="336">
        <f t="shared" si="139"/>
        <v>3.3165235954668054E-2</v>
      </c>
      <c r="AD93" s="336">
        <f t="shared" si="139"/>
        <v>3.3434433376412893E-2</v>
      </c>
      <c r="AE93" s="336">
        <f t="shared" ref="AE93:AL93" si="140">AE46/AE$49</f>
        <v>3.3668253208964313E-2</v>
      </c>
      <c r="AF93" s="336">
        <f t="shared" si="140"/>
        <v>3.3895654373856492E-2</v>
      </c>
      <c r="AG93" s="336">
        <f t="shared" si="140"/>
        <v>3.4110092068795332E-2</v>
      </c>
      <c r="AH93" s="336">
        <f t="shared" si="140"/>
        <v>3.4313261296374464E-2</v>
      </c>
      <c r="AI93" s="336">
        <f t="shared" si="140"/>
        <v>3.453816756748479E-2</v>
      </c>
      <c r="AJ93" s="336">
        <f t="shared" si="140"/>
        <v>3.4770320905629488E-2</v>
      </c>
      <c r="AK93" s="336">
        <f t="shared" si="140"/>
        <v>3.5005765089990426E-2</v>
      </c>
      <c r="AL93" s="336">
        <f t="shared" si="140"/>
        <v>3.5250623146336237E-2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0.10316592396552407</v>
      </c>
      <c r="N94" s="336">
        <f t="shared" si="141"/>
        <v>9.82249580189683E-2</v>
      </c>
      <c r="O94" s="336">
        <f t="shared" si="141"/>
        <v>9.0768592145758067E-2</v>
      </c>
      <c r="P94" s="336">
        <f t="shared" si="141"/>
        <v>9.4723855932788495E-2</v>
      </c>
      <c r="Q94" s="336">
        <f t="shared" si="141"/>
        <v>9.5866936183119048E-2</v>
      </c>
      <c r="R94" s="336">
        <f t="shared" si="141"/>
        <v>9.6854889247489931E-2</v>
      </c>
      <c r="S94" s="336">
        <f t="shared" si="141"/>
        <v>9.5297976644617949E-2</v>
      </c>
      <c r="T94" s="336">
        <f t="shared" si="141"/>
        <v>9.7389093506809216E-2</v>
      </c>
      <c r="U94" s="336">
        <f t="shared" si="141"/>
        <v>9.4999566491592177E-2</v>
      </c>
      <c r="V94" s="336">
        <f t="shared" si="141"/>
        <v>9.3572641452773955E-2</v>
      </c>
      <c r="W94" s="336">
        <f t="shared" si="141"/>
        <v>8.5010159672208332E-2</v>
      </c>
      <c r="X94" s="336">
        <f t="shared" si="141"/>
        <v>7.6714379600708052E-2</v>
      </c>
      <c r="Y94" s="336">
        <f t="shared" si="141"/>
        <v>7.5610966484190495E-2</v>
      </c>
      <c r="Z94" s="336">
        <f t="shared" si="141"/>
        <v>7.4442772228199436E-2</v>
      </c>
      <c r="AA94" s="336">
        <f t="shared" si="141"/>
        <v>7.3362352173609618E-2</v>
      </c>
      <c r="AB94" s="336">
        <f t="shared" si="141"/>
        <v>7.230627722648364E-2</v>
      </c>
      <c r="AC94" s="336">
        <f t="shared" si="141"/>
        <v>7.1225639422848097E-2</v>
      </c>
      <c r="AD94" s="336">
        <f t="shared" si="141"/>
        <v>7.0195506402460736E-2</v>
      </c>
      <c r="AE94" s="336">
        <f t="shared" ref="AE94:AL94" si="142">AE47/AE$49</f>
        <v>6.9192559639034021E-2</v>
      </c>
      <c r="AF94" s="336">
        <f t="shared" si="142"/>
        <v>6.8191650172636162E-2</v>
      </c>
      <c r="AG94" s="336">
        <f t="shared" si="142"/>
        <v>6.7163721579648158E-2</v>
      </c>
      <c r="AH94" s="336">
        <f t="shared" si="142"/>
        <v>6.6102164960742685E-2</v>
      </c>
      <c r="AI94" s="336">
        <f t="shared" si="142"/>
        <v>6.5068671021156821E-2</v>
      </c>
      <c r="AJ94" s="336">
        <f t="shared" si="142"/>
        <v>6.4057039967306661E-2</v>
      </c>
      <c r="AK94" s="336">
        <f t="shared" si="142"/>
        <v>6.304440836610381E-2</v>
      </c>
      <c r="AL94" s="336">
        <f t="shared" si="142"/>
        <v>6.2072030743636972E-2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Hull and East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Hull and East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Hull and East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Hull and East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Hull and East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Hull and East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Hull and East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Hull and East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Hull and East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Hull and East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Hull and East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Hull and East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Hull and East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3.8845257609927373</v>
      </c>
      <c r="Y4" s="11">
        <f>'Occ T1'!D8-'Occ T1'!C8</f>
        <v>1.8289099869893164</v>
      </c>
      <c r="Z4" s="11">
        <f>'Occ T1'!E8-'Occ T1'!D8</f>
        <v>-2.2453461050383225</v>
      </c>
      <c r="AA4" s="11">
        <f>'Occ T1'!F8-'Occ T1'!E8</f>
        <v>2.3532787273605891</v>
      </c>
      <c r="AB4" s="11">
        <f>'Occ T1'!D8-'Occ T1'!B8</f>
        <v>5.7134357479820537</v>
      </c>
      <c r="AC4" s="11">
        <f>'Occ T1'!F8-'Occ T1'!D8</f>
        <v>0.10793262232226652</v>
      </c>
    </row>
    <row r="5" spans="1:29" x14ac:dyDescent="0.2">
      <c r="W5" s="10" t="str">
        <f>name!E5</f>
        <v>Professional occupations</v>
      </c>
      <c r="X5" s="11">
        <f>'Occ T1'!C9-'Occ T1'!B9</f>
        <v>6.8806347348753221</v>
      </c>
      <c r="Y5" s="11">
        <f>'Occ T1'!D9-'Occ T1'!C9</f>
        <v>4.1977645872861373</v>
      </c>
      <c r="Z5" s="11">
        <f>'Occ T1'!E9-'Occ T1'!D9</f>
        <v>3.0271889870724493</v>
      </c>
      <c r="AA5" s="11">
        <f>'Occ T1'!F9-'Occ T1'!E9</f>
        <v>6.3678276111028538</v>
      </c>
      <c r="AB5" s="11">
        <f>'Occ T1'!D9-'Occ T1'!B9</f>
        <v>11.078399322161459</v>
      </c>
      <c r="AC5" s="11">
        <f>'Occ T1'!F9-'Occ T1'!D9</f>
        <v>9.3950165981753031</v>
      </c>
    </row>
    <row r="6" spans="1:29" x14ac:dyDescent="0.2">
      <c r="W6" s="10" t="str">
        <f>name!E6</f>
        <v>Associate professional occupations</v>
      </c>
      <c r="X6" s="11">
        <f>'Occ T1'!C10-'Occ T1'!B10</f>
        <v>3.2881090895805087</v>
      </c>
      <c r="Y6" s="11">
        <f>'Occ T1'!D10-'Occ T1'!C10</f>
        <v>2.8192956392854285</v>
      </c>
      <c r="Z6" s="11">
        <f>'Occ T1'!E10-'Occ T1'!D10</f>
        <v>1.2642706203465792</v>
      </c>
      <c r="AA6" s="11">
        <f>'Occ T1'!F10-'Occ T1'!E10</f>
        <v>3.4210499381261883</v>
      </c>
      <c r="AB6" s="11">
        <f>'Occ T1'!D10-'Occ T1'!B10</f>
        <v>6.1074047288659372</v>
      </c>
      <c r="AC6" s="11">
        <f>'Occ T1'!F10-'Occ T1'!D10</f>
        <v>4.6853205584727675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-1.5421097061865368</v>
      </c>
      <c r="Y7" s="11">
        <f>'Occ T1'!D11-'Occ T1'!C11</f>
        <v>2.366505566404733</v>
      </c>
      <c r="Z7" s="11">
        <f>'Occ T1'!E11-'Occ T1'!D11</f>
        <v>0.69773125429236416</v>
      </c>
      <c r="AA7" s="11">
        <f>'Occ T1'!F11-'Occ T1'!E11</f>
        <v>-1.4503112544062589</v>
      </c>
      <c r="AB7" s="11">
        <f>'Occ T1'!D11-'Occ T1'!B11</f>
        <v>0.82439586021819622</v>
      </c>
      <c r="AC7" s="11">
        <f>'Occ T1'!F11-'Occ T1'!D11</f>
        <v>-0.7525800001138947</v>
      </c>
    </row>
    <row r="8" spans="1:29" x14ac:dyDescent="0.2">
      <c r="W8" s="10" t="str">
        <f>name!E8</f>
        <v>Skilled trades occupations</v>
      </c>
      <c r="X8" s="11">
        <f>'Occ T1'!C12-'Occ T1'!B12</f>
        <v>-1.0197251249293799</v>
      </c>
      <c r="Y8" s="11">
        <f>'Occ T1'!D12-'Occ T1'!C12</f>
        <v>-3.0022958224022389</v>
      </c>
      <c r="Z8" s="11">
        <f>'Occ T1'!E12-'Occ T1'!D12</f>
        <v>-1.0028059047325257</v>
      </c>
      <c r="AA8" s="11">
        <f>'Occ T1'!F12-'Occ T1'!E12</f>
        <v>-2.2440775534080863</v>
      </c>
      <c r="AB8" s="11">
        <f>'Occ T1'!D12-'Occ T1'!B12</f>
        <v>-4.0220209473316189</v>
      </c>
      <c r="AC8" s="11">
        <f>'Occ T1'!F12-'Occ T1'!D12</f>
        <v>-3.2468834581406121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0.66735614687980771</v>
      </c>
      <c r="Y9" s="11">
        <f>'Occ T1'!D13-'Occ T1'!C13</f>
        <v>-0.73566638243153193</v>
      </c>
      <c r="Z9" s="11">
        <f>'Occ T1'!E13-'Occ T1'!D13</f>
        <v>-0.19796184221442914</v>
      </c>
      <c r="AA9" s="11">
        <f>'Occ T1'!F13-'Occ T1'!E13</f>
        <v>1.7667868842424035</v>
      </c>
      <c r="AB9" s="11">
        <f>'Occ T1'!D13-'Occ T1'!B13</f>
        <v>-6.8310235551724219E-2</v>
      </c>
      <c r="AC9" s="11">
        <f>'Occ T1'!F13-'Occ T1'!D13</f>
        <v>1.5688250420279743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0.57310810310126925</v>
      </c>
      <c r="Y10" s="11">
        <f>'Occ T1'!D14-'Occ T1'!C14</f>
        <v>-0.18161699976890233</v>
      </c>
      <c r="Z10" s="11">
        <f>'Occ T1'!E14-'Occ T1'!D14</f>
        <v>-0.17938413832224498</v>
      </c>
      <c r="AA10" s="11">
        <f>'Occ T1'!F14-'Occ T1'!E14</f>
        <v>-8.1633992556543689E-2</v>
      </c>
      <c r="AB10" s="11">
        <f>'Occ T1'!D14-'Occ T1'!B14</f>
        <v>0.39149110333236692</v>
      </c>
      <c r="AC10" s="11">
        <f>'Occ T1'!F14-'Occ T1'!D14</f>
        <v>-0.26101813087878867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-0.5659477669844577</v>
      </c>
      <c r="Y11" s="11">
        <f>'Occ T1'!D15-'Occ T1'!C15</f>
        <v>-1.2631019343766745</v>
      </c>
      <c r="Z11" s="11">
        <f>'Occ T1'!E15-'Occ T1'!D15</f>
        <v>-3.7072567221336783E-3</v>
      </c>
      <c r="AA11" s="11">
        <f>'Occ T1'!F15-'Occ T1'!E15</f>
        <v>-1.8891331001251679</v>
      </c>
      <c r="AB11" s="11">
        <f>'Occ T1'!D15-'Occ T1'!B15</f>
        <v>-1.8290497013611322</v>
      </c>
      <c r="AC11" s="11">
        <f>'Occ T1'!F15-'Occ T1'!D15</f>
        <v>-1.8928403568473016</v>
      </c>
    </row>
    <row r="12" spans="1:29" x14ac:dyDescent="0.2">
      <c r="W12" s="10" t="str">
        <f>name!E12</f>
        <v>Elementary occupations</v>
      </c>
      <c r="X12" s="11">
        <f>'Occ T1'!C16-'Occ T1'!B16</f>
        <v>-0.61995123732922508</v>
      </c>
      <c r="Y12" s="11">
        <f>'Occ T1'!D16-'Occ T1'!C16</f>
        <v>-2.6067946409863794</v>
      </c>
      <c r="Z12" s="11">
        <f>'Occ T1'!E16-'Occ T1'!D16</f>
        <v>0.60701438531827989</v>
      </c>
      <c r="AA12" s="11">
        <f>'Occ T1'!F16-'Occ T1'!E16</f>
        <v>-1.6217872603360632</v>
      </c>
      <c r="AB12" s="11">
        <f>'Occ T1'!D16-'Occ T1'!B16</f>
        <v>-3.2267458783156044</v>
      </c>
      <c r="AC12" s="11">
        <f>'Occ T1'!F16-'Occ T1'!D16</f>
        <v>-1.0147728750177833</v>
      </c>
    </row>
    <row r="14" spans="1:29" x14ac:dyDescent="0.2">
      <c r="W14" s="10" t="str">
        <f>name!E3</f>
        <v>All occupations</v>
      </c>
      <c r="X14" s="11">
        <f>'Occ T1'!C18-'Occ T1'!B18</f>
        <v>11.546000000000106</v>
      </c>
      <c r="Y14" s="11">
        <f>'Occ T1'!D18-'Occ T1'!C18</f>
        <v>3.4229999999998881</v>
      </c>
      <c r="Z14" s="11">
        <f>'Occ T1'!E18-'Occ T1'!D18</f>
        <v>1.9669999999999845</v>
      </c>
      <c r="AA14" s="11">
        <f>'Occ T1'!F18-'Occ T1'!E18</f>
        <v>6.6219999999999573</v>
      </c>
      <c r="AB14" s="11">
        <f>'Occ T1'!D18-'Occ T1'!B18</f>
        <v>14.968999999999994</v>
      </c>
      <c r="AC14" s="11">
        <f>'Occ T1'!F18-'Occ T1'!D18</f>
        <v>8.5889999999999418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Hull and East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0.10793262232226652</v>
      </c>
      <c r="O3" s="11">
        <f>'Occ T1'!AB64</f>
        <v>0.93670185345052381</v>
      </c>
      <c r="P3" s="11">
        <f>'Occ T1'!Q64</f>
        <v>-0.82876923112822354</v>
      </c>
    </row>
    <row r="4" spans="1:16" x14ac:dyDescent="0.2">
      <c r="M4" s="10" t="str">
        <f>name!E5</f>
        <v>Professional occupations</v>
      </c>
      <c r="N4" s="11">
        <f>'Occ T1'!F65</f>
        <v>9.3950165981753031</v>
      </c>
      <c r="O4" s="11">
        <f>'Occ T1'!AB65</f>
        <v>5.1853758943132817</v>
      </c>
      <c r="P4" s="11">
        <f>'Occ T1'!Q65</f>
        <v>4.2096407038619894</v>
      </c>
    </row>
    <row r="5" spans="1:16" x14ac:dyDescent="0.2">
      <c r="M5" s="10" t="str">
        <f>name!E6</f>
        <v>Associate professional occupations</v>
      </c>
      <c r="N5" s="11">
        <f>'Occ T1'!F66</f>
        <v>4.6853205584727675</v>
      </c>
      <c r="O5" s="11">
        <f>'Occ T1'!AB66</f>
        <v>5.3523474202356596</v>
      </c>
      <c r="P5" s="11">
        <f>'Occ T1'!Q66</f>
        <v>-0.66702686176293113</v>
      </c>
    </row>
    <row r="6" spans="1:16" x14ac:dyDescent="0.2">
      <c r="M6" s="10" t="str">
        <f>name!E7</f>
        <v>Administrative and secretarial occupations</v>
      </c>
      <c r="N6" s="11">
        <f>'Occ T1'!F67</f>
        <v>-0.7525800001138947</v>
      </c>
      <c r="O6" s="11">
        <f>'Occ T1'!AB67</f>
        <v>-3.2568022623645945</v>
      </c>
      <c r="P6" s="11">
        <f>'Occ T1'!Q67</f>
        <v>2.5042222622507317</v>
      </c>
    </row>
    <row r="7" spans="1:16" x14ac:dyDescent="0.2">
      <c r="M7" s="10" t="str">
        <f>name!E8</f>
        <v>Skilled trades occupations</v>
      </c>
      <c r="N7" s="11">
        <f>'Occ T1'!F68</f>
        <v>-3.2468834581406121</v>
      </c>
      <c r="O7" s="11">
        <f>'Occ T1'!AB68</f>
        <v>0.237780055383499</v>
      </c>
      <c r="P7" s="11">
        <f>'Occ T1'!Q68</f>
        <v>-3.4846635135240867</v>
      </c>
    </row>
    <row r="8" spans="1:16" x14ac:dyDescent="0.2">
      <c r="M8" s="10" t="str">
        <f>name!E9</f>
        <v>Caring, leisure and other service occupations</v>
      </c>
      <c r="N8" s="11">
        <f>'Occ T1'!F69</f>
        <v>1.5688250420279743</v>
      </c>
      <c r="O8" s="11">
        <f>'Occ T1'!AB69</f>
        <v>0.61981345050815762</v>
      </c>
      <c r="P8" s="11">
        <f>'Occ T1'!Q69</f>
        <v>0.94901159151979275</v>
      </c>
    </row>
    <row r="9" spans="1:16" x14ac:dyDescent="0.2">
      <c r="M9" s="10" t="str">
        <f>name!E10</f>
        <v>Sales and customer service occupations</v>
      </c>
      <c r="N9" s="11">
        <f>'Occ T1'!F70</f>
        <v>-0.26101813087878867</v>
      </c>
      <c r="O9" s="11">
        <f>'Occ T1'!AB70</f>
        <v>-1.1572333091969984</v>
      </c>
      <c r="P9" s="11">
        <f>'Occ T1'!Q70</f>
        <v>0.89621517831823461</v>
      </c>
    </row>
    <row r="10" spans="1:16" x14ac:dyDescent="0.2">
      <c r="M10" s="10" t="str">
        <f>name!E11</f>
        <v>Process, plant and machine operatives</v>
      </c>
      <c r="N10" s="11">
        <f>'Occ T1'!F71</f>
        <v>-1.8928403568473016</v>
      </c>
      <c r="O10" s="11">
        <f>'Occ T1'!AB71</f>
        <v>0.36549750327161501</v>
      </c>
      <c r="P10" s="11">
        <f>'Occ T1'!Q71</f>
        <v>-2.2583378601188961</v>
      </c>
    </row>
    <row r="11" spans="1:16" x14ac:dyDescent="0.2">
      <c r="M11" s="10" t="str">
        <f>name!E12</f>
        <v>Elementary occupations</v>
      </c>
      <c r="N11" s="11">
        <f>'Occ T1'!F72</f>
        <v>-1.0147728750177833</v>
      </c>
      <c r="O11" s="11">
        <f>'Occ T1'!AB72</f>
        <v>-1.0720525179503984</v>
      </c>
      <c r="P11" s="11">
        <f>'Occ T1'!Q72</f>
        <v>5.727964293256349E-2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8.5889999999999418</v>
      </c>
      <c r="O13" s="11">
        <f>'Occ T1'!AB74</f>
        <v>7.2114280876507451</v>
      </c>
      <c r="P13" s="11">
        <f>'Occ T1'!Q74</f>
        <v>1.3775719123491683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Hull and East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0.43910127433120572</v>
      </c>
      <c r="O3" s="11">
        <f>'Occ T5'!H44</f>
        <v>0.51913236835971466</v>
      </c>
      <c r="P3" s="11">
        <f>'Occ T5'!G44</f>
        <v>-0.85030102036865429</v>
      </c>
    </row>
    <row r="4" spans="1:16" x14ac:dyDescent="0.2">
      <c r="M4" s="10" t="str">
        <f>name!E5</f>
        <v>Professional occupations</v>
      </c>
      <c r="N4" s="11">
        <f>'Occ T5'!I45</f>
        <v>-0.21826237276500216</v>
      </c>
      <c r="O4" s="11">
        <f>'Occ T5'!H45</f>
        <v>1.8837261209086904</v>
      </c>
      <c r="P4" s="11">
        <f>'Occ T5'!G45</f>
        <v>7.7295528500316166</v>
      </c>
    </row>
    <row r="5" spans="1:16" x14ac:dyDescent="0.2">
      <c r="M5" s="10" t="str">
        <f>name!E6</f>
        <v>Associate professional occupations</v>
      </c>
      <c r="N5" s="11">
        <f>'Occ T5'!I46</f>
        <v>-8.0456882901027704E-3</v>
      </c>
      <c r="O5" s="11">
        <f>'Occ T5'!H46</f>
        <v>1.8148787983504002</v>
      </c>
      <c r="P5" s="11">
        <f>'Occ T5'!G46</f>
        <v>2.878487448412443</v>
      </c>
    </row>
    <row r="6" spans="1:16" x14ac:dyDescent="0.2">
      <c r="M6" s="10" t="str">
        <f>name!E7</f>
        <v>Administrative and secretarial occupations</v>
      </c>
      <c r="N6" s="11">
        <f>'Occ T5'!I47</f>
        <v>-7.2388794865188122E-2</v>
      </c>
      <c r="O6" s="11">
        <f>'Occ T5'!H47</f>
        <v>-1.1367691769113755</v>
      </c>
      <c r="P6" s="11">
        <f>'Occ T5'!G47</f>
        <v>0.45657797166268566</v>
      </c>
    </row>
    <row r="7" spans="1:16" x14ac:dyDescent="0.2">
      <c r="M7" s="10" t="str">
        <f>name!E8</f>
        <v>Skilled trades occupations</v>
      </c>
      <c r="N7" s="11">
        <f>'Occ T5'!I48</f>
        <v>0.2903430188389855</v>
      </c>
      <c r="O7" s="11">
        <f>'Occ T5'!H48</f>
        <v>0.27917315055216685</v>
      </c>
      <c r="P7" s="11">
        <f>'Occ T5'!G48</f>
        <v>-3.8163996275317658</v>
      </c>
    </row>
    <row r="8" spans="1:16" x14ac:dyDescent="0.2">
      <c r="M8" s="10" t="str">
        <f>name!E9</f>
        <v>Caring, leisure and other service occupations</v>
      </c>
      <c r="N8" s="11">
        <f>'Occ T5'!I49</f>
        <v>5.9031008300536314E-2</v>
      </c>
      <c r="O8" s="11">
        <f>'Occ T5'!H49</f>
        <v>-0.15672945723851939</v>
      </c>
      <c r="P8" s="11">
        <f>'Occ T5'!G49</f>
        <v>1.6665234909659201</v>
      </c>
    </row>
    <row r="9" spans="1:16" x14ac:dyDescent="0.2">
      <c r="M9" s="10" t="str">
        <f>name!E10</f>
        <v>Sales and customer service occupations</v>
      </c>
      <c r="N9" s="11">
        <f>'Occ T5'!I50</f>
        <v>-0.2808511465578919</v>
      </c>
      <c r="O9" s="11">
        <f>'Occ T5'!H50</f>
        <v>0.14674964320966843</v>
      </c>
      <c r="P9" s="11">
        <f>'Occ T5'!G50</f>
        <v>-0.12691662753055155</v>
      </c>
    </row>
    <row r="10" spans="1:16" x14ac:dyDescent="0.2">
      <c r="M10" s="10" t="str">
        <f>name!E11</f>
        <v>Process, plant and machine operatives</v>
      </c>
      <c r="N10" s="11">
        <f>'Occ T5'!I51</f>
        <v>0.47442710802127808</v>
      </c>
      <c r="O10" s="11">
        <f>'Occ T5'!H51</f>
        <v>0.45673860919460729</v>
      </c>
      <c r="P10" s="11">
        <f>'Occ T5'!G51</f>
        <v>-2.8240060740631669</v>
      </c>
    </row>
    <row r="11" spans="1:16" x14ac:dyDescent="0.2">
      <c r="M11" s="10" t="str">
        <f>name!E12</f>
        <v>Elementary occupations</v>
      </c>
      <c r="N11" s="11">
        <f>'Occ T5'!I52</f>
        <v>0.44527535883665781</v>
      </c>
      <c r="O11" s="11">
        <f>'Occ T5'!H52</f>
        <v>-2.1464696904056613</v>
      </c>
      <c r="P11" s="11">
        <f>'Occ T5'!G52</f>
        <v>0.68642145655114284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1.1286297658504765</v>
      </c>
      <c r="O13" s="11">
        <f>'Occ T5'!H54</f>
        <v>1.6604303660196962</v>
      </c>
      <c r="P13" s="11">
        <f>'Occ T5'!G54</f>
        <v>5.7999398681296839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0.14031648094458982</v>
      </c>
      <c r="O18" s="11">
        <f>'Occ T5'!AN44</f>
        <v>0.44684385072857014</v>
      </c>
      <c r="P18" s="11">
        <f>'Occ T5'!AM44</f>
        <v>0.34954152177735587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0.2646228322213422</v>
      </c>
      <c r="O19" s="11">
        <f>'Occ T5'!AN45</f>
        <v>1.2674369072522378</v>
      </c>
      <c r="P19" s="11">
        <f>'Occ T5'!AM45</f>
        <v>3.6533161548397146</v>
      </c>
    </row>
    <row r="20" spans="13:16" x14ac:dyDescent="0.2">
      <c r="M20" s="10" t="str">
        <f t="shared" si="0"/>
        <v>Associate professional occupations</v>
      </c>
      <c r="N20" s="11">
        <f>'Occ T5'!AO46</f>
        <v>5.0209546216338996E-2</v>
      </c>
      <c r="O20" s="11">
        <f>'Occ T5'!AN46</f>
        <v>1.7050573199255865</v>
      </c>
      <c r="P20" s="11">
        <f>'Occ T5'!AM46</f>
        <v>3.5970805540937327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-0.14619146707043451</v>
      </c>
      <c r="O21" s="11">
        <f>'Occ T5'!AN47</f>
        <v>-1.3085878199142034</v>
      </c>
      <c r="P21" s="11">
        <f>'Occ T5'!AM47</f>
        <v>-1.8020229753799519</v>
      </c>
    </row>
    <row r="22" spans="13:16" x14ac:dyDescent="0.2">
      <c r="M22" s="10" t="str">
        <f t="shared" si="0"/>
        <v>Skilled trades occupations</v>
      </c>
      <c r="N22" s="11">
        <f>'Occ T5'!AO48</f>
        <v>0.18805600835809533</v>
      </c>
      <c r="O22" s="11">
        <f>'Occ T5'!AN48</f>
        <v>6.4555632131818586E-2</v>
      </c>
      <c r="P22" s="11">
        <f>'Occ T5'!AM48</f>
        <v>-1.4831585106416911E-2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-8.3842953376990437E-2</v>
      </c>
      <c r="O23" s="11">
        <f>'Occ T5'!AN49</f>
        <v>-0.6034270482299533</v>
      </c>
      <c r="P23" s="11">
        <f>'Occ T5'!AM49</f>
        <v>1.3070834521150854</v>
      </c>
    </row>
    <row r="24" spans="13:16" x14ac:dyDescent="0.2">
      <c r="M24" s="10" t="str">
        <f t="shared" si="0"/>
        <v>Sales and customer service occupations</v>
      </c>
      <c r="N24" s="11">
        <f>'Occ T5'!AO50</f>
        <v>-0.15482578860656976</v>
      </c>
      <c r="O24" s="11">
        <f>'Occ T5'!AN50</f>
        <v>-0.30167257020604232</v>
      </c>
      <c r="P24" s="11">
        <f>'Occ T5'!AM50</f>
        <v>-0.70073495038439626</v>
      </c>
    </row>
    <row r="25" spans="13:16" x14ac:dyDescent="0.2">
      <c r="M25" s="10" t="str">
        <f t="shared" si="0"/>
        <v>Process, plant and machine operatives</v>
      </c>
      <c r="N25" s="11">
        <f>'Occ T5'!AO51</f>
        <v>5.5201417412937825E-3</v>
      </c>
      <c r="O25" s="11">
        <f>'Occ T5'!AN51</f>
        <v>0.34649321342508921</v>
      </c>
      <c r="P25" s="11">
        <f>'Occ T5'!AM51</f>
        <v>1.3484148105230354E-2</v>
      </c>
    </row>
    <row r="26" spans="13:16" x14ac:dyDescent="0.2">
      <c r="M26" s="10" t="str">
        <f t="shared" si="0"/>
        <v>Elementary occupations</v>
      </c>
      <c r="N26" s="11">
        <f>'Occ T5'!AO52</f>
        <v>0.18725068605263095</v>
      </c>
      <c r="O26" s="11">
        <f>'Occ T5'!AN52</f>
        <v>-1.4434207484669095</v>
      </c>
      <c r="P26" s="11">
        <f>'Occ T5'!AM52</f>
        <v>0.18411754446386963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0.45111548648029753</v>
      </c>
      <c r="O28" s="11">
        <f>'Occ T5'!AN54</f>
        <v>0.17327873664620341</v>
      </c>
      <c r="P28" s="11">
        <f>'Occ T5'!AM54</f>
        <v>6.5870338645242299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0.29878479338661723</v>
      </c>
      <c r="O33" s="11">
        <f>'Occ T5'!X44</f>
        <v>7.228851763114319E-2</v>
      </c>
      <c r="P33" s="11">
        <f>'Occ T5'!W44</f>
        <v>-1.1998425421459995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-0.48288520498634346</v>
      </c>
      <c r="O34" s="11">
        <f>'Occ T5'!X45</f>
        <v>0.61628921365645395</v>
      </c>
      <c r="P34" s="11">
        <f>'Occ T5'!W45</f>
        <v>4.0762366951919198</v>
      </c>
    </row>
    <row r="35" spans="1:16" x14ac:dyDescent="0.2">
      <c r="M35" s="10" t="str">
        <f t="shared" si="1"/>
        <v>Associate professional occupations</v>
      </c>
      <c r="N35" s="11">
        <f>'Occ T5'!Y46</f>
        <v>-5.8255234506443543E-2</v>
      </c>
      <c r="O35" s="11">
        <f>'Occ T5'!X46</f>
        <v>0.10982147842481749</v>
      </c>
      <c r="P35" s="11">
        <f>'Occ T5'!W46</f>
        <v>-0.71859310568130041</v>
      </c>
    </row>
    <row r="36" spans="1:16" x14ac:dyDescent="0.2">
      <c r="M36" s="10" t="str">
        <f t="shared" si="1"/>
        <v>Administrative and secretarial occupations</v>
      </c>
      <c r="N36" s="11">
        <f>'Occ T5'!Y47</f>
        <v>7.3802672205246111E-2</v>
      </c>
      <c r="O36" s="11">
        <f>'Occ T5'!X47</f>
        <v>0.17181864300282967</v>
      </c>
      <c r="P36" s="11">
        <f>'Occ T5'!W47</f>
        <v>2.2586009470426465</v>
      </c>
    </row>
    <row r="37" spans="1:16" x14ac:dyDescent="0.2">
      <c r="M37" s="10" t="str">
        <f t="shared" si="1"/>
        <v>Skilled trades occupations</v>
      </c>
      <c r="N37" s="11">
        <f>'Occ T5'!Y48</f>
        <v>0.10228701048089839</v>
      </c>
      <c r="O37" s="11">
        <f>'Occ T5'!X48</f>
        <v>0.21461751842034871</v>
      </c>
      <c r="P37" s="11">
        <f>'Occ T5'!W48</f>
        <v>-3.8015680424253357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0.14287396167752492</v>
      </c>
      <c r="O38" s="11">
        <f>'Occ T5'!X49</f>
        <v>0.44669759099143436</v>
      </c>
      <c r="P38" s="11">
        <f>'Occ T5'!W49</f>
        <v>0.35944003885082898</v>
      </c>
    </row>
    <row r="39" spans="1:16" x14ac:dyDescent="0.2">
      <c r="M39" s="10" t="str">
        <f t="shared" si="1"/>
        <v>Sales and customer service occupations</v>
      </c>
      <c r="N39" s="11">
        <f>'Occ T5'!Y50</f>
        <v>-0.1260253579513223</v>
      </c>
      <c r="O39" s="11">
        <f>'Occ T5'!X50</f>
        <v>0.44842221341571253</v>
      </c>
      <c r="P39" s="11">
        <f>'Occ T5'!W50</f>
        <v>0.57381832285383982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Hull and East Yorkshire</v>
      </c>
      <c r="M40" s="10" t="str">
        <f t="shared" si="1"/>
        <v>Process, plant and machine operatives</v>
      </c>
      <c r="N40" s="11">
        <f>'Occ T5'!Y51</f>
        <v>0.46890696627998407</v>
      </c>
      <c r="O40" s="11">
        <f>'Occ T5'!X51</f>
        <v>0.11024539576951931</v>
      </c>
      <c r="P40" s="11">
        <f>'Occ T5'!W51</f>
        <v>-2.8374902221683858</v>
      </c>
    </row>
    <row r="41" spans="1:16" x14ac:dyDescent="0.2">
      <c r="M41" s="10" t="str">
        <f t="shared" si="1"/>
        <v>Elementary occupations</v>
      </c>
      <c r="N41" s="11">
        <f>'Occ T5'!Y52</f>
        <v>0.25802467278402741</v>
      </c>
      <c r="O41" s="11">
        <f>'Occ T5'!X52</f>
        <v>-0.70304894193874645</v>
      </c>
      <c r="P41" s="11">
        <f>'Occ T5'!W52</f>
        <v>0.50230391208727809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0.6775142793701896</v>
      </c>
      <c r="O43" s="11">
        <f>'Occ T5'!X54</f>
        <v>1.487151629373507</v>
      </c>
      <c r="P43" s="11">
        <f>'Occ T5'!W54</f>
        <v>-0.78709399639448918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Hull and East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Hull and East Yorkshire, Hull and East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3.131033125963643</v>
      </c>
      <c r="C5" s="11">
        <f>HLOOKUP(C$3,'Qual F1'!$M$4:$BW$14,11,FALSE)</f>
        <v>3.7911438793265724</v>
      </c>
      <c r="D5" s="11">
        <f>HLOOKUP(D$3,'Qual F1'!$M$4:$BW$14,11,FALSE)</f>
        <v>3.6483511040010685</v>
      </c>
      <c r="E5" s="11">
        <f>HLOOKUP(E$3,'Qual F1'!$M$4:$BW$14,11,FALSE)</f>
        <v>4.9494049982591193</v>
      </c>
      <c r="F5" s="11">
        <f>HLOOKUP(F$3,'Qual F1'!$M$4:$BW$14,11,FALSE)</f>
        <v>6.6967181545974217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20.399686570543775</v>
      </c>
      <c r="C6" s="11">
        <f>HLOOKUP(C$3,'Qual F1'!$M$4:$BW$14,10,FALSE)</f>
        <v>25.685113725912469</v>
      </c>
      <c r="D6" s="11">
        <f>HLOOKUP(D$3,'Qual F1'!$M$4:$BW$14,10,FALSE)</f>
        <v>24.732652542678156</v>
      </c>
      <c r="E6" s="11">
        <f>HLOOKUP(E$3,'Qual F1'!$M$4:$BW$14,10,FALSE)</f>
        <v>33.779355353517701</v>
      </c>
      <c r="F6" s="11">
        <f>HLOOKUP(F$3,'Qual F1'!$M$4:$BW$14,10,FALSE)</f>
        <v>45.842939979283265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42.874437108980942</v>
      </c>
      <c r="C7" s="11">
        <f>HLOOKUP(C$3,'Qual F1'!$M$4:$BW$14,9,FALSE)</f>
        <v>48.522125627108295</v>
      </c>
      <c r="D7" s="11">
        <f>HLOOKUP(D$3,'Qual F1'!$M$4:$BW$14,9,FALSE)</f>
        <v>49.964573215818938</v>
      </c>
      <c r="E7" s="11">
        <f>HLOOKUP(E$3,'Qual F1'!$M$4:$BW$14,9,FALSE)</f>
        <v>55.942005174551838</v>
      </c>
      <c r="F7" s="11">
        <f>HLOOKUP(F$3,'Qual F1'!$M$4:$BW$14,9,FALSE)</f>
        <v>65.531039616162616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14.722278083197306</v>
      </c>
      <c r="C8" s="11">
        <f>HLOOKUP(C$3,'Qual F1'!$M$4:$BW$14,8,FALSE)</f>
        <v>14.615366227844916</v>
      </c>
      <c r="D8" s="11">
        <f>HLOOKUP(D$3,'Qual F1'!$M$4:$BW$14,8,FALSE)</f>
        <v>14.352143499432648</v>
      </c>
      <c r="E8" s="11">
        <f>HLOOKUP(E$3,'Qual F1'!$M$4:$BW$14,8,FALSE)</f>
        <v>15.083275714842259</v>
      </c>
      <c r="F8" s="11">
        <f>HLOOKUP(F$3,'Qual F1'!$M$4:$BW$14,8,FALSE)</f>
        <v>16.640080849872152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13.017691707518431</v>
      </c>
      <c r="C9" s="11">
        <f>HLOOKUP(C$3,'Qual F1'!$M$4:$BW$14,7,FALSE)</f>
        <v>14.241378917578142</v>
      </c>
      <c r="D9" s="11">
        <f>HLOOKUP(D$3,'Qual F1'!$M$4:$BW$14,7,FALSE)</f>
        <v>14.460537771273222</v>
      </c>
      <c r="E9" s="11">
        <f>HLOOKUP(E$3,'Qual F1'!$M$4:$BW$14,7,FALSE)</f>
        <v>16.026496310968426</v>
      </c>
      <c r="F9" s="11">
        <f>HLOOKUP(F$3,'Qual F1'!$M$4:$BW$14,7,FALSE)</f>
        <v>18.637039453435023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60.080193507989584</v>
      </c>
      <c r="C10" s="11">
        <f>HLOOKUP(C$3,'Qual F1'!$M$4:$BW$14,6,FALSE)</f>
        <v>63.576936293095457</v>
      </c>
      <c r="D10" s="11">
        <f>HLOOKUP(D$3,'Qual F1'!$M$4:$BW$14,6,FALSE)</f>
        <v>68.818070843259861</v>
      </c>
      <c r="E10" s="11">
        <f>HLOOKUP(E$3,'Qual F1'!$M$4:$BW$14,6,FALSE)</f>
        <v>66.827055939794988</v>
      </c>
      <c r="F10" s="11">
        <f>HLOOKUP(F$3,'Qual F1'!$M$4:$BW$14,6,FALSE)</f>
        <v>71.639367694313478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58.19585806115208</v>
      </c>
      <c r="C11" s="11">
        <f>HLOOKUP(C$3,'Qual F1'!$M$4:$BW$14,5,FALSE)</f>
        <v>56.921998292740007</v>
      </c>
      <c r="D11" s="11">
        <f>HLOOKUP(D$3,'Qual F1'!$M$4:$BW$14,5,FALSE)</f>
        <v>61.582963270924431</v>
      </c>
      <c r="E11" s="11">
        <f>HLOOKUP(E$3,'Qual F1'!$M$4:$BW$14,5,FALSE)</f>
        <v>53.366983799572438</v>
      </c>
      <c r="F11" s="11">
        <f>HLOOKUP(F$3,'Qual F1'!$M$4:$BW$14,5,FALSE)</f>
        <v>42.732366833329728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42.978182231884645</v>
      </c>
      <c r="C12" s="11">
        <f>HLOOKUP(C$3,'Qual F1'!$M$4:$BW$14,4,FALSE)</f>
        <v>40.09594104113809</v>
      </c>
      <c r="D12" s="11">
        <f>HLOOKUP(D$3,'Qual F1'!$M$4:$BW$14,4,FALSE)</f>
        <v>36.693394763714061</v>
      </c>
      <c r="E12" s="11">
        <f>HLOOKUP(E$3,'Qual F1'!$M$4:$BW$14,4,FALSE)</f>
        <v>32.949013727741239</v>
      </c>
      <c r="F12" s="11">
        <f>HLOOKUP(F$3,'Qual F1'!$M$4:$BW$14,4,FALSE)</f>
        <v>21.874114058770289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16.691639602769708</v>
      </c>
      <c r="C13" s="11">
        <f>HLOOKUP(C$3,'Qual F1'!$M$4:$BW$14,3,FALSE)</f>
        <v>16.186995995256169</v>
      </c>
      <c r="D13" s="11">
        <f>HLOOKUP(D$3,'Qual F1'!$M$4:$BW$14,3,FALSE)</f>
        <v>12.807312988897845</v>
      </c>
      <c r="E13" s="11">
        <f>HLOOKUP(E$3,'Qual F1'!$M$4:$BW$14,3,FALSE)</f>
        <v>10.103408980751981</v>
      </c>
      <c r="F13" s="11">
        <f>HLOOKUP(F$3,'Qual F1'!$M$4:$BW$14,3,FALSE)</f>
        <v>6.0553333602360135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272.09100000000012</v>
      </c>
      <c r="C15" s="11">
        <f t="shared" ref="C15:F15" si="0">SUM(C5:C13)</f>
        <v>283.63700000000011</v>
      </c>
      <c r="D15" s="11">
        <f t="shared" si="0"/>
        <v>287.06000000000023</v>
      </c>
      <c r="E15" s="11">
        <f t="shared" si="0"/>
        <v>289.02699999999999</v>
      </c>
      <c r="F15" s="11">
        <f t="shared" si="0"/>
        <v>295.64900000000006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1.1507301329201045</v>
      </c>
      <c r="C19" s="18">
        <f t="shared" si="1"/>
        <v>1.336618240683187</v>
      </c>
      <c r="D19" s="18">
        <f t="shared" si="1"/>
        <v>1.2709367741939197</v>
      </c>
      <c r="E19" s="18">
        <f t="shared" si="1"/>
        <v>1.7124368997564654</v>
      </c>
      <c r="F19" s="18">
        <f t="shared" si="1"/>
        <v>2.2650907510586609</v>
      </c>
      <c r="G19" s="11"/>
    </row>
    <row r="20" spans="1:7" x14ac:dyDescent="0.2">
      <c r="A20" t="str">
        <f>$A6</f>
        <v>RQF7 Other higher degree</v>
      </c>
      <c r="B20" s="18">
        <f t="shared" si="1"/>
        <v>7.4973764551358792</v>
      </c>
      <c r="C20" s="18">
        <f t="shared" si="1"/>
        <v>9.0556287529174462</v>
      </c>
      <c r="D20" s="18">
        <f t="shared" si="1"/>
        <v>8.6158477470487487</v>
      </c>
      <c r="E20" s="18">
        <f t="shared" si="1"/>
        <v>11.687266363875244</v>
      </c>
      <c r="F20" s="18">
        <f t="shared" si="1"/>
        <v>15.505866747150593</v>
      </c>
      <c r="G20" s="11"/>
    </row>
    <row r="21" spans="1:7" x14ac:dyDescent="0.2">
      <c r="A21" t="str">
        <f>$A7</f>
        <v>RQF6 First degree</v>
      </c>
      <c r="B21" s="18">
        <f t="shared" si="1"/>
        <v>15.757388928329464</v>
      </c>
      <c r="C21" s="18">
        <f t="shared" si="1"/>
        <v>17.107121294862193</v>
      </c>
      <c r="D21" s="18">
        <f t="shared" si="1"/>
        <v>17.40562015460841</v>
      </c>
      <c r="E21" s="18">
        <f t="shared" si="1"/>
        <v>19.355286936705511</v>
      </c>
      <c r="F21" s="18">
        <f t="shared" si="1"/>
        <v>22.165148407795257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5.4107920082609491</v>
      </c>
      <c r="C22" s="18">
        <f t="shared" si="3"/>
        <v>5.1528419169025588</v>
      </c>
      <c r="D22" s="18">
        <f t="shared" si="3"/>
        <v>4.9997016301235409</v>
      </c>
      <c r="E22" s="18">
        <f t="shared" si="3"/>
        <v>5.2186389904203621</v>
      </c>
      <c r="F22" s="18">
        <f t="shared" si="3"/>
        <v>5.6283230621013942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4.7843154339976053</v>
      </c>
      <c r="C23" s="18">
        <f t="shared" si="4"/>
        <v>5.0209877123147315</v>
      </c>
      <c r="D23" s="18">
        <f t="shared" si="4"/>
        <v>5.0374617749854416</v>
      </c>
      <c r="E23" s="18">
        <f t="shared" si="4"/>
        <v>5.5449824102829242</v>
      </c>
      <c r="F23" s="18">
        <f t="shared" si="4"/>
        <v>6.3037721938633373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22.080919070454208</v>
      </c>
      <c r="C24" s="18">
        <f t="shared" si="5"/>
        <v>22.414895198121343</v>
      </c>
      <c r="D24" s="18">
        <f t="shared" si="5"/>
        <v>23.973410033881351</v>
      </c>
      <c r="E24" s="18">
        <f t="shared" si="5"/>
        <v>23.121388638360774</v>
      </c>
      <c r="F24" s="18">
        <f t="shared" si="5"/>
        <v>24.231222731791231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21.388380380516832</v>
      </c>
      <c r="C25" s="18">
        <f t="shared" si="6"/>
        <v>20.068608218511681</v>
      </c>
      <c r="D25" s="18">
        <f t="shared" si="6"/>
        <v>21.452993545225521</v>
      </c>
      <c r="E25" s="18">
        <f t="shared" si="6"/>
        <v>18.46435931576373</v>
      </c>
      <c r="F25" s="18">
        <f t="shared" si="6"/>
        <v>14.453749829469986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15.795517761294796</v>
      </c>
      <c r="C26" s="18">
        <f>C12/C$15*100</f>
        <v>14.136357753444745</v>
      </c>
      <c r="D26" s="18">
        <f t="shared" si="7"/>
        <v>12.782482673905815</v>
      </c>
      <c r="E26" s="18">
        <f t="shared" si="7"/>
        <v>11.399977762541646</v>
      </c>
      <c r="F26" s="18">
        <f t="shared" si="7"/>
        <v>7.3986768292029685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6.134579829090157</v>
      </c>
      <c r="C27" s="18">
        <f>C13/C$15*100</f>
        <v>5.7069409122421133</v>
      </c>
      <c r="D27" s="18">
        <f t="shared" si="8"/>
        <v>4.4615456660272539</v>
      </c>
      <c r="E27" s="18">
        <f t="shared" si="8"/>
        <v>3.4956626822933434</v>
      </c>
      <c r="F27" s="18">
        <f t="shared" si="8"/>
        <v>2.0481494475665443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4.8988316498005391</v>
      </c>
      <c r="C33" s="18">
        <f t="shared" si="9"/>
        <v>-3.7664826203026691</v>
      </c>
      <c r="D33" s="18">
        <f t="shared" si="9"/>
        <v>6.2897224984668876</v>
      </c>
      <c r="E33" s="18">
        <f t="shared" si="9"/>
        <v>3.0696741048243048</v>
      </c>
      <c r="F33" s="18">
        <f>IF(F$3-D$3 &lt;&gt; 0,(EXP(LN(F5/D5)/(F$3-D$3))-1)*100,0)</f>
        <v>4.1320359503598025</v>
      </c>
    </row>
    <row r="34" spans="1:6" x14ac:dyDescent="0.2">
      <c r="A34" t="str">
        <f>$A20</f>
        <v>RQF7 Other higher degree</v>
      </c>
      <c r="B34" s="18">
        <f t="shared" si="9"/>
        <v>5.9289090484933471</v>
      </c>
      <c r="C34" s="18">
        <f t="shared" si="9"/>
        <v>-3.7082225657946832</v>
      </c>
      <c r="D34" s="18">
        <f t="shared" si="9"/>
        <v>6.4329579713838569</v>
      </c>
      <c r="E34" s="18">
        <f t="shared" si="9"/>
        <v>3.1008178764814431</v>
      </c>
      <c r="F34" s="18">
        <f t="shared" ref="F34:F43" si="10">IF(F$3-D$3 &lt;&gt; 0,(EXP(LN(F6/D6)/(F$3-D$3))-1)*100,0)</f>
        <v>4.199775762940372</v>
      </c>
    </row>
    <row r="35" spans="1:6" x14ac:dyDescent="0.2">
      <c r="A35" t="str">
        <f>$A21</f>
        <v>RQF6 First degree</v>
      </c>
      <c r="B35" s="18">
        <f t="shared" si="9"/>
        <v>3.1419520752063113</v>
      </c>
      <c r="C35" s="18">
        <f t="shared" si="9"/>
        <v>2.9727625697930637</v>
      </c>
      <c r="D35" s="18">
        <f t="shared" si="9"/>
        <v>2.2857583509124257</v>
      </c>
      <c r="E35" s="18">
        <f t="shared" si="9"/>
        <v>1.5946650618271718</v>
      </c>
      <c r="F35" s="18">
        <f t="shared" si="10"/>
        <v>1.8245091086384946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-0.18204424334115066</v>
      </c>
      <c r="C36" s="18">
        <f t="shared" ref="C36:E36" si="12">IF(D$3-C$3 &lt;&gt; 0,(EXP(LN(D8/C8)/(D$3-C$3))-1)*100,0)</f>
        <v>-1.8009998812809846</v>
      </c>
      <c r="D36" s="18">
        <f t="shared" si="12"/>
        <v>0.99869919626573989</v>
      </c>
      <c r="E36" s="18">
        <f t="shared" si="12"/>
        <v>0.98711750562161527</v>
      </c>
      <c r="F36" s="18">
        <f t="shared" si="10"/>
        <v>0.99097792159636988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2.2714739059692457</v>
      </c>
      <c r="C37" s="18">
        <f t="shared" si="13"/>
        <v>1.538887877104167</v>
      </c>
      <c r="D37" s="18">
        <f t="shared" si="13"/>
        <v>2.0776888867437338</v>
      </c>
      <c r="E37" s="18">
        <f t="shared" si="13"/>
        <v>1.5205200159092103</v>
      </c>
      <c r="F37" s="18">
        <f t="shared" si="10"/>
        <v>1.7059042410387137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1.4243115033027109</v>
      </c>
      <c r="C38" s="18">
        <f t="shared" si="14"/>
        <v>8.2437670887478767</v>
      </c>
      <c r="D38" s="18">
        <f t="shared" si="14"/>
        <v>-0.58544635419056634</v>
      </c>
      <c r="E38" s="18">
        <f t="shared" si="14"/>
        <v>0.69779052582132906</v>
      </c>
      <c r="F38" s="18">
        <f t="shared" si="10"/>
        <v>0.26821494067705842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-0.55177970329700621</v>
      </c>
      <c r="C39" s="18">
        <f t="shared" si="15"/>
        <v>8.1883368785014898</v>
      </c>
      <c r="D39" s="18">
        <f t="shared" si="15"/>
        <v>-2.8232399876959247</v>
      </c>
      <c r="E39" s="18">
        <f t="shared" si="15"/>
        <v>-2.1978439342922096</v>
      </c>
      <c r="F39" s="18">
        <f t="shared" si="10"/>
        <v>-2.4067552147345128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-1.7204652407187382</v>
      </c>
      <c r="C40" s="18">
        <f t="shared" si="16"/>
        <v>-8.4860117734437139</v>
      </c>
      <c r="D40" s="18">
        <f t="shared" si="16"/>
        <v>-2.1297032344145705</v>
      </c>
      <c r="E40" s="18">
        <f t="shared" si="16"/>
        <v>-4.0137985441244357</v>
      </c>
      <c r="F40" s="18">
        <f t="shared" si="10"/>
        <v>-3.3898317151446755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-0.76455648202998772</v>
      </c>
      <c r="C41" s="18">
        <f t="shared" si="17"/>
        <v>-20.879000695056625</v>
      </c>
      <c r="D41" s="18">
        <f t="shared" si="17"/>
        <v>-4.6321521581885623</v>
      </c>
      <c r="E41" s="18">
        <f t="shared" si="17"/>
        <v>-4.9905044181224545</v>
      </c>
      <c r="F41" s="18">
        <f t="shared" si="10"/>
        <v>-4.8712035304526839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1.0443830639741414</v>
      </c>
      <c r="C43" s="18">
        <f t="shared" ref="C43" si="18">IF(D$3-C$3 &lt;&gt; 0,(EXP(LN(D15/C15)/(D$3-C$3))-1)*100,0)</f>
        <v>1.206824215458524</v>
      </c>
      <c r="D43" s="18">
        <f>IF(E$3-D$3 &lt;&gt; 0,(EXP(LN(E15/D15)/(E$3-D$3))-1)*100,0)</f>
        <v>0.13667043324572248</v>
      </c>
      <c r="E43" s="18">
        <f>IF(F$3-E$3 &lt;&gt; 0,(EXP(LN(F15/E15)/(F$3-E$3))-1)*100,0)</f>
        <v>0.22678507450626384</v>
      </c>
      <c r="F43" s="18">
        <f t="shared" si="10"/>
        <v>0.19673785372678054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0.66011075336292935</v>
      </c>
      <c r="C47" s="27">
        <f>D5-C5</f>
        <v>-0.14279277532550383</v>
      </c>
      <c r="D47" s="27">
        <f>E5-D5</f>
        <v>1.3010538942580507</v>
      </c>
      <c r="E47" s="27">
        <f>F5-E5</f>
        <v>1.7473131563383024</v>
      </c>
      <c r="F47" s="27">
        <f>F5-D5</f>
        <v>3.0483670505963532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5.2854271553686942</v>
      </c>
      <c r="C48" s="27">
        <f t="shared" si="20"/>
        <v>-0.95246118323431261</v>
      </c>
      <c r="D48" s="27">
        <f t="shared" si="20"/>
        <v>9.0467028108395446</v>
      </c>
      <c r="E48" s="27">
        <f t="shared" si="20"/>
        <v>12.063584625765564</v>
      </c>
      <c r="F48" s="27">
        <f t="shared" ref="F48:F57" si="21">F6-D6</f>
        <v>21.110287436605109</v>
      </c>
    </row>
    <row r="49" spans="1:6" x14ac:dyDescent="0.2">
      <c r="A49" t="str">
        <f t="shared" si="19"/>
        <v>RQF6 First degree</v>
      </c>
      <c r="B49" s="27">
        <f t="shared" ref="B49:E49" si="22">C7-B7</f>
        <v>5.6476885181273531</v>
      </c>
      <c r="C49" s="27">
        <f t="shared" si="22"/>
        <v>1.4424475887106425</v>
      </c>
      <c r="D49" s="27">
        <f t="shared" si="22"/>
        <v>5.9774319587329003</v>
      </c>
      <c r="E49" s="27">
        <f t="shared" si="22"/>
        <v>9.589034441610778</v>
      </c>
      <c r="F49" s="27">
        <f t="shared" si="21"/>
        <v>15.566466400343678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-0.10691185535239001</v>
      </c>
      <c r="C50" s="27">
        <f t="shared" si="23"/>
        <v>-0.26322272841226813</v>
      </c>
      <c r="D50" s="27">
        <f t="shared" si="23"/>
        <v>0.73113221540961071</v>
      </c>
      <c r="E50" s="27">
        <f t="shared" si="23"/>
        <v>1.5568051350298937</v>
      </c>
      <c r="F50" s="27">
        <f t="shared" si="21"/>
        <v>2.2879373504395044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1.2236872100597118</v>
      </c>
      <c r="C51" s="27">
        <f t="shared" si="24"/>
        <v>0.21915885369507926</v>
      </c>
      <c r="D51" s="27">
        <f t="shared" si="24"/>
        <v>1.5659585396952043</v>
      </c>
      <c r="E51" s="27">
        <f t="shared" si="24"/>
        <v>2.6105431424665966</v>
      </c>
      <c r="F51" s="27">
        <f t="shared" si="21"/>
        <v>4.1765016821618008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3.496742785105873</v>
      </c>
      <c r="C52" s="27">
        <f t="shared" si="25"/>
        <v>5.2411345501644035</v>
      </c>
      <c r="D52" s="27">
        <f t="shared" si="25"/>
        <v>-1.9910149034648725</v>
      </c>
      <c r="E52" s="27">
        <f t="shared" si="25"/>
        <v>4.8123117545184897</v>
      </c>
      <c r="F52" s="27">
        <f t="shared" si="21"/>
        <v>2.8212968510536172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-1.2738597684120734</v>
      </c>
      <c r="C53" s="27">
        <f>D11-C11</f>
        <v>4.660964978184424</v>
      </c>
      <c r="D53" s="27">
        <f t="shared" si="26"/>
        <v>-8.2159794713519929</v>
      </c>
      <c r="E53" s="27">
        <f t="shared" si="26"/>
        <v>-10.63461696624271</v>
      </c>
      <c r="F53" s="27">
        <f t="shared" si="21"/>
        <v>-18.850596437594703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-2.882241190746555</v>
      </c>
      <c r="C54" s="27">
        <f t="shared" si="27"/>
        <v>-3.4025462774240296</v>
      </c>
      <c r="D54" s="27">
        <f t="shared" si="27"/>
        <v>-3.7443810359728218</v>
      </c>
      <c r="E54" s="27">
        <f t="shared" si="27"/>
        <v>-11.07489966897095</v>
      </c>
      <c r="F54" s="27">
        <f t="shared" si="21"/>
        <v>-14.819280704943772</v>
      </c>
    </row>
    <row r="55" spans="1:6" x14ac:dyDescent="0.2">
      <c r="A55" t="str">
        <f t="shared" si="19"/>
        <v>No Qualification</v>
      </c>
      <c r="B55" s="27">
        <f t="shared" ref="B55:E55" si="28">C13-B13</f>
        <v>-0.50464360751353965</v>
      </c>
      <c r="C55" s="27">
        <f t="shared" si="28"/>
        <v>-3.3796830063583236</v>
      </c>
      <c r="D55" s="27">
        <f t="shared" si="28"/>
        <v>-2.7039040081458641</v>
      </c>
      <c r="E55" s="27">
        <f t="shared" si="28"/>
        <v>-4.0480756205159674</v>
      </c>
      <c r="F55" s="27">
        <f t="shared" si="21"/>
        <v>-6.7519796286618314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11.545999999999992</v>
      </c>
      <c r="C57" s="29">
        <f t="shared" ref="C57" si="29">D15-C15</f>
        <v>3.4230000000001155</v>
      </c>
      <c r="D57" s="29">
        <f>E15-D15</f>
        <v>1.9669999999997572</v>
      </c>
      <c r="E57" s="29">
        <f>F15-E15</f>
        <v>6.6220000000000709</v>
      </c>
      <c r="F57" s="29">
        <f t="shared" si="21"/>
        <v>8.5889999999998281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Hull and East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20.064554582760088</v>
      </c>
      <c r="N6" s="11">
        <v>19.356346032683994</v>
      </c>
      <c r="O6" s="11">
        <v>20.532486544950096</v>
      </c>
      <c r="P6" s="11">
        <v>16.984806110064561</v>
      </c>
      <c r="Q6" s="11">
        <v>16.417115755427083</v>
      </c>
      <c r="R6" s="11">
        <v>16.691639602769708</v>
      </c>
      <c r="S6" s="11">
        <v>18.426443005381291</v>
      </c>
      <c r="T6" s="11">
        <v>17.514392407065056</v>
      </c>
      <c r="U6" s="11">
        <v>16.577354388167112</v>
      </c>
      <c r="V6" s="11">
        <v>16.186995995256169</v>
      </c>
      <c r="W6" s="11">
        <v>12.807312988897845</v>
      </c>
      <c r="X6" s="11">
        <v>12.310854209295545</v>
      </c>
      <c r="Y6" s="11">
        <v>12.204764907977982</v>
      </c>
      <c r="Z6" s="11">
        <v>11.396094944997939</v>
      </c>
      <c r="AA6" s="11">
        <v>10.609271134255962</v>
      </c>
      <c r="AB6" s="11">
        <v>10.103408980751981</v>
      </c>
      <c r="AC6" s="11">
        <v>9.6398757004493945</v>
      </c>
      <c r="AD6" s="11">
        <v>9.1859232191792142</v>
      </c>
      <c r="AE6" s="11">
        <v>8.7387981924953522</v>
      </c>
      <c r="AF6" s="11">
        <v>8.2984999251328357</v>
      </c>
      <c r="AG6" s="11">
        <v>7.8640576987634203</v>
      </c>
      <c r="AH6" s="11">
        <v>7.4336356513421284</v>
      </c>
      <c r="AI6" s="11">
        <v>7.0083193959091465</v>
      </c>
      <c r="AJ6" s="11">
        <v>6.587951603490759</v>
      </c>
      <c r="AK6" s="11">
        <v>6.189099005132678</v>
      </c>
      <c r="AL6" s="11">
        <v>6.0553333602360135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46.823574489180999</v>
      </c>
      <c r="N7" s="11">
        <v>44.408852252589426</v>
      </c>
      <c r="O7" s="11">
        <v>40.835295043023301</v>
      </c>
      <c r="P7" s="11">
        <v>43.042078157273849</v>
      </c>
      <c r="Q7" s="11">
        <v>42.230226662295259</v>
      </c>
      <c r="R7" s="11">
        <v>42.978182231884645</v>
      </c>
      <c r="S7" s="11">
        <v>40.877678697287493</v>
      </c>
      <c r="T7" s="11">
        <v>44.469208535166629</v>
      </c>
      <c r="U7" s="11">
        <v>43.749660863703134</v>
      </c>
      <c r="V7" s="11">
        <v>40.09594104113809</v>
      </c>
      <c r="W7" s="11">
        <v>36.693394763714061</v>
      </c>
      <c r="X7" s="11">
        <v>35.720047685950028</v>
      </c>
      <c r="Y7" s="11">
        <v>36.101251545077901</v>
      </c>
      <c r="Z7" s="11">
        <v>35.034700005049324</v>
      </c>
      <c r="AA7" s="11">
        <v>34.02574386564109</v>
      </c>
      <c r="AB7" s="11">
        <v>32.949013727741239</v>
      </c>
      <c r="AC7" s="11">
        <v>31.845177203342253</v>
      </c>
      <c r="AD7" s="11">
        <v>30.728612285977924</v>
      </c>
      <c r="AE7" s="11">
        <v>29.605492499980446</v>
      </c>
      <c r="AF7" s="11">
        <v>28.482167655427823</v>
      </c>
      <c r="AG7" s="11">
        <v>27.372127031096518</v>
      </c>
      <c r="AH7" s="11">
        <v>26.261898615809706</v>
      </c>
      <c r="AI7" s="11">
        <v>25.16143584675326</v>
      </c>
      <c r="AJ7" s="11">
        <v>24.070195290616947</v>
      </c>
      <c r="AK7" s="11">
        <v>22.982531280671623</v>
      </c>
      <c r="AL7" s="11">
        <v>21.874114058770289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61.270830412431032</v>
      </c>
      <c r="N8" s="11">
        <v>65.100004467071173</v>
      </c>
      <c r="O8" s="11">
        <v>61.103170536241215</v>
      </c>
      <c r="P8" s="11">
        <v>58.795362392999571</v>
      </c>
      <c r="Q8" s="11">
        <v>62.876045917654466</v>
      </c>
      <c r="R8" s="11">
        <v>58.19585806115208</v>
      </c>
      <c r="S8" s="11">
        <v>62.63833360659001</v>
      </c>
      <c r="T8" s="11">
        <v>63.238083584264146</v>
      </c>
      <c r="U8" s="11">
        <v>60.653041848026945</v>
      </c>
      <c r="V8" s="11">
        <v>56.921998292740007</v>
      </c>
      <c r="W8" s="11">
        <v>61.582963270924431</v>
      </c>
      <c r="X8" s="11">
        <v>55.485914674955964</v>
      </c>
      <c r="Y8" s="11">
        <v>56.093961311010226</v>
      </c>
      <c r="Z8" s="11">
        <v>55.176785792070262</v>
      </c>
      <c r="AA8" s="11">
        <v>54.337755613943187</v>
      </c>
      <c r="AB8" s="11">
        <v>53.366983799572438</v>
      </c>
      <c r="AC8" s="11">
        <v>52.340317451595674</v>
      </c>
      <c r="AD8" s="11">
        <v>51.285822227239926</v>
      </c>
      <c r="AE8" s="11">
        <v>50.227106369635649</v>
      </c>
      <c r="AF8" s="11">
        <v>49.165054159994433</v>
      </c>
      <c r="AG8" s="11">
        <v>48.114270624894587</v>
      </c>
      <c r="AH8" s="11">
        <v>47.056123535918552</v>
      </c>
      <c r="AI8" s="11">
        <v>45.992647628460951</v>
      </c>
      <c r="AJ8" s="11">
        <v>44.929128911063003</v>
      </c>
      <c r="AK8" s="11">
        <v>43.851937537517301</v>
      </c>
      <c r="AL8" s="11">
        <v>42.732366833329728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57.123910136350382</v>
      </c>
      <c r="N9" s="11">
        <v>56.090665923414434</v>
      </c>
      <c r="O9" s="11">
        <v>55.712149703692987</v>
      </c>
      <c r="P9" s="11">
        <v>56.290342496130862</v>
      </c>
      <c r="Q9" s="11">
        <v>61.516036259697529</v>
      </c>
      <c r="R9" s="11">
        <v>60.080193507989584</v>
      </c>
      <c r="S9" s="11">
        <v>62.116067913582327</v>
      </c>
      <c r="T9" s="11">
        <v>61.115786863891863</v>
      </c>
      <c r="U9" s="11">
        <v>59.788516115096328</v>
      </c>
      <c r="V9" s="11">
        <v>63.576936293095457</v>
      </c>
      <c r="W9" s="11">
        <v>68.818070843259861</v>
      </c>
      <c r="X9" s="11">
        <v>63.985650482616393</v>
      </c>
      <c r="Y9" s="11">
        <v>64.957939962267233</v>
      </c>
      <c r="Z9" s="11">
        <v>65.551442305343201</v>
      </c>
      <c r="AA9" s="11">
        <v>66.260791509266326</v>
      </c>
      <c r="AB9" s="11">
        <v>66.827055939794988</v>
      </c>
      <c r="AC9" s="11">
        <v>67.331349170213571</v>
      </c>
      <c r="AD9" s="11">
        <v>67.801393625461884</v>
      </c>
      <c r="AE9" s="11">
        <v>68.271936589323118</v>
      </c>
      <c r="AF9" s="11">
        <v>68.740897914050251</v>
      </c>
      <c r="AG9" s="11">
        <v>69.237245374220933</v>
      </c>
      <c r="AH9" s="11">
        <v>69.729565514040743</v>
      </c>
      <c r="AI9" s="11">
        <v>70.222862162879139</v>
      </c>
      <c r="AJ9" s="11">
        <v>70.7190946415067</v>
      </c>
      <c r="AK9" s="11">
        <v>71.210812838173752</v>
      </c>
      <c r="AL9" s="11">
        <v>71.639367694313478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12.66485829010662</v>
      </c>
      <c r="N10" s="11">
        <v>11.853472093562161</v>
      </c>
      <c r="O10" s="11">
        <v>12.229999659505879</v>
      </c>
      <c r="P10" s="11">
        <v>12.53519170722211</v>
      </c>
      <c r="Q10" s="11">
        <v>13.340540930598495</v>
      </c>
      <c r="R10" s="11">
        <v>13.017691707518431</v>
      </c>
      <c r="S10" s="11">
        <v>14.094069581599609</v>
      </c>
      <c r="T10" s="11">
        <v>14.585240093878618</v>
      </c>
      <c r="U10" s="11">
        <v>14.788515055479118</v>
      </c>
      <c r="V10" s="11">
        <v>14.241378917578142</v>
      </c>
      <c r="W10" s="11">
        <v>14.460537771273222</v>
      </c>
      <c r="X10" s="11">
        <v>15.703666417553302</v>
      </c>
      <c r="Y10" s="11">
        <v>15.25692612075941</v>
      </c>
      <c r="Z10" s="11">
        <v>15.504272290772203</v>
      </c>
      <c r="AA10" s="11">
        <v>15.784643564614322</v>
      </c>
      <c r="AB10" s="11">
        <v>16.026496310968426</v>
      </c>
      <c r="AC10" s="11">
        <v>16.267730128956554</v>
      </c>
      <c r="AD10" s="11">
        <v>16.511729044676901</v>
      </c>
      <c r="AE10">
        <v>16.754459533776494</v>
      </c>
      <c r="AF10">
        <v>16.998237599516823</v>
      </c>
      <c r="AG10">
        <v>17.260166674158505</v>
      </c>
      <c r="AH10">
        <v>17.529115863330372</v>
      </c>
      <c r="AI10" s="11">
        <v>17.802343319985749</v>
      </c>
      <c r="AJ10" s="11">
        <v>18.081163215228084</v>
      </c>
      <c r="AK10" s="11">
        <v>18.373397196559541</v>
      </c>
      <c r="AL10" s="11">
        <v>18.637039453435023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15.247923209973424</v>
      </c>
      <c r="N11" s="11">
        <v>14.097731103251165</v>
      </c>
      <c r="O11" s="11">
        <v>14.395164208515236</v>
      </c>
      <c r="P11" s="11">
        <v>14.766715715338314</v>
      </c>
      <c r="Q11" s="11">
        <v>14.525391037583917</v>
      </c>
      <c r="R11" s="11">
        <v>14.722278083197306</v>
      </c>
      <c r="S11" s="11">
        <v>14.658189836777495</v>
      </c>
      <c r="T11" s="11">
        <v>15.138989417435218</v>
      </c>
      <c r="U11" s="11">
        <v>14.875558947925445</v>
      </c>
      <c r="V11" s="11">
        <v>14.615366227844916</v>
      </c>
      <c r="W11" s="11">
        <v>14.352143499432648</v>
      </c>
      <c r="X11" s="11">
        <v>15.139326769274071</v>
      </c>
      <c r="Y11" s="11">
        <v>14.74058217293635</v>
      </c>
      <c r="Z11" s="11">
        <v>14.843337306286896</v>
      </c>
      <c r="AA11" s="11">
        <v>14.977681484794772</v>
      </c>
      <c r="AB11" s="11">
        <v>15.083275714842259</v>
      </c>
      <c r="AC11" s="11">
        <v>15.183719757591632</v>
      </c>
      <c r="AD11" s="11">
        <v>15.29013061686801</v>
      </c>
      <c r="AE11">
        <v>15.426720196499106</v>
      </c>
      <c r="AF11">
        <v>15.572548631627763</v>
      </c>
      <c r="AG11">
        <v>15.731743020423645</v>
      </c>
      <c r="AH11">
        <v>15.903879804708053</v>
      </c>
      <c r="AI11" s="11">
        <v>16.084150532672261</v>
      </c>
      <c r="AJ11" s="11">
        <v>16.271640682061637</v>
      </c>
      <c r="AK11" s="11">
        <v>16.461949907132581</v>
      </c>
      <c r="AL11" s="11">
        <v>16.640080849872152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37.294488737937201</v>
      </c>
      <c r="N12" s="11">
        <v>35.664011923618709</v>
      </c>
      <c r="O12" s="11">
        <v>38.728990961603081</v>
      </c>
      <c r="P12" s="11">
        <v>40.762191047272765</v>
      </c>
      <c r="Q12" s="11">
        <v>42.451024790491566</v>
      </c>
      <c r="R12" s="11">
        <v>42.874437108980942</v>
      </c>
      <c r="S12" s="11">
        <v>45.882001993572366</v>
      </c>
      <c r="T12" s="11">
        <v>48.262177671357712</v>
      </c>
      <c r="U12" s="11">
        <v>48.986065051002328</v>
      </c>
      <c r="V12" s="11">
        <v>48.522125627108295</v>
      </c>
      <c r="W12" s="11">
        <v>49.964573215818938</v>
      </c>
      <c r="X12" s="11">
        <v>52.808079643155402</v>
      </c>
      <c r="Y12" s="11">
        <v>52.65538395848327</v>
      </c>
      <c r="Z12" s="11">
        <v>53.729818550203376</v>
      </c>
      <c r="AA12" s="11">
        <v>54.892270583762922</v>
      </c>
      <c r="AB12" s="11">
        <v>55.942005174551838</v>
      </c>
      <c r="AC12" s="11">
        <v>56.933285680830934</v>
      </c>
      <c r="AD12" s="11">
        <v>57.893168097064503</v>
      </c>
      <c r="AE12">
        <v>58.846152857777696</v>
      </c>
      <c r="AF12">
        <v>59.799712188028124</v>
      </c>
      <c r="AG12">
        <v>60.770555471545741</v>
      </c>
      <c r="AH12">
        <v>61.727460007006471</v>
      </c>
      <c r="AI12">
        <v>62.688011168085026</v>
      </c>
      <c r="AJ12">
        <v>63.652985249953169</v>
      </c>
      <c r="AK12">
        <v>64.610354556026081</v>
      </c>
      <c r="AL12">
        <v>65.531039616162616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17.03157097897251</v>
      </c>
      <c r="N13" s="11">
        <v>16.647349249017253</v>
      </c>
      <c r="O13" s="11">
        <v>15.52099299762404</v>
      </c>
      <c r="P13" s="11">
        <v>17.547862236360661</v>
      </c>
      <c r="Q13" s="11">
        <v>17.909773108442643</v>
      </c>
      <c r="R13" s="11">
        <v>20.399686570543775</v>
      </c>
      <c r="S13" s="11">
        <v>21.129927462263272</v>
      </c>
      <c r="T13" s="11">
        <v>22.871724779495302</v>
      </c>
      <c r="U13" s="11">
        <v>26.542034620020118</v>
      </c>
      <c r="V13" s="11">
        <v>25.685113725912469</v>
      </c>
      <c r="W13" s="11">
        <v>24.732652542678156</v>
      </c>
      <c r="X13" s="11">
        <v>30.5470648675375</v>
      </c>
      <c r="Y13" s="11">
        <v>29.776494671931438</v>
      </c>
      <c r="Z13" s="11">
        <v>31.100858951471832</v>
      </c>
      <c r="AA13" s="11">
        <v>32.478581323663725</v>
      </c>
      <c r="AB13" s="11">
        <v>33.779355353517701</v>
      </c>
      <c r="AC13" s="11">
        <v>35.042341001453124</v>
      </c>
      <c r="AD13" s="11">
        <v>36.285059170873282</v>
      </c>
      <c r="AE13">
        <v>37.51342889986892</v>
      </c>
      <c r="AF13">
        <v>38.735032704259396</v>
      </c>
      <c r="AG13">
        <v>39.957182644824577</v>
      </c>
      <c r="AH13">
        <v>41.165834750310616</v>
      </c>
      <c r="AI13">
        <v>42.361086925144832</v>
      </c>
      <c r="AJ13">
        <v>43.550488059297422</v>
      </c>
      <c r="AK13">
        <v>44.717976256759435</v>
      </c>
      <c r="AL13">
        <v>45.842939979283265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2.4212891622876485</v>
      </c>
      <c r="N14" s="11">
        <v>2.4745669547918987</v>
      </c>
      <c r="O14" s="11">
        <v>2.3547503448444536</v>
      </c>
      <c r="P14" s="11">
        <v>2.6304501373373537</v>
      </c>
      <c r="Q14" s="11">
        <v>2.6728455378089198</v>
      </c>
      <c r="R14" s="11">
        <v>3.131033125963643</v>
      </c>
      <c r="S14" s="11">
        <v>3.02928790294626</v>
      </c>
      <c r="T14" s="11">
        <v>3.3393966474455672</v>
      </c>
      <c r="U14" s="11">
        <v>3.9212531105794808</v>
      </c>
      <c r="V14" s="11">
        <v>3.7911438793265724</v>
      </c>
      <c r="W14" s="11">
        <v>3.6483511040010685</v>
      </c>
      <c r="X14" s="11">
        <v>4.4913952496617533</v>
      </c>
      <c r="Y14" s="11">
        <v>4.376695349555936</v>
      </c>
      <c r="Z14" s="11">
        <v>4.5676898538052404</v>
      </c>
      <c r="AA14" s="11">
        <v>4.7652609200575586</v>
      </c>
      <c r="AB14" s="11">
        <v>4.9494049982591193</v>
      </c>
      <c r="AC14" s="11">
        <v>5.1292039055670555</v>
      </c>
      <c r="AD14" s="11">
        <v>5.3051617126581361</v>
      </c>
      <c r="AE14">
        <v>5.4839048606427969</v>
      </c>
      <c r="AF14">
        <v>5.6588492219630462</v>
      </c>
      <c r="AG14">
        <v>5.8356514600716798</v>
      </c>
      <c r="AH14">
        <v>6.0104862575331621</v>
      </c>
      <c r="AI14">
        <v>6.1861430201095242</v>
      </c>
      <c r="AJ14">
        <v>6.3573523467825286</v>
      </c>
      <c r="AK14">
        <v>6.5309414220273796</v>
      </c>
      <c r="AL14">
        <v>6.6967181545974217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Hull and East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Hull and East Yorkshire</v>
      </c>
      <c r="W1" s="203" t="str">
        <f>CONCATENATE("Shift-share Figure 1: Levels of Employment, ",C4," - ",F40,", ",Info!B5)</f>
        <v>Shift-share Figure 1: Levels of Employment, 2015 - 2035, Hull and East Yorkshire</v>
      </c>
      <c r="AK1" s="203" t="str">
        <f>CONCATENATE("Shift-share Figure 1.1: Net Changes, ",C4,"-",F40,", ",Info!B5)</f>
        <v>Shift-share Figure 1.1: Net Changes, 2015-2035, Hull and East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15.127130876141599</v>
      </c>
      <c r="C8" s="141">
        <f t="shared" ref="C8:C33" si="0">B8/B$35*100</f>
        <v>5.5595851667793479</v>
      </c>
      <c r="E8" s="151">
        <v>19.817262518759939</v>
      </c>
      <c r="F8" s="141">
        <f t="shared" ref="F8:F33" si="1">E8/E$35*100</f>
        <v>6.9035262728209918</v>
      </c>
      <c r="H8" s="151">
        <f>E8-B8</f>
        <v>4.6901316426183399</v>
      </c>
      <c r="I8" s="141">
        <f>IF(B8&lt;&gt;0,((E8/B8)-1)*100,0)</f>
        <v>31.004766740106547</v>
      </c>
      <c r="K8" s="207">
        <f t="shared" ref="K8:K33" si="2">(($E$35/$B$35)-1)*B8</f>
        <v>0.83221430361519622</v>
      </c>
      <c r="L8" s="141">
        <f>IF(B8&lt;&gt;0,K8/B8*100,0)</f>
        <v>5.5014682587810393</v>
      </c>
      <c r="N8" s="151">
        <f>H8-(K8+Q8)</f>
        <v>3.6492962656959813</v>
      </c>
      <c r="O8" s="141">
        <f>IF(B8&lt;&gt;0,N8/B8*100,0)</f>
        <v>24.124179896213001</v>
      </c>
      <c r="Q8" s="151">
        <v>0.2086210733071622</v>
      </c>
      <c r="R8" s="141">
        <f>IF(B8&lt;&gt;0,Q8/B8*100,0)</f>
        <v>1.3791185851125134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7.989477127832517</v>
      </c>
      <c r="C9" s="141">
        <f t="shared" si="0"/>
        <v>2.9363253940161615</v>
      </c>
      <c r="E9" s="151">
        <v>9.0127812331962307</v>
      </c>
      <c r="F9" s="141">
        <f t="shared" si="1"/>
        <v>3.1396855128531422</v>
      </c>
      <c r="H9" s="151">
        <f t="shared" ref="H9:H32" si="3">E9-B9</f>
        <v>1.0233041053637137</v>
      </c>
      <c r="I9" s="141">
        <f t="shared" ref="I9:I32" si="4">IF(B9&lt;&gt;0,((E9/B9)-1)*100,0)</f>
        <v>12.808148630889548</v>
      </c>
      <c r="K9" s="207">
        <f t="shared" si="2"/>
        <v>0.43953854823027694</v>
      </c>
      <c r="L9" s="141">
        <f t="shared" ref="L9:L32" si="5">IF(B9&lt;&gt;0,K9/B9*100,0)</f>
        <v>5.5014682587810393</v>
      </c>
      <c r="N9" s="151">
        <f t="shared" ref="N9:N31" si="6">H9-(K9+Q9)</f>
        <v>0.49802663686255211</v>
      </c>
      <c r="O9" s="141">
        <f>IF(B9&lt;&gt;0,N9/B9*100,0)</f>
        <v>6.2335322937167339</v>
      </c>
      <c r="Q9" s="151">
        <v>8.5738920270884755E-2</v>
      </c>
      <c r="R9" s="141">
        <f>IF(B9&lt;&gt;0,Q9/B9*100,0)</f>
        <v>1.0731480783917715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10.587935610095816</v>
      </c>
      <c r="C10" s="141">
        <f t="shared" si="0"/>
        <v>3.8913215101182375</v>
      </c>
      <c r="E10" s="151">
        <v>13.988845138888935</v>
      </c>
      <c r="F10" s="141">
        <f t="shared" si="1"/>
        <v>4.8731432936978107</v>
      </c>
      <c r="H10" s="151">
        <f t="shared" si="3"/>
        <v>3.4009095287931199</v>
      </c>
      <c r="I10" s="141">
        <f t="shared" si="4"/>
        <v>32.120610230669342</v>
      </c>
      <c r="K10" s="207">
        <f t="shared" si="2"/>
        <v>0.58249191684959589</v>
      </c>
      <c r="L10" s="141">
        <f t="shared" si="5"/>
        <v>5.5014682587810393</v>
      </c>
      <c r="N10" s="151">
        <f t="shared" si="6"/>
        <v>2.4768121300822545</v>
      </c>
      <c r="O10" s="141">
        <f t="shared" ref="O10:O32" si="7">IF(B10&lt;&gt;0,N10/B10*100,0)</f>
        <v>23.392776659130444</v>
      </c>
      <c r="Q10" s="151">
        <v>0.34160548186126943</v>
      </c>
      <c r="R10" s="141">
        <f t="shared" ref="R10:R32" si="8">IF(B10&lt;&gt;0,Q10/B10*100,0)</f>
        <v>3.2263653127578671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11.228924892296787</v>
      </c>
      <c r="C11" s="141">
        <f t="shared" si="0"/>
        <v>4.1269005194206292</v>
      </c>
      <c r="E11" s="151">
        <v>12.7427841186393</v>
      </c>
      <c r="F11" s="141">
        <f t="shared" si="1"/>
        <v>4.4390664385979584</v>
      </c>
      <c r="H11" s="151">
        <f>E11-B11</f>
        <v>1.5138592263425128</v>
      </c>
      <c r="I11" s="141">
        <f>IF(B11&lt;&gt;0,((E11/B11)-1)*100,0)</f>
        <v>13.481782457918513</v>
      </c>
      <c r="K11" s="207">
        <f t="shared" si="2"/>
        <v>0.61775573875207068</v>
      </c>
      <c r="L11" s="141">
        <f t="shared" si="5"/>
        <v>5.5014682587810384</v>
      </c>
      <c r="N11" s="151">
        <f t="shared" si="6"/>
        <v>1.2852914266548505</v>
      </c>
      <c r="O11" s="141">
        <f t="shared" si="7"/>
        <v>11.446255442821423</v>
      </c>
      <c r="Q11" s="151">
        <v>-0.38918793906440846</v>
      </c>
      <c r="R11" s="141">
        <f>IF(B11&lt;&gt;0,Q11/B11*100,0)</f>
        <v>-3.4659412436839552</v>
      </c>
      <c r="T11" s="136"/>
    </row>
    <row r="12" spans="1:97" x14ac:dyDescent="0.2">
      <c r="A12" s="10" t="str">
        <f>name!$D8</f>
        <v>23 Teaching and other educational professionals</v>
      </c>
      <c r="B12" s="151">
        <v>11.644328958830412</v>
      </c>
      <c r="C12" s="141">
        <f t="shared" si="0"/>
        <v>4.2795715252729449</v>
      </c>
      <c r="E12" s="151">
        <v>12.66395176551317</v>
      </c>
      <c r="F12" s="141">
        <f t="shared" si="1"/>
        <v>4.4116044609186824</v>
      </c>
      <c r="H12" s="151">
        <f t="shared" si="3"/>
        <v>1.019622806682758</v>
      </c>
      <c r="I12" s="141">
        <f t="shared" si="4"/>
        <v>8.7563895720202289</v>
      </c>
      <c r="K12" s="207">
        <f t="shared" si="2"/>
        <v>0.64060906161810383</v>
      </c>
      <c r="L12" s="141">
        <f t="shared" si="5"/>
        <v>5.5014682587810393</v>
      </c>
      <c r="N12" s="151">
        <f t="shared" si="6"/>
        <v>1.4330857535607278</v>
      </c>
      <c r="O12" s="141">
        <f t="shared" si="7"/>
        <v>12.307156201336575</v>
      </c>
      <c r="Q12" s="151">
        <v>-1.0540720084960737</v>
      </c>
      <c r="R12" s="141">
        <f t="shared" si="8"/>
        <v>-9.0522348880973862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12.171170599885869</v>
      </c>
      <c r="C13" s="141">
        <f t="shared" si="0"/>
        <v>4.4731985254513624</v>
      </c>
      <c r="E13" s="151">
        <v>17.315178360228945</v>
      </c>
      <c r="F13" s="141">
        <f t="shared" si="1"/>
        <v>6.0319021668741533</v>
      </c>
      <c r="H13" s="151">
        <f t="shared" si="3"/>
        <v>5.1440077603430758</v>
      </c>
      <c r="I13" s="141">
        <f t="shared" si="4"/>
        <v>42.263870332992546</v>
      </c>
      <c r="K13" s="207">
        <f t="shared" si="2"/>
        <v>0.66959308727481093</v>
      </c>
      <c r="L13" s="141">
        <f t="shared" si="5"/>
        <v>5.5014682587810393</v>
      </c>
      <c r="N13" s="151">
        <f>H13-(K13+Q13)</f>
        <v>3.7948499217860783</v>
      </c>
      <c r="O13" s="141">
        <f>IF(B13&lt;&gt;0,N13/B13*100,0)</f>
        <v>31.179005262005472</v>
      </c>
      <c r="Q13" s="151">
        <v>0.67956475128218674</v>
      </c>
      <c r="R13" s="141">
        <f t="shared" si="8"/>
        <v>5.5833968122060433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4.2613681390672982</v>
      </c>
      <c r="C14" s="141">
        <f t="shared" si="0"/>
        <v>1.5661554917536034</v>
      </c>
      <c r="E14" s="151">
        <v>5.805512261710577</v>
      </c>
      <c r="F14" s="141">
        <f t="shared" si="1"/>
        <v>2.0224037698427426</v>
      </c>
      <c r="H14" s="151">
        <f t="shared" si="3"/>
        <v>1.5441441226432788</v>
      </c>
      <c r="I14" s="141">
        <f t="shared" si="4"/>
        <v>36.235877123285846</v>
      </c>
      <c r="K14" s="207">
        <f t="shared" si="2"/>
        <v>0.23443781556059567</v>
      </c>
      <c r="L14" s="141">
        <f>IF(B14&lt;&gt;0,K14/B14*100,0)</f>
        <v>5.5014682587810393</v>
      </c>
      <c r="N14" s="151">
        <f t="shared" si="6"/>
        <v>1.2083057371390589</v>
      </c>
      <c r="O14" s="141">
        <f t="shared" si="7"/>
        <v>28.354878004122057</v>
      </c>
      <c r="Q14" s="151">
        <v>0.10140056994362419</v>
      </c>
      <c r="R14" s="141">
        <f t="shared" si="8"/>
        <v>2.3795308603827436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4.6966127208402453</v>
      </c>
      <c r="C15" s="141">
        <f t="shared" si="0"/>
        <v>1.7261183651205825</v>
      </c>
      <c r="E15" s="151">
        <v>5.3125819997999164</v>
      </c>
      <c r="F15" s="141">
        <f t="shared" si="1"/>
        <v>1.850686964327986</v>
      </c>
      <c r="H15" s="151">
        <f t="shared" si="3"/>
        <v>0.61596927895967113</v>
      </c>
      <c r="I15" s="141">
        <f t="shared" si="4"/>
        <v>13.115181420567957</v>
      </c>
      <c r="K15" s="207">
        <f t="shared" si="2"/>
        <v>0.25838265807489863</v>
      </c>
      <c r="L15" s="141">
        <f t="shared" si="5"/>
        <v>5.5014682587810393</v>
      </c>
      <c r="N15" s="151">
        <f t="shared" si="6"/>
        <v>0.54140898081260924</v>
      </c>
      <c r="O15" s="141">
        <f t="shared" si="7"/>
        <v>11.527647966591308</v>
      </c>
      <c r="Q15" s="151">
        <v>-0.18382235992783677</v>
      </c>
      <c r="R15" s="141">
        <f t="shared" si="8"/>
        <v>-3.9139348048043892</v>
      </c>
      <c r="T15" s="11"/>
    </row>
    <row r="16" spans="1:97" x14ac:dyDescent="0.2">
      <c r="A16" s="10" t="str">
        <f>name!$D12</f>
        <v>33 Protective service occupations</v>
      </c>
      <c r="B16" s="151">
        <v>3.4322284589077192</v>
      </c>
      <c r="C16" s="141">
        <f t="shared" si="0"/>
        <v>1.2614266767029112</v>
      </c>
      <c r="E16" s="151">
        <v>3.6812221902296747</v>
      </c>
      <c r="F16" s="141">
        <f t="shared" si="1"/>
        <v>1.2823877204172209</v>
      </c>
      <c r="H16" s="151">
        <f t="shared" si="3"/>
        <v>0.24899373132195546</v>
      </c>
      <c r="I16" s="141">
        <f t="shared" si="4"/>
        <v>7.2545791838459328</v>
      </c>
      <c r="K16" s="207">
        <f t="shared" si="2"/>
        <v>0.18882295923565781</v>
      </c>
      <c r="L16" s="141">
        <f t="shared" si="5"/>
        <v>5.5014682587810402</v>
      </c>
      <c r="N16" s="151">
        <f t="shared" si="6"/>
        <v>0.21020129344305741</v>
      </c>
      <c r="O16" s="141">
        <f t="shared" si="7"/>
        <v>6.1243386318739512</v>
      </c>
      <c r="Q16" s="151">
        <v>-0.15003052135675976</v>
      </c>
      <c r="R16" s="141">
        <f t="shared" si="8"/>
        <v>-4.3712277068090577</v>
      </c>
      <c r="T16" s="11"/>
    </row>
    <row r="17" spans="1:20" x14ac:dyDescent="0.2">
      <c r="A17" s="10" t="str">
        <f>name!$D13</f>
        <v>34 Culture, media and sports occupations</v>
      </c>
      <c r="B17" s="151">
        <v>3.2331805828591427</v>
      </c>
      <c r="C17" s="141">
        <f t="shared" si="0"/>
        <v>1.1882717851230442</v>
      </c>
      <c r="E17" s="151">
        <v>4.3222016147650884</v>
      </c>
      <c r="F17" s="141">
        <f t="shared" si="1"/>
        <v>1.5056788179353056</v>
      </c>
      <c r="H17" s="151">
        <f t="shared" si="3"/>
        <v>1.0890210319059457</v>
      </c>
      <c r="I17" s="141">
        <f t="shared" si="4"/>
        <v>33.682654092364686</v>
      </c>
      <c r="K17" s="207">
        <f t="shared" si="2"/>
        <v>0.17787240351506753</v>
      </c>
      <c r="L17" s="141">
        <f t="shared" si="5"/>
        <v>5.5014682587810393</v>
      </c>
      <c r="N17" s="151">
        <f t="shared" si="6"/>
        <v>0.66198344904688167</v>
      </c>
      <c r="O17" s="141">
        <f t="shared" si="7"/>
        <v>20.474682192402668</v>
      </c>
      <c r="Q17" s="151">
        <v>0.24916517934399654</v>
      </c>
      <c r="R17" s="141">
        <f t="shared" si="8"/>
        <v>7.706503641180988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13.240915347675866</v>
      </c>
      <c r="C18" s="141">
        <f t="shared" si="0"/>
        <v>4.866355501532893</v>
      </c>
      <c r="E18" s="151">
        <v>15.850191911710956</v>
      </c>
      <c r="F18" s="141">
        <f t="shared" si="1"/>
        <v>5.5215606185852977</v>
      </c>
      <c r="H18" s="151">
        <f t="shared" si="3"/>
        <v>2.6092765640350901</v>
      </c>
      <c r="I18" s="141">
        <f t="shared" si="4"/>
        <v>19.706164532598478</v>
      </c>
      <c r="K18" s="207">
        <f t="shared" si="2"/>
        <v>0.72844475502445483</v>
      </c>
      <c r="L18" s="141">
        <f t="shared" si="5"/>
        <v>5.5014682587810393</v>
      </c>
      <c r="N18" s="151">
        <f t="shared" si="6"/>
        <v>1.7034905748073146</v>
      </c>
      <c r="O18" s="141">
        <f t="shared" si="7"/>
        <v>12.865353565653018</v>
      </c>
      <c r="Q18" s="151">
        <v>0.17734123420332082</v>
      </c>
      <c r="R18" s="141">
        <f t="shared" si="8"/>
        <v>1.339342708164424</v>
      </c>
      <c r="T18" s="11"/>
    </row>
    <row r="19" spans="1:20" x14ac:dyDescent="0.2">
      <c r="A19" s="10" t="str">
        <f>name!$D15</f>
        <v>41 Administrative occupations</v>
      </c>
      <c r="B19" s="151">
        <v>27.08551424485665</v>
      </c>
      <c r="C19" s="141">
        <f t="shared" si="0"/>
        <v>9.9545792565195637</v>
      </c>
      <c r="E19" s="151">
        <v>28.53831694036343</v>
      </c>
      <c r="F19" s="141">
        <f t="shared" si="1"/>
        <v>9.941586058790298</v>
      </c>
      <c r="H19" s="151">
        <f t="shared" si="3"/>
        <v>1.4528026955067794</v>
      </c>
      <c r="I19" s="141">
        <f t="shared" si="4"/>
        <v>5.3637626458676424</v>
      </c>
      <c r="K19" s="207">
        <f t="shared" si="2"/>
        <v>1.4901009689084055</v>
      </c>
      <c r="L19" s="141">
        <f t="shared" si="5"/>
        <v>5.5014682587810393</v>
      </c>
      <c r="N19" s="151">
        <f t="shared" si="6"/>
        <v>-7.6305361381077796E-2</v>
      </c>
      <c r="O19" s="141">
        <f t="shared" si="7"/>
        <v>-0.28172018700205276</v>
      </c>
      <c r="Q19" s="151">
        <v>3.9007087979451696E-2</v>
      </c>
      <c r="R19" s="141">
        <f t="shared" si="8"/>
        <v>0.14401457408865281</v>
      </c>
      <c r="T19" s="11"/>
    </row>
    <row r="20" spans="1:20" x14ac:dyDescent="0.2">
      <c r="A20" s="10" t="str">
        <f>name!$D16</f>
        <v>42 Secretarial and related occupations</v>
      </c>
      <c r="B20" s="151">
        <v>6.6053132149734308</v>
      </c>
      <c r="C20" s="141">
        <f t="shared" si="0"/>
        <v>2.4276117971463331</v>
      </c>
      <c r="E20" s="151">
        <v>5.9769063796848512</v>
      </c>
      <c r="F20" s="141">
        <f t="shared" si="1"/>
        <v>2.0821104924701634</v>
      </c>
      <c r="H20" s="151">
        <f t="shared" si="3"/>
        <v>-0.62840683528857966</v>
      </c>
      <c r="I20" s="141">
        <f t="shared" si="4"/>
        <v>-9.5136568825238914</v>
      </c>
      <c r="K20" s="207">
        <f t="shared" si="2"/>
        <v>0.3633892099148327</v>
      </c>
      <c r="L20" s="141">
        <f t="shared" si="5"/>
        <v>5.5014682587810393</v>
      </c>
      <c r="N20" s="151">
        <f t="shared" si="6"/>
        <v>-1.0569624076690625</v>
      </c>
      <c r="O20" s="141">
        <f t="shared" si="7"/>
        <v>-16.001700044640714</v>
      </c>
      <c r="Q20" s="151">
        <v>6.5166362465649996E-2</v>
      </c>
      <c r="R20" s="141">
        <f t="shared" si="8"/>
        <v>0.98657490333578568</v>
      </c>
      <c r="T20" s="11"/>
    </row>
    <row r="21" spans="1:20" x14ac:dyDescent="0.2">
      <c r="A21" s="10" t="str">
        <f>name!$D17</f>
        <v>51 Skilled agricultural and related trades</v>
      </c>
      <c r="B21" s="151">
        <v>4.4978205215690226</v>
      </c>
      <c r="C21" s="141">
        <f t="shared" si="0"/>
        <v>1.6530574409183036</v>
      </c>
      <c r="E21" s="151">
        <v>3.6454001588582838</v>
      </c>
      <c r="F21" s="141">
        <f t="shared" si="1"/>
        <v>1.2699087852220037</v>
      </c>
      <c r="H21" s="151">
        <f t="shared" si="3"/>
        <v>-0.85242036271073873</v>
      </c>
      <c r="I21" s="141">
        <f t="shared" si="4"/>
        <v>-18.95185365051827</v>
      </c>
      <c r="K21" s="207">
        <f t="shared" si="2"/>
        <v>0.24744616833105956</v>
      </c>
      <c r="L21" s="141">
        <f t="shared" si="5"/>
        <v>5.5014682587810393</v>
      </c>
      <c r="N21" s="151">
        <f t="shared" si="6"/>
        <v>-0.39609859175992512</v>
      </c>
      <c r="O21" s="141">
        <f t="shared" si="7"/>
        <v>-8.8064561460480384</v>
      </c>
      <c r="Q21" s="151">
        <v>-0.7037679392818732</v>
      </c>
      <c r="R21" s="141">
        <f t="shared" si="8"/>
        <v>-15.646865763251272</v>
      </c>
      <c r="T21" s="11"/>
    </row>
    <row r="22" spans="1:20" x14ac:dyDescent="0.2">
      <c r="A22" s="10" t="str">
        <f>name!$D18</f>
        <v>52 Skilled metal, electrical and electronic trades</v>
      </c>
      <c r="B22" s="151">
        <v>11.719876373159341</v>
      </c>
      <c r="C22" s="141">
        <f t="shared" si="0"/>
        <v>4.3073370207611932</v>
      </c>
      <c r="E22" s="151">
        <v>10.964968107245827</v>
      </c>
      <c r="F22" s="141">
        <f t="shared" si="1"/>
        <v>3.8197478252789754</v>
      </c>
      <c r="H22" s="151">
        <f t="shared" si="3"/>
        <v>-0.75490826591351379</v>
      </c>
      <c r="I22" s="141">
        <f t="shared" si="4"/>
        <v>-6.4412647529490279</v>
      </c>
      <c r="K22" s="207">
        <f t="shared" si="2"/>
        <v>0.64476527863773958</v>
      </c>
      <c r="L22" s="141">
        <f t="shared" si="5"/>
        <v>5.5014682587810393</v>
      </c>
      <c r="N22" s="151">
        <f t="shared" si="6"/>
        <v>-1.3750987297297788</v>
      </c>
      <c r="O22" s="141">
        <f t="shared" si="7"/>
        <v>-11.73304807957707</v>
      </c>
      <c r="Q22" s="151">
        <v>-2.4574814821474663E-2</v>
      </c>
      <c r="R22" s="141">
        <f t="shared" si="8"/>
        <v>-0.20968493215300019</v>
      </c>
      <c r="T22" s="11"/>
    </row>
    <row r="23" spans="1:20" x14ac:dyDescent="0.2">
      <c r="A23" s="10" t="str">
        <f>name!$D19</f>
        <v>53 Skilled construction and building trades</v>
      </c>
      <c r="B23" s="151">
        <v>10.656801644880462</v>
      </c>
      <c r="C23" s="141">
        <f t="shared" si="0"/>
        <v>3.9166314376000892</v>
      </c>
      <c r="E23" s="151">
        <v>9.2853037787769512</v>
      </c>
      <c r="F23" s="141">
        <f t="shared" si="1"/>
        <v>3.2346212564540346</v>
      </c>
      <c r="H23" s="151">
        <f t="shared" si="3"/>
        <v>-1.3714978661035104</v>
      </c>
      <c r="I23" s="141">
        <f t="shared" si="4"/>
        <v>-12.86969497797099</v>
      </c>
      <c r="K23" s="207">
        <f t="shared" si="2"/>
        <v>0.58628055989435424</v>
      </c>
      <c r="L23" s="141">
        <f t="shared" si="5"/>
        <v>5.5014682587810384</v>
      </c>
      <c r="N23" s="151">
        <f t="shared" si="6"/>
        <v>-3.1092355624694488</v>
      </c>
      <c r="O23" s="141">
        <f t="shared" si="7"/>
        <v>-29.176066760735186</v>
      </c>
      <c r="Q23" s="151">
        <v>1.1514571364715842</v>
      </c>
      <c r="R23" s="141">
        <f t="shared" si="8"/>
        <v>10.804903523983159</v>
      </c>
      <c r="T23" s="11"/>
    </row>
    <row r="24" spans="1:20" x14ac:dyDescent="0.2">
      <c r="A24" s="10" t="str">
        <f>name!$D20</f>
        <v>54 Textiles, printing and other skilled trades</v>
      </c>
      <c r="B24" s="151">
        <v>6.7914841652563442</v>
      </c>
      <c r="C24" s="141">
        <f t="shared" si="0"/>
        <v>2.4960341081683488</v>
      </c>
      <c r="E24" s="151">
        <v>5.7482897126524861</v>
      </c>
      <c r="F24" s="141">
        <f t="shared" si="1"/>
        <v>2.0024697668266169</v>
      </c>
      <c r="H24" s="151">
        <f t="shared" si="3"/>
        <v>-1.0431944526038581</v>
      </c>
      <c r="I24" s="141">
        <f t="shared" si="4"/>
        <v>-15.360331073737887</v>
      </c>
      <c r="K24" s="207">
        <f t="shared" si="2"/>
        <v>0.37363134565171818</v>
      </c>
      <c r="L24" s="141">
        <f t="shared" si="5"/>
        <v>5.5014682587810393</v>
      </c>
      <c r="N24" s="151">
        <f t="shared" si="6"/>
        <v>-1.2639733569081391</v>
      </c>
      <c r="O24" s="141">
        <f t="shared" si="7"/>
        <v>-18.611150761041795</v>
      </c>
      <c r="Q24" s="151">
        <v>-0.15285244134743722</v>
      </c>
      <c r="R24" s="141">
        <f t="shared" si="8"/>
        <v>-2.2506485714771274</v>
      </c>
      <c r="T24" s="11"/>
    </row>
    <row r="25" spans="1:20" x14ac:dyDescent="0.2">
      <c r="A25" s="10" t="str">
        <f>name!$D21</f>
        <v>61 Caring personal service occupations</v>
      </c>
      <c r="B25" s="151">
        <v>21.757851123422395</v>
      </c>
      <c r="C25" s="141">
        <f t="shared" si="0"/>
        <v>7.9965346606180985</v>
      </c>
      <c r="E25" s="151">
        <v>20.881281686256404</v>
      </c>
      <c r="F25" s="141">
        <f t="shared" si="1"/>
        <v>7.2741871686255148</v>
      </c>
      <c r="H25" s="151">
        <f t="shared" si="3"/>
        <v>-0.87656943716599045</v>
      </c>
      <c r="I25" s="141">
        <f t="shared" si="4"/>
        <v>-4.0287500461034025</v>
      </c>
      <c r="K25" s="207">
        <f t="shared" si="2"/>
        <v>1.1970012733479167</v>
      </c>
      <c r="L25" s="141">
        <f t="shared" si="5"/>
        <v>5.5014682587810384</v>
      </c>
      <c r="N25" s="151">
        <f t="shared" si="6"/>
        <v>-0.92507796178494828</v>
      </c>
      <c r="O25" s="141">
        <f t="shared" si="7"/>
        <v>-4.2516972679765193</v>
      </c>
      <c r="Q25" s="151">
        <v>-1.1484927487289589</v>
      </c>
      <c r="R25" s="141">
        <f t="shared" si="8"/>
        <v>-5.278521036907927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5.5692188120519122</v>
      </c>
      <c r="C26" s="141">
        <f t="shared" si="0"/>
        <v>2.0468221337905006</v>
      </c>
      <c r="E26" s="151">
        <v>6.3540009580783572</v>
      </c>
      <c r="F26" s="141">
        <f t="shared" si="1"/>
        <v>2.2134748686958674</v>
      </c>
      <c r="H26" s="151">
        <f t="shared" si="3"/>
        <v>0.78478214602644503</v>
      </c>
      <c r="I26" s="141">
        <f t="shared" si="4"/>
        <v>14.091422379170293</v>
      </c>
      <c r="K26" s="207">
        <f t="shared" si="2"/>
        <v>0.30638880520709844</v>
      </c>
      <c r="L26" s="141">
        <f t="shared" si="5"/>
        <v>5.5014682587810402</v>
      </c>
      <c r="N26" s="151">
        <f t="shared" si="6"/>
        <v>-0.32313735157814238</v>
      </c>
      <c r="O26" s="141">
        <f t="shared" si="7"/>
        <v>-5.8022024718954484</v>
      </c>
      <c r="Q26" s="151">
        <v>0.80153069239748898</v>
      </c>
      <c r="R26" s="141">
        <f t="shared" si="8"/>
        <v>14.392156592284699</v>
      </c>
      <c r="T26" s="11"/>
    </row>
    <row r="27" spans="1:20" x14ac:dyDescent="0.2">
      <c r="A27" s="10" t="str">
        <f>name!$D23</f>
        <v>63 Community and civil enforcement occupations</v>
      </c>
      <c r="B27" s="151">
        <v>0.30313209904742583</v>
      </c>
      <c r="C27" s="141">
        <f t="shared" si="0"/>
        <v>0.11140835200261154</v>
      </c>
      <c r="E27" s="151">
        <v>0.32660915463524531</v>
      </c>
      <c r="F27" s="141">
        <f t="shared" si="1"/>
        <v>0.11377731297820849</v>
      </c>
      <c r="H27" s="151">
        <f t="shared" si="3"/>
        <v>2.3477055587819484E-2</v>
      </c>
      <c r="I27" s="141">
        <f t="shared" si="4"/>
        <v>7.7448266487101458</v>
      </c>
      <c r="K27" s="207">
        <f t="shared" si="2"/>
        <v>1.6676716211270832E-2</v>
      </c>
      <c r="L27" s="141">
        <f t="shared" si="5"/>
        <v>5.5014682587810384</v>
      </c>
      <c r="N27" s="151">
        <f t="shared" si="6"/>
        <v>1.3634875251071705E-2</v>
      </c>
      <c r="O27" s="141">
        <f t="shared" si="7"/>
        <v>4.4979978345805245</v>
      </c>
      <c r="Q27" s="151">
        <v>-6.8345358745230522E-3</v>
      </c>
      <c r="R27" s="141">
        <f t="shared" si="8"/>
        <v>-2.2546394446514126</v>
      </c>
      <c r="T27" s="172"/>
    </row>
    <row r="28" spans="1:20" x14ac:dyDescent="0.2">
      <c r="A28" s="10" t="str">
        <f>name!$D24</f>
        <v>71 Sales occupations</v>
      </c>
      <c r="B28" s="151">
        <v>18.650408037149216</v>
      </c>
      <c r="C28" s="141">
        <f t="shared" si="0"/>
        <v>6.8544744358134642</v>
      </c>
      <c r="E28" s="151">
        <v>18.320946533314295</v>
      </c>
      <c r="F28" s="141">
        <f t="shared" si="1"/>
        <v>6.3822707912332941</v>
      </c>
      <c r="H28" s="151">
        <f t="shared" si="3"/>
        <v>-0.32946150383492068</v>
      </c>
      <c r="I28" s="141">
        <f t="shared" si="4"/>
        <v>-1.7665109695116366</v>
      </c>
      <c r="K28" s="207">
        <f t="shared" si="2"/>
        <v>1.026046278296912</v>
      </c>
      <c r="L28" s="141">
        <f t="shared" si="5"/>
        <v>5.5014682587810393</v>
      </c>
      <c r="N28" s="151">
        <f>H28-(K28+Q28)</f>
        <v>-1.0897437924648923</v>
      </c>
      <c r="O28" s="141">
        <f t="shared" si="7"/>
        <v>-5.8430024173962449</v>
      </c>
      <c r="Q28" s="151">
        <v>-0.26576398966694037</v>
      </c>
      <c r="R28" s="141">
        <f t="shared" si="8"/>
        <v>-1.42497681089643</v>
      </c>
      <c r="T28" s="11"/>
    </row>
    <row r="29" spans="1:20" x14ac:dyDescent="0.2">
      <c r="A29" s="10" t="str">
        <f>name!$D25</f>
        <v>72 Customer service occupations</v>
      </c>
      <c r="B29" s="151">
        <v>4.5292800138036107</v>
      </c>
      <c r="C29" s="141">
        <f t="shared" si="0"/>
        <v>1.6646195625006375</v>
      </c>
      <c r="E29" s="151">
        <v>5.2502326209708992</v>
      </c>
      <c r="F29" s="141">
        <f t="shared" si="1"/>
        <v>1.8289669828505883</v>
      </c>
      <c r="H29" s="151">
        <f t="shared" si="3"/>
        <v>0.72095260716728848</v>
      </c>
      <c r="I29" s="141">
        <f t="shared" si="4"/>
        <v>15.917598491815156</v>
      </c>
      <c r="K29" s="207">
        <f t="shared" si="2"/>
        <v>0.24917690231071912</v>
      </c>
      <c r="L29" s="141">
        <f t="shared" si="5"/>
        <v>5.5014682587810393</v>
      </c>
      <c r="N29" s="151">
        <f t="shared" si="6"/>
        <v>0.44037170931971698</v>
      </c>
      <c r="O29" s="141">
        <f t="shared" si="7"/>
        <v>9.722775098417916</v>
      </c>
      <c r="Q29" s="151">
        <v>3.1403995536852386E-2</v>
      </c>
      <c r="R29" s="141">
        <f t="shared" si="8"/>
        <v>0.6933551346161938</v>
      </c>
      <c r="T29" s="11"/>
    </row>
    <row r="30" spans="1:20" x14ac:dyDescent="0.2">
      <c r="A30" s="10" t="str">
        <f>name!$D26</f>
        <v>81 Process, plant and machine operatives</v>
      </c>
      <c r="B30" s="151">
        <v>12.43029917434724</v>
      </c>
      <c r="C30" s="141">
        <f t="shared" si="0"/>
        <v>4.5684345216663678</v>
      </c>
      <c r="E30" s="151">
        <v>11.365701263775843</v>
      </c>
      <c r="F30" s="141">
        <f t="shared" si="1"/>
        <v>3.9593469183361818</v>
      </c>
      <c r="H30" s="151">
        <f t="shared" si="3"/>
        <v>-1.064597910571397</v>
      </c>
      <c r="I30" s="141">
        <f t="shared" si="4"/>
        <v>-8.5645397237778305</v>
      </c>
      <c r="K30" s="207">
        <f t="shared" si="2"/>
        <v>0.68384896354823499</v>
      </c>
      <c r="L30" s="141">
        <f t="shared" si="5"/>
        <v>5.5014682587810393</v>
      </c>
      <c r="N30" s="151">
        <f t="shared" si="6"/>
        <v>-1.903161510257771</v>
      </c>
      <c r="O30" s="141">
        <f t="shared" si="7"/>
        <v>-15.310665363432113</v>
      </c>
      <c r="Q30" s="151">
        <v>0.15471463613813918</v>
      </c>
      <c r="R30" s="141">
        <f t="shared" si="8"/>
        <v>1.2446573808732466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10.865863207799659</v>
      </c>
      <c r="C31" s="141">
        <f t="shared" si="0"/>
        <v>3.9934666004386976</v>
      </c>
      <c r="E31" s="151">
        <v>10.101411417009924</v>
      </c>
      <c r="F31" s="141">
        <f t="shared" si="1"/>
        <v>3.5189198833031154</v>
      </c>
      <c r="H31" s="151">
        <f t="shared" si="3"/>
        <v>-0.76445179078973524</v>
      </c>
      <c r="I31" s="141">
        <f t="shared" si="4"/>
        <v>-7.0353526100071058</v>
      </c>
      <c r="K31" s="207">
        <f t="shared" si="2"/>
        <v>0.59778201541966547</v>
      </c>
      <c r="L31" s="141">
        <f t="shared" si="5"/>
        <v>5.5014682587810393</v>
      </c>
      <c r="N31" s="151">
        <f t="shared" si="6"/>
        <v>-1.2343953171077728</v>
      </c>
      <c r="O31" s="141">
        <f t="shared" si="7"/>
        <v>-11.360306065897348</v>
      </c>
      <c r="Q31" s="151">
        <v>-0.12783848910162793</v>
      </c>
      <c r="R31" s="141">
        <f t="shared" si="8"/>
        <v>-1.1765148028907981</v>
      </c>
      <c r="T31" s="11"/>
    </row>
    <row r="32" spans="1:20" x14ac:dyDescent="0.2">
      <c r="A32" s="10" t="str">
        <f>name!$D28</f>
        <v>91 Elementary trades and related occupations</v>
      </c>
      <c r="B32" s="151">
        <v>6.6615203830112923</v>
      </c>
      <c r="C32" s="141">
        <f t="shared" si="0"/>
        <v>2.4482692860150799</v>
      </c>
      <c r="E32" s="151">
        <v>5.3851017394303433</v>
      </c>
      <c r="F32" s="141">
        <f t="shared" si="1"/>
        <v>1.8759498848430096</v>
      </c>
      <c r="H32" s="151">
        <f t="shared" si="3"/>
        <v>-1.276418643580949</v>
      </c>
      <c r="I32" s="141">
        <f t="shared" si="4"/>
        <v>-19.161070899612753</v>
      </c>
      <c r="K32" s="207">
        <f t="shared" si="2"/>
        <v>0.36648142942359535</v>
      </c>
      <c r="L32" s="141">
        <f t="shared" si="5"/>
        <v>5.5014682587810393</v>
      </c>
      <c r="N32" s="151">
        <f>H32-(K32+Q32)</f>
        <v>-1.650696383882752</v>
      </c>
      <c r="O32" s="141">
        <f t="shared" si="7"/>
        <v>-24.779574165868823</v>
      </c>
      <c r="Q32" s="151">
        <v>7.7963108782076003E-3</v>
      </c>
      <c r="R32" s="141">
        <f t="shared" si="8"/>
        <v>0.11703500747502529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26.353343670238782</v>
      </c>
      <c r="C33" s="141">
        <f t="shared" si="0"/>
        <v>9.6854889247489897</v>
      </c>
      <c r="E33" s="151">
        <v>24.403016435504124</v>
      </c>
      <c r="F33" s="141">
        <f t="shared" si="1"/>
        <v>8.5010159672208339</v>
      </c>
      <c r="H33" s="151">
        <f t="shared" ref="H33" si="9">E33-B33</f>
        <v>-1.9503272347346581</v>
      </c>
      <c r="I33" s="141">
        <f>IF(B33&lt;&gt;0,((E33/B33)-1)*100,0)</f>
        <v>-7.4006822782688886</v>
      </c>
      <c r="K33" s="207">
        <f t="shared" si="2"/>
        <v>1.4498208371456687</v>
      </c>
      <c r="L33" s="141">
        <f t="shared" ref="L33" si="10">IF(B33&lt;&gt;0,K33/B33*100,0)</f>
        <v>5.5014682587810384</v>
      </c>
      <c r="N33" s="151">
        <f>H33-(K33+Q33)</f>
        <v>-3.512872427469004</v>
      </c>
      <c r="O33" s="141">
        <f t="shared" ref="O33" si="11">IF(B33&lt;&gt;0,N33/B33*100,0)</f>
        <v>-13.329892674818877</v>
      </c>
      <c r="Q33" s="151">
        <v>0.11272435558867702</v>
      </c>
      <c r="R33" s="141">
        <f t="shared" ref="R33" si="12">IF(B33&lt;&gt;0,Q33/B33*100,0)</f>
        <v>0.42774213776894771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272.09100000000007</v>
      </c>
      <c r="C35" s="147">
        <f>B35/B$35*100</f>
        <v>100</v>
      </c>
      <c r="D35" s="145"/>
      <c r="E35" s="152">
        <f>SUM(E8:E33)</f>
        <v>287.06</v>
      </c>
      <c r="F35" s="147">
        <f t="shared" ref="F35" si="13">E35/E$35*100</f>
        <v>100</v>
      </c>
      <c r="G35" s="145"/>
      <c r="H35" s="152">
        <f>E35-B35</f>
        <v>14.968999999999937</v>
      </c>
      <c r="I35" s="147">
        <f>IF(B35&lt;&gt;0,((E35/B35)-1)*100,0)</f>
        <v>5.5014682587810393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Hull and East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19.817262518759939</v>
      </c>
      <c r="C44" s="141">
        <f t="shared" ref="C44:C68" si="15">B44/B$71*100</f>
        <v>6.9035262728209918</v>
      </c>
      <c r="E44" s="151">
        <v>18.996534192175293</v>
      </c>
      <c r="F44" s="141">
        <f t="shared" ref="F44:F68" si="16">E44/E$71*100</f>
        <v>6.4253673079142146</v>
      </c>
      <c r="H44" s="151">
        <f>E44-B44</f>
        <v>-0.82072832658464634</v>
      </c>
      <c r="I44" s="141">
        <f>IF(B44&gt;0,((E44/B44)-1)*100,0)</f>
        <v>-4.141481830841709</v>
      </c>
      <c r="K44" s="151">
        <f>(($E$71/$B$71)-1)*B44</f>
        <v>0.59294387157259032</v>
      </c>
      <c r="L44" s="141">
        <f>IF(B44&gt;0,K44/B44*100,0)</f>
        <v>2.9920574096007568</v>
      </c>
      <c r="N44" s="151">
        <f>H44-(K44+Q44)</f>
        <v>-0.9947474804589862</v>
      </c>
      <c r="O44" s="141">
        <f>IF(B44&gt;0,N44/B44*100,0)</f>
        <v>-5.0196008632237277</v>
      </c>
      <c r="Q44" s="151">
        <v>-0.4189247176982504</v>
      </c>
      <c r="R44" s="141">
        <f>IF(B44&gt;0,Q44/B44*100,0)</f>
        <v>-2.1139383772187346</v>
      </c>
      <c r="T44" s="151"/>
    </row>
    <row r="45" spans="1:20" x14ac:dyDescent="0.2">
      <c r="A45" s="135" t="str">
        <f t="shared" si="14"/>
        <v>12 Other managers and proprietors</v>
      </c>
      <c r="B45" s="151">
        <v>9.0127812331962307</v>
      </c>
      <c r="C45" s="141">
        <f t="shared" si="15"/>
        <v>3.1396855128531422</v>
      </c>
      <c r="E45" s="151">
        <v>9.9414421821031436</v>
      </c>
      <c r="F45" s="141">
        <f t="shared" si="16"/>
        <v>3.3625827187317205</v>
      </c>
      <c r="H45" s="151">
        <f t="shared" ref="H45:H71" si="17">E45-B45</f>
        <v>0.92866094890691286</v>
      </c>
      <c r="I45" s="141">
        <f t="shared" ref="I45:I71" si="18">IF(B45&gt;0,((E45/B45)-1)*100,0)</f>
        <v>10.303822148555341</v>
      </c>
      <c r="K45" s="151">
        <f t="shared" ref="K45:K68" si="19">(($E$71/$B$71)-1)*B45</f>
        <v>0.2696675886989543</v>
      </c>
      <c r="L45" s="141">
        <f t="shared" ref="L45:L68" si="20">IF(B45&gt;0,K45/B45*100,0)</f>
        <v>2.9920574096007568</v>
      </c>
      <c r="N45" s="151">
        <f t="shared" ref="N45:N68" si="21">H45-(K45+Q45)</f>
        <v>0.65561599908431434</v>
      </c>
      <c r="O45" s="141">
        <f t="shared" ref="O45:O68" si="22">IF(B45&gt;0,N45/B45*100,0)</f>
        <v>7.2742917210674509</v>
      </c>
      <c r="Q45" s="151">
        <v>3.3773611236442044E-3</v>
      </c>
      <c r="R45" s="141">
        <f>IF(B45&gt;0,Q45/B45*100,0)</f>
        <v>3.7473017887137604E-2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13.988845138888935</v>
      </c>
      <c r="C46" s="141">
        <f t="shared" si="15"/>
        <v>4.8731432936978107</v>
      </c>
      <c r="E46" s="151">
        <v>19.411725618122336</v>
      </c>
      <c r="F46" s="141">
        <f t="shared" si="16"/>
        <v>6.5658012095837766</v>
      </c>
      <c r="H46" s="151">
        <f t="shared" si="17"/>
        <v>5.4228804792334007</v>
      </c>
      <c r="I46" s="141">
        <f t="shared" si="18"/>
        <v>38.765748175721917</v>
      </c>
      <c r="K46" s="151">
        <f t="shared" si="19"/>
        <v>0.41855427749570168</v>
      </c>
      <c r="L46" s="141">
        <f t="shared" si="20"/>
        <v>2.9920574096007568</v>
      </c>
      <c r="N46" s="151">
        <f t="shared" si="21"/>
        <v>5.2254833149886304</v>
      </c>
      <c r="O46" s="141">
        <f t="shared" si="22"/>
        <v>37.3546440975446</v>
      </c>
      <c r="Q46" s="151">
        <v>-0.22115711325093104</v>
      </c>
      <c r="R46" s="141">
        <f t="shared" ref="R46:R68" si="23">IF(B46&gt;0,Q46/B46*100,0)</f>
        <v>-1.5809533314234434</v>
      </c>
      <c r="T46" s="151"/>
    </row>
    <row r="47" spans="1:20" x14ac:dyDescent="0.2">
      <c r="A47" s="135" t="str">
        <f t="shared" si="14"/>
        <v>22 Health professionals</v>
      </c>
      <c r="B47" s="151">
        <v>12.7427841186393</v>
      </c>
      <c r="C47" s="141">
        <f t="shared" si="15"/>
        <v>4.4390664385979584</v>
      </c>
      <c r="E47" s="151">
        <v>13.741605821829266</v>
      </c>
      <c r="F47" s="141">
        <f t="shared" si="16"/>
        <v>4.6479459838623738</v>
      </c>
      <c r="H47" s="151">
        <f t="shared" si="17"/>
        <v>0.99882170318996621</v>
      </c>
      <c r="I47" s="141">
        <f t="shared" si="18"/>
        <v>7.8383318267862379</v>
      </c>
      <c r="K47" s="151">
        <f t="shared" si="19"/>
        <v>0.38127141641117568</v>
      </c>
      <c r="L47" s="141">
        <f t="shared" si="20"/>
        <v>2.9920574096007568</v>
      </c>
      <c r="N47" s="151">
        <f t="shared" si="21"/>
        <v>-0.64692802229327206</v>
      </c>
      <c r="O47" s="141">
        <f t="shared" si="22"/>
        <v>-5.0768185058317723</v>
      </c>
      <c r="Q47" s="151">
        <v>1.2644783090720626</v>
      </c>
      <c r="R47" s="141">
        <f t="shared" si="23"/>
        <v>9.9230929230172507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12.66395176551317</v>
      </c>
      <c r="C48" s="141">
        <f t="shared" si="15"/>
        <v>4.4116044609186824</v>
      </c>
      <c r="E48" s="151">
        <v>13.073823354167811</v>
      </c>
      <c r="F48" s="141">
        <f t="shared" si="16"/>
        <v>4.4220759597251513</v>
      </c>
      <c r="H48" s="151">
        <f t="shared" si="17"/>
        <v>0.40987158865464046</v>
      </c>
      <c r="I48" s="141">
        <f t="shared" si="18"/>
        <v>3.2365220291727059</v>
      </c>
      <c r="K48" s="151">
        <f t="shared" si="19"/>
        <v>0.37891270714830266</v>
      </c>
      <c r="L48" s="141">
        <f t="shared" si="20"/>
        <v>2.9920574096007568</v>
      </c>
      <c r="N48" s="151">
        <f t="shared" si="21"/>
        <v>0.12392830999380627</v>
      </c>
      <c r="O48" s="141">
        <f t="shared" si="22"/>
        <v>0.97859114033655226</v>
      </c>
      <c r="Q48" s="151">
        <v>-9.2969428487468461E-2</v>
      </c>
      <c r="R48" s="141">
        <f t="shared" si="23"/>
        <v>-0.73412652076459595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17.315178360228945</v>
      </c>
      <c r="C49" s="141">
        <f t="shared" si="15"/>
        <v>6.0319021668741533</v>
      </c>
      <c r="E49" s="151">
        <v>19.878621187326239</v>
      </c>
      <c r="F49" s="141">
        <f t="shared" si="16"/>
        <v>6.7237234650975459</v>
      </c>
      <c r="H49" s="151">
        <f t="shared" si="17"/>
        <v>2.563442827097294</v>
      </c>
      <c r="I49" s="141">
        <f t="shared" si="18"/>
        <v>14.804599604848656</v>
      </c>
      <c r="K49" s="151">
        <f t="shared" si="19"/>
        <v>0.51808007711281701</v>
      </c>
      <c r="L49" s="141">
        <f t="shared" si="20"/>
        <v>2.9920574096007573</v>
      </c>
      <c r="N49" s="151">
        <f t="shared" si="21"/>
        <v>1.9669711326918904</v>
      </c>
      <c r="O49" s="141">
        <f t="shared" si="22"/>
        <v>11.359808670581216</v>
      </c>
      <c r="Q49" s="151">
        <v>7.8391617292586618E-2</v>
      </c>
      <c r="R49" s="141">
        <f t="shared" si="23"/>
        <v>0.45273352466667927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5.805512261710577</v>
      </c>
      <c r="C50" s="141">
        <f t="shared" si="15"/>
        <v>2.0224037698427426</v>
      </c>
      <c r="E50" s="151">
        <v>5.780887587751339</v>
      </c>
      <c r="F50" s="141">
        <f t="shared" si="16"/>
        <v>1.9553212044523542</v>
      </c>
      <c r="H50" s="151">
        <f t="shared" si="17"/>
        <v>-2.4624673959237953E-2</v>
      </c>
      <c r="I50" s="141">
        <f t="shared" si="18"/>
        <v>-0.42416022650828555</v>
      </c>
      <c r="K50" s="151">
        <f t="shared" si="19"/>
        <v>0.1737042597917918</v>
      </c>
      <c r="L50" s="141">
        <f t="shared" si="20"/>
        <v>2.9920574096007568</v>
      </c>
      <c r="N50" s="151">
        <f t="shared" si="21"/>
        <v>-5.3480646240081531E-2</v>
      </c>
      <c r="O50" s="141">
        <f t="shared" si="22"/>
        <v>-0.92120460398999515</v>
      </c>
      <c r="Q50" s="151">
        <v>-0.14484828751094822</v>
      </c>
      <c r="R50" s="141">
        <f t="shared" si="23"/>
        <v>-2.4950130321190485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5.3125819997999164</v>
      </c>
      <c r="C51" s="141">
        <f t="shared" si="15"/>
        <v>1.850686964327986</v>
      </c>
      <c r="E51" s="151">
        <v>10.066856497570837</v>
      </c>
      <c r="F51" s="141">
        <f t="shared" si="16"/>
        <v>3.4050027220017114</v>
      </c>
      <c r="H51" s="151">
        <f t="shared" si="17"/>
        <v>4.754274497770921</v>
      </c>
      <c r="I51" s="141">
        <f t="shared" si="18"/>
        <v>89.490844526258172</v>
      </c>
      <c r="K51" s="151">
        <f t="shared" si="19"/>
        <v>0.15895550336612946</v>
      </c>
      <c r="L51" s="141">
        <f t="shared" si="20"/>
        <v>2.9920574096007568</v>
      </c>
      <c r="N51" s="151">
        <f t="shared" si="21"/>
        <v>4.0779545298100732</v>
      </c>
      <c r="O51" s="141">
        <f t="shared" si="22"/>
        <v>76.760312216614409</v>
      </c>
      <c r="Q51" s="151">
        <v>0.51736446459471841</v>
      </c>
      <c r="R51" s="141">
        <f t="shared" si="23"/>
        <v>9.7384749000430197</v>
      </c>
      <c r="T51" s="151"/>
    </row>
    <row r="52" spans="1:20" x14ac:dyDescent="0.2">
      <c r="A52" s="135" t="str">
        <f t="shared" si="14"/>
        <v>33 Protective service occupations</v>
      </c>
      <c r="B52" s="151">
        <v>3.6812221902296747</v>
      </c>
      <c r="C52" s="141">
        <f t="shared" si="15"/>
        <v>1.2823877204172209</v>
      </c>
      <c r="E52" s="151">
        <v>3.2202485973128203</v>
      </c>
      <c r="F52" s="141">
        <f t="shared" si="16"/>
        <v>1.0892134244705109</v>
      </c>
      <c r="H52" s="151">
        <f t="shared" si="17"/>
        <v>-0.46097359291685436</v>
      </c>
      <c r="I52" s="141">
        <f t="shared" si="18"/>
        <v>-12.522297462520015</v>
      </c>
      <c r="K52" s="151">
        <f t="shared" si="19"/>
        <v>0.11014428130663424</v>
      </c>
      <c r="L52" s="141">
        <f t="shared" si="20"/>
        <v>2.9920574096007564</v>
      </c>
      <c r="N52" s="151">
        <f t="shared" si="21"/>
        <v>-0.51561789033404892</v>
      </c>
      <c r="O52" s="141">
        <f t="shared" si="22"/>
        <v>-14.006703852393084</v>
      </c>
      <c r="Q52" s="151">
        <v>-5.5499983889439622E-2</v>
      </c>
      <c r="R52" s="141">
        <f t="shared" si="23"/>
        <v>-1.507651019727688</v>
      </c>
      <c r="T52" s="151"/>
    </row>
    <row r="53" spans="1:20" x14ac:dyDescent="0.2">
      <c r="A53" s="135" t="str">
        <f t="shared" si="14"/>
        <v>34 Culture, media and sports occupations</v>
      </c>
      <c r="B53" s="151">
        <v>4.3222016147650884</v>
      </c>
      <c r="C53" s="141">
        <f t="shared" si="15"/>
        <v>1.5056788179353056</v>
      </c>
      <c r="E53" s="151">
        <v>3.9325218785229112</v>
      </c>
      <c r="F53" s="141">
        <f t="shared" si="16"/>
        <v>1.3301319735642305</v>
      </c>
      <c r="H53" s="151">
        <f t="shared" si="17"/>
        <v>-0.38967973624217711</v>
      </c>
      <c r="I53" s="141">
        <f t="shared" si="18"/>
        <v>-9.0157695307639294</v>
      </c>
      <c r="K53" s="151">
        <f t="shared" si="19"/>
        <v>0.12932275367246238</v>
      </c>
      <c r="L53" s="141">
        <f t="shared" si="20"/>
        <v>2.9920574096007564</v>
      </c>
      <c r="N53" s="151">
        <f t="shared" si="21"/>
        <v>-0.40340612731554981</v>
      </c>
      <c r="O53" s="141">
        <f t="shared" si="22"/>
        <v>-9.3333482162764625</v>
      </c>
      <c r="Q53" s="151">
        <v>-0.11559636259908969</v>
      </c>
      <c r="R53" s="141">
        <f t="shared" si="23"/>
        <v>-2.674478724088218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15.850191911710956</v>
      </c>
      <c r="C54" s="141">
        <f t="shared" si="15"/>
        <v>5.5215606185852977</v>
      </c>
      <c r="E54" s="151">
        <v>16.656515975531068</v>
      </c>
      <c r="F54" s="141">
        <f t="shared" si="16"/>
        <v>5.6338820613399916</v>
      </c>
      <c r="H54" s="151">
        <f t="shared" si="17"/>
        <v>0.8063240638201119</v>
      </c>
      <c r="I54" s="141">
        <f t="shared" si="18"/>
        <v>5.0871564730036845</v>
      </c>
      <c r="K54" s="151">
        <f t="shared" si="19"/>
        <v>0.47424684153028751</v>
      </c>
      <c r="L54" s="141">
        <f t="shared" si="20"/>
        <v>2.9920574096007568</v>
      </c>
      <c r="N54" s="151">
        <f t="shared" si="21"/>
        <v>0.46485988387355681</v>
      </c>
      <c r="O54" s="141">
        <f t="shared" si="22"/>
        <v>2.9328344190589504</v>
      </c>
      <c r="Q54" s="151">
        <v>-0.13278266158373245</v>
      </c>
      <c r="R54" s="141">
        <f t="shared" si="23"/>
        <v>-0.83773535565601331</v>
      </c>
      <c r="T54" s="151"/>
    </row>
    <row r="55" spans="1:20" x14ac:dyDescent="0.2">
      <c r="A55" s="135" t="str">
        <f t="shared" si="14"/>
        <v>41 Administrative occupations</v>
      </c>
      <c r="B55" s="151">
        <v>28.53831694036343</v>
      </c>
      <c r="C55" s="141">
        <f t="shared" si="15"/>
        <v>9.941586058790298</v>
      </c>
      <c r="E55" s="151">
        <v>29.480790041937517</v>
      </c>
      <c r="F55" s="141">
        <f t="shared" si="16"/>
        <v>9.9715507381853232</v>
      </c>
      <c r="H55" s="151">
        <f t="shared" si="17"/>
        <v>0.94247310157408748</v>
      </c>
      <c r="I55" s="141">
        <f t="shared" si="18"/>
        <v>3.3024831266103671</v>
      </c>
      <c r="K55" s="151">
        <f t="shared" si="19"/>
        <v>0.85388282658949199</v>
      </c>
      <c r="L55" s="141">
        <f t="shared" si="20"/>
        <v>2.9920574096007568</v>
      </c>
      <c r="N55" s="151">
        <f t="shared" si="21"/>
        <v>-3.1939163712838892E-2</v>
      </c>
      <c r="O55" s="141">
        <f t="shared" si="22"/>
        <v>-0.11191677413766978</v>
      </c>
      <c r="Q55" s="151">
        <v>0.12052943869743442</v>
      </c>
      <c r="R55" s="141">
        <f t="shared" si="23"/>
        <v>0.42234249114727052</v>
      </c>
      <c r="T55" s="151"/>
    </row>
    <row r="56" spans="1:20" x14ac:dyDescent="0.2">
      <c r="A56" s="135" t="str">
        <f t="shared" si="14"/>
        <v>42 Secretarial and related occupations</v>
      </c>
      <c r="B56" s="151">
        <v>5.9769063796848512</v>
      </c>
      <c r="C56" s="141">
        <f t="shared" si="15"/>
        <v>2.0821104924701634</v>
      </c>
      <c r="E56" s="151">
        <v>4.2818532779968699</v>
      </c>
      <c r="F56" s="141">
        <f t="shared" si="16"/>
        <v>1.4482894506651032</v>
      </c>
      <c r="H56" s="151">
        <f t="shared" si="17"/>
        <v>-1.6950531016879813</v>
      </c>
      <c r="I56" s="141">
        <f t="shared" si="18"/>
        <v>-28.360041031416618</v>
      </c>
      <c r="K56" s="151">
        <f t="shared" si="19"/>
        <v>0.17883247019826093</v>
      </c>
      <c r="L56" s="141">
        <f t="shared" si="20"/>
        <v>2.9920574096007568</v>
      </c>
      <c r="N56" s="151">
        <f t="shared" si="21"/>
        <v>-2.0694608269176062</v>
      </c>
      <c r="O56" s="141">
        <f t="shared" si="22"/>
        <v>-34.62428044634563</v>
      </c>
      <c r="Q56" s="151">
        <v>0.19557525503136391</v>
      </c>
      <c r="R56" s="141">
        <f t="shared" si="23"/>
        <v>3.2721820053282511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3.6454001588582838</v>
      </c>
      <c r="C57" s="141">
        <f t="shared" si="15"/>
        <v>1.2699087852220037</v>
      </c>
      <c r="E57" s="151">
        <v>3.8491517389997503</v>
      </c>
      <c r="F57" s="141">
        <f t="shared" si="16"/>
        <v>1.3019329471771428</v>
      </c>
      <c r="H57" s="151">
        <f t="shared" si="17"/>
        <v>0.20375158014146644</v>
      </c>
      <c r="I57" s="141">
        <f t="shared" si="18"/>
        <v>5.5892788517702741</v>
      </c>
      <c r="K57" s="151">
        <f t="shared" si="19"/>
        <v>0.10907246556271705</v>
      </c>
      <c r="L57" s="141">
        <f t="shared" si="20"/>
        <v>2.9920574096007568</v>
      </c>
      <c r="N57" s="151">
        <f t="shared" si="21"/>
        <v>0.17559666824113068</v>
      </c>
      <c r="O57" s="141">
        <f t="shared" si="22"/>
        <v>4.816938075081624</v>
      </c>
      <c r="Q57" s="151">
        <v>-8.0917553662381306E-2</v>
      </c>
      <c r="R57" s="141">
        <f t="shared" si="23"/>
        <v>-2.2197166329120965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10.964968107245827</v>
      </c>
      <c r="C58" s="141">
        <f t="shared" si="15"/>
        <v>3.8197478252789754</v>
      </c>
      <c r="E58" s="151">
        <v>9.7029306869948684</v>
      </c>
      <c r="F58" s="141">
        <f t="shared" si="16"/>
        <v>3.2819088469755924</v>
      </c>
      <c r="H58" s="151">
        <f t="shared" si="17"/>
        <v>-1.2620374202509588</v>
      </c>
      <c r="I58" s="141">
        <f t="shared" si="18"/>
        <v>-11.509722672307499</v>
      </c>
      <c r="K58" s="151">
        <f t="shared" si="19"/>
        <v>0.32807814071320862</v>
      </c>
      <c r="L58" s="141">
        <f t="shared" si="20"/>
        <v>2.9920574096007568</v>
      </c>
      <c r="N58" s="151">
        <f t="shared" si="21"/>
        <v>-0.81512701088393391</v>
      </c>
      <c r="O58" s="141">
        <f t="shared" si="22"/>
        <v>-7.4339204903412792</v>
      </c>
      <c r="Q58" s="151">
        <v>-0.77498855008023348</v>
      </c>
      <c r="R58" s="141">
        <f t="shared" si="23"/>
        <v>-7.06785959156697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9.2853037787769512</v>
      </c>
      <c r="C59" s="141">
        <f t="shared" si="15"/>
        <v>3.2346212564540346</v>
      </c>
      <c r="E59" s="151">
        <v>7.4356841151475885</v>
      </c>
      <c r="F59" s="141">
        <f t="shared" si="16"/>
        <v>2.5150378033233967</v>
      </c>
      <c r="H59" s="151">
        <f t="shared" si="17"/>
        <v>-1.8496196636293627</v>
      </c>
      <c r="I59" s="141">
        <f t="shared" si="18"/>
        <v>-19.919861618926937</v>
      </c>
      <c r="K59" s="151">
        <f t="shared" si="19"/>
        <v>0.27782161971683483</v>
      </c>
      <c r="L59" s="141">
        <f t="shared" si="20"/>
        <v>2.9920574096007568</v>
      </c>
      <c r="N59" s="151">
        <f t="shared" si="21"/>
        <v>-1.6481471538563675</v>
      </c>
      <c r="O59" s="141">
        <f t="shared" si="22"/>
        <v>-17.750061744059163</v>
      </c>
      <c r="Q59" s="151">
        <v>-0.47929412948983019</v>
      </c>
      <c r="R59" s="141">
        <f t="shared" si="23"/>
        <v>-5.1618572844685353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5.7482897126524861</v>
      </c>
      <c r="C60" s="141">
        <f t="shared" si="15"/>
        <v>2.0024697668266169</v>
      </c>
      <c r="E60" s="151">
        <v>5.4093117582507277</v>
      </c>
      <c r="F60" s="141">
        <f t="shared" si="16"/>
        <v>1.8296397952473131</v>
      </c>
      <c r="H60" s="151">
        <f t="shared" si="17"/>
        <v>-0.33897795440175837</v>
      </c>
      <c r="I60" s="141">
        <f t="shared" si="18"/>
        <v>-5.8970227901985917</v>
      </c>
      <c r="K60" s="151">
        <f t="shared" si="19"/>
        <v>0.17199212827273677</v>
      </c>
      <c r="L60" s="141">
        <f t="shared" si="20"/>
        <v>2.9920574096007568</v>
      </c>
      <c r="N60" s="151">
        <f t="shared" si="21"/>
        <v>-0.23352919736093078</v>
      </c>
      <c r="O60" s="141">
        <f t="shared" si="22"/>
        <v>-4.0625857260971499</v>
      </c>
      <c r="Q60" s="151">
        <v>-0.27744088531356437</v>
      </c>
      <c r="R60" s="141">
        <f t="shared" si="23"/>
        <v>-4.8264944737022013</v>
      </c>
      <c r="T60" s="151"/>
    </row>
    <row r="61" spans="1:20" x14ac:dyDescent="0.2">
      <c r="A61" s="135" t="str">
        <f t="shared" si="14"/>
        <v>61 Caring personal service occupations</v>
      </c>
      <c r="B61" s="151">
        <v>20.881281686256404</v>
      </c>
      <c r="C61" s="141">
        <f t="shared" si="15"/>
        <v>7.2741871686255148</v>
      </c>
      <c r="E61" s="151">
        <v>23.773054225250252</v>
      </c>
      <c r="F61" s="141">
        <f t="shared" si="16"/>
        <v>8.0409723101550341</v>
      </c>
      <c r="H61" s="151">
        <f t="shared" si="17"/>
        <v>2.8917725389938482</v>
      </c>
      <c r="I61" s="141">
        <f t="shared" si="18"/>
        <v>13.848635263117725</v>
      </c>
      <c r="K61" s="151">
        <f t="shared" si="19"/>
        <v>0.62477993591324055</v>
      </c>
      <c r="L61" s="141">
        <f t="shared" si="20"/>
        <v>2.9920574096007564</v>
      </c>
      <c r="N61" s="151">
        <f t="shared" si="21"/>
        <v>0.40344869434052244</v>
      </c>
      <c r="O61" s="141">
        <f t="shared" si="22"/>
        <v>1.9321069482342332</v>
      </c>
      <c r="Q61" s="151">
        <v>1.8635439087400851</v>
      </c>
      <c r="R61" s="141">
        <f t="shared" si="23"/>
        <v>8.9244709052827353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6.3540009580783572</v>
      </c>
      <c r="C62" s="141">
        <f t="shared" si="15"/>
        <v>2.2134748686958674</v>
      </c>
      <c r="E62" s="151">
        <v>5.090997949927595</v>
      </c>
      <c r="F62" s="141">
        <f t="shared" si="16"/>
        <v>1.721973674839961</v>
      </c>
      <c r="H62" s="151">
        <f t="shared" si="17"/>
        <v>-1.2630030081507622</v>
      </c>
      <c r="I62" s="141">
        <f t="shared" si="18"/>
        <v>-19.877287027239177</v>
      </c>
      <c r="K62" s="151">
        <f t="shared" si="19"/>
        <v>0.19011535647228656</v>
      </c>
      <c r="L62" s="141">
        <f t="shared" si="20"/>
        <v>2.9920574096007568</v>
      </c>
      <c r="N62" s="151">
        <f t="shared" si="21"/>
        <v>-1.1474257497524132</v>
      </c>
      <c r="O62" s="141">
        <f t="shared" si="22"/>
        <v>-18.058318802951984</v>
      </c>
      <c r="Q62" s="151">
        <v>-0.30569261487063548</v>
      </c>
      <c r="R62" s="141">
        <f t="shared" si="23"/>
        <v>-4.8110256338879465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0.32660915463524531</v>
      </c>
      <c r="C63" s="141">
        <f t="shared" si="15"/>
        <v>0.11377731297820849</v>
      </c>
      <c r="E63" s="151">
        <v>0.26666466582013271</v>
      </c>
      <c r="F63" s="141">
        <f t="shared" si="16"/>
        <v>9.0196369959016517E-2</v>
      </c>
      <c r="H63" s="151">
        <f t="shared" si="17"/>
        <v>-5.9944488815112607E-2</v>
      </c>
      <c r="I63" s="141">
        <f t="shared" si="18"/>
        <v>-18.353585000413773</v>
      </c>
      <c r="K63" s="151">
        <f t="shared" si="19"/>
        <v>9.7723334116982512E-3</v>
      </c>
      <c r="L63" s="141">
        <f t="shared" si="20"/>
        <v>2.9920574096007568</v>
      </c>
      <c r="N63" s="151">
        <f t="shared" si="21"/>
        <v>-7.2969902183184707E-2</v>
      </c>
      <c r="O63" s="141">
        <f t="shared" si="22"/>
        <v>-22.341658568841083</v>
      </c>
      <c r="Q63" s="151">
        <v>3.2530799563738511E-3</v>
      </c>
      <c r="R63" s="141">
        <f t="shared" si="23"/>
        <v>0.99601615882655425</v>
      </c>
      <c r="T63" s="151"/>
    </row>
    <row r="64" spans="1:20" x14ac:dyDescent="0.2">
      <c r="A64" s="135" t="str">
        <f t="shared" si="14"/>
        <v>71 Sales occupations</v>
      </c>
      <c r="B64" s="151">
        <v>18.320946533314295</v>
      </c>
      <c r="C64" s="141">
        <f t="shared" si="15"/>
        <v>6.3822707912332941</v>
      </c>
      <c r="E64" s="151">
        <v>16.776348014377163</v>
      </c>
      <c r="F64" s="141">
        <f t="shared" si="16"/>
        <v>5.6744139213652556</v>
      </c>
      <c r="H64" s="151">
        <f t="shared" si="17"/>
        <v>-1.5445985189371321</v>
      </c>
      <c r="I64" s="141">
        <f t="shared" si="18"/>
        <v>-8.4307790327780125</v>
      </c>
      <c r="K64" s="151">
        <f t="shared" si="19"/>
        <v>0.54817323825902331</v>
      </c>
      <c r="L64" s="141">
        <f t="shared" si="20"/>
        <v>2.9920574096007564</v>
      </c>
      <c r="N64" s="151">
        <f t="shared" si="21"/>
        <v>-1.7502656758588209</v>
      </c>
      <c r="O64" s="141">
        <f t="shared" si="22"/>
        <v>-9.5533583522892052</v>
      </c>
      <c r="Q64" s="151">
        <v>-0.34250608133733446</v>
      </c>
      <c r="R64" s="141">
        <f t="shared" si="23"/>
        <v>-1.8694780900895651</v>
      </c>
      <c r="T64" s="151"/>
    </row>
    <row r="65" spans="1:20" x14ac:dyDescent="0.2">
      <c r="A65" s="135" t="str">
        <f t="shared" si="14"/>
        <v>72 Customer service occupations</v>
      </c>
      <c r="B65" s="151">
        <v>5.2502326209708992</v>
      </c>
      <c r="C65" s="141">
        <f t="shared" si="15"/>
        <v>1.8289669828505883</v>
      </c>
      <c r="E65" s="151">
        <v>6.5338130090292408</v>
      </c>
      <c r="F65" s="141">
        <f t="shared" si="16"/>
        <v>2.2099898897101773</v>
      </c>
      <c r="H65" s="151">
        <f t="shared" si="17"/>
        <v>1.2835803880583416</v>
      </c>
      <c r="I65" s="141">
        <f t="shared" si="18"/>
        <v>24.448066985286744</v>
      </c>
      <c r="K65" s="151">
        <f t="shared" si="19"/>
        <v>0.15708997415703579</v>
      </c>
      <c r="L65" s="141">
        <f t="shared" si="20"/>
        <v>2.9920574096007564</v>
      </c>
      <c r="N65" s="151">
        <f t="shared" si="21"/>
        <v>1.0509726569775895</v>
      </c>
      <c r="O65" s="141">
        <f t="shared" si="22"/>
        <v>20.0176398428464</v>
      </c>
      <c r="Q65" s="151">
        <v>7.55177569237164E-2</v>
      </c>
      <c r="R65" s="141">
        <f t="shared" si="23"/>
        <v>1.4383697328395952</v>
      </c>
      <c r="T65" s="151"/>
    </row>
    <row r="66" spans="1:20" x14ac:dyDescent="0.2">
      <c r="A66" s="135" t="str">
        <f t="shared" si="14"/>
        <v>81 Process, plant and machine operatives</v>
      </c>
      <c r="B66" s="151">
        <v>11.365701263775843</v>
      </c>
      <c r="C66" s="141">
        <f t="shared" si="15"/>
        <v>3.9593469183361818</v>
      </c>
      <c r="E66" s="151">
        <v>10.180212935660089</v>
      </c>
      <c r="F66" s="141">
        <f t="shared" si="16"/>
        <v>3.4433442817868793</v>
      </c>
      <c r="H66" s="151">
        <f t="shared" si="17"/>
        <v>-1.1854883281157544</v>
      </c>
      <c r="I66" s="141">
        <f t="shared" si="18"/>
        <v>-10.430401966432811</v>
      </c>
      <c r="K66" s="151">
        <f t="shared" si="19"/>
        <v>0.34006830681589201</v>
      </c>
      <c r="L66" s="141">
        <f t="shared" si="20"/>
        <v>2.9920574096007573</v>
      </c>
      <c r="N66" s="151">
        <f t="shared" si="21"/>
        <v>-0.2184768185774344</v>
      </c>
      <c r="O66" s="141">
        <f t="shared" si="22"/>
        <v>-1.9222467097015126</v>
      </c>
      <c r="Q66" s="151">
        <v>-1.3070798163542121</v>
      </c>
      <c r="R66" s="141">
        <f t="shared" si="23"/>
        <v>-11.500212666332056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10.101411417009924</v>
      </c>
      <c r="C67" s="141">
        <f t="shared" si="15"/>
        <v>3.5189198833031154</v>
      </c>
      <c r="E67" s="151">
        <v>9.3940593882783752</v>
      </c>
      <c r="F67" s="141">
        <f t="shared" si="16"/>
        <v>3.1774365508688942</v>
      </c>
      <c r="H67" s="151">
        <f t="shared" si="17"/>
        <v>-0.7073520287315489</v>
      </c>
      <c r="I67" s="141">
        <f t="shared" si="18"/>
        <v>-7.002506872855685</v>
      </c>
      <c r="K67" s="151">
        <f t="shared" si="19"/>
        <v>0.30224002877690226</v>
      </c>
      <c r="L67" s="141">
        <f t="shared" si="20"/>
        <v>2.9920574096007573</v>
      </c>
      <c r="N67" s="151">
        <f t="shared" si="21"/>
        <v>-1.0846168520397625</v>
      </c>
      <c r="O67" s="141">
        <f t="shared" si="22"/>
        <v>-10.737280240000514</v>
      </c>
      <c r="Q67" s="151">
        <v>7.5024794531311376E-2</v>
      </c>
      <c r="R67" s="141">
        <f t="shared" si="23"/>
        <v>0.74271595754407105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5.3851017394303433</v>
      </c>
      <c r="C68" s="141">
        <f t="shared" si="15"/>
        <v>1.8759498848430096</v>
      </c>
      <c r="E68" s="151">
        <v>10.42181148259116</v>
      </c>
      <c r="F68" s="141">
        <f t="shared" si="16"/>
        <v>3.5250623146336237</v>
      </c>
      <c r="H68" s="151">
        <f t="shared" si="17"/>
        <v>5.0367097431608165</v>
      </c>
      <c r="I68" s="141">
        <f t="shared" si="18"/>
        <v>93.530447276073531</v>
      </c>
      <c r="K68" s="151">
        <f t="shared" si="19"/>
        <v>0.16112533560916484</v>
      </c>
      <c r="L68" s="141">
        <f t="shared" si="20"/>
        <v>2.9920574096007573</v>
      </c>
      <c r="N68" s="151">
        <f t="shared" si="21"/>
        <v>5.0952289991822592</v>
      </c>
      <c r="O68" s="141">
        <f t="shared" si="22"/>
        <v>94.617135306365668</v>
      </c>
      <c r="Q68" s="151">
        <v>-0.21964459163060732</v>
      </c>
      <c r="R68" s="141">
        <f t="shared" si="23"/>
        <v>-4.0787454398928809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24.403016435504124</v>
      </c>
      <c r="C69" s="141">
        <f t="shared" ref="C69" si="25">B69/B$71*100</f>
        <v>8.5010159672208339</v>
      </c>
      <c r="E69" s="151">
        <v>18.351533817325524</v>
      </c>
      <c r="F69" s="141">
        <f t="shared" ref="F69" si="26">E69/E$71*100</f>
        <v>6.2072030743636972</v>
      </c>
      <c r="H69" s="151">
        <f t="shared" ref="H69" si="27">E69-B69</f>
        <v>-6.0514826181785999</v>
      </c>
      <c r="I69" s="141">
        <f t="shared" ref="I69" si="28">IF(B69&gt;0,((E69/B69)-1)*100,0)</f>
        <v>-24.798092621755785</v>
      </c>
      <c r="K69" s="151">
        <f t="shared" ref="K69" si="29">(($E$71/$B$71)-1)*B69</f>
        <v>0.73015226142459166</v>
      </c>
      <c r="L69" s="141">
        <f t="shared" ref="L69" si="30">IF(B69&gt;0,K69/B69*100,0)</f>
        <v>2.9920574096007568</v>
      </c>
      <c r="N69" s="151">
        <f t="shared" ref="N69" si="31">H69-(K69+Q69)</f>
        <v>-7.5539216713980055</v>
      </c>
      <c r="O69" s="141">
        <f t="shared" ref="O69" si="32">IF(B69&gt;0,N69/B69*100,0)</f>
        <v>-30.954868597341722</v>
      </c>
      <c r="Q69" s="151">
        <v>0.77228679179481396</v>
      </c>
      <c r="R69" s="141">
        <f t="shared" ref="R69" si="33">IF(B69&gt;0,Q69/B69*100,0)</f>
        <v>3.1647185659851798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287.06</v>
      </c>
      <c r="C71" s="147">
        <f>B71/B$71*100</f>
        <v>100</v>
      </c>
      <c r="D71" s="145"/>
      <c r="E71" s="152">
        <f>SUM(E44:E69)</f>
        <v>295.64899999999994</v>
      </c>
      <c r="F71" s="147">
        <f>E71/E$71*100</f>
        <v>100</v>
      </c>
      <c r="G71" s="145"/>
      <c r="H71" s="152">
        <f t="shared" si="17"/>
        <v>8.5889999999999418</v>
      </c>
      <c r="I71" s="147">
        <f t="shared" si="18"/>
        <v>2.9920574096007568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Hull and East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Hull and East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Hull and East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Hull and East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19.817262518759957</v>
      </c>
      <c r="C7" s="11">
        <f t="shared" si="2"/>
        <v>18.9965341921753</v>
      </c>
      <c r="D7" s="11">
        <f t="shared" si="2"/>
        <v>-0.82072832658465411</v>
      </c>
      <c r="E7" s="11">
        <f t="shared" si="2"/>
        <v>9.4661121728764268</v>
      </c>
      <c r="F7" s="11">
        <f t="shared" si="2"/>
        <v>8.6453838462917734</v>
      </c>
      <c r="G7" s="200">
        <f>IF(B7&gt;0,(1+(E7/B7))^(1/($C$6-$B$6))-1,0)</f>
        <v>2.6372870641155011E-2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13.179808864374365</v>
      </c>
      <c r="R7" s="11">
        <v>11.381470095366268</v>
      </c>
      <c r="S7" s="345">
        <f>R7-Q7</f>
        <v>-1.7983387690080974</v>
      </c>
      <c r="T7" s="345">
        <v>5.3490865922357624</v>
      </c>
      <c r="U7" s="345">
        <f>SUM(S7:T7)</f>
        <v>3.550747823227665</v>
      </c>
      <c r="V7" s="346">
        <f>IF(Q7&gt;0,(1+(T7/Q7))^(1/($C$6-$B$6))-1,0)</f>
        <v>2.2969521776331048E-2</v>
      </c>
      <c r="X7" s="10" t="str">
        <f>name!B4</f>
        <v>Agriculture</v>
      </c>
      <c r="Y7" s="11">
        <v>3.224000000000006</v>
      </c>
      <c r="Z7" s="11">
        <v>3.3750000000000058</v>
      </c>
      <c r="AA7" s="345">
        <f>Z7-Y7</f>
        <v>0.1509999999999998</v>
      </c>
      <c r="AB7" s="11">
        <v>1.6949363798782662</v>
      </c>
      <c r="AC7" s="345">
        <f>SUM(AA7:AB7)</f>
        <v>1.845936379878266</v>
      </c>
      <c r="AD7" s="348">
        <f>IF(Y7&gt;0,(1+(AB7/Y7))^(1/($C$6-$B$6))-1,0)</f>
        <v>2.8565006536865667E-2</v>
      </c>
    </row>
    <row r="8" spans="1:30" x14ac:dyDescent="0.2">
      <c r="A8" s="10" t="str">
        <f>name!D5</f>
        <v>12 Other managers and proprietors</v>
      </c>
      <c r="B8" s="11">
        <f t="shared" si="2"/>
        <v>9.0127812331962289</v>
      </c>
      <c r="C8" s="11">
        <f t="shared" si="2"/>
        <v>9.9414421821031596</v>
      </c>
      <c r="D8" s="11">
        <f t="shared" si="2"/>
        <v>0.92866094890693041</v>
      </c>
      <c r="E8" s="11">
        <f t="shared" si="2"/>
        <v>5.187169527916998</v>
      </c>
      <c r="F8" s="11">
        <f t="shared" si="2"/>
        <v>6.1158304768239287</v>
      </c>
      <c r="G8" s="200">
        <f t="shared" ref="G8:G33" si="3">IF(B8&gt;0,(1+(E8/B8))^(1/($C$6-$B$6))-1,0)</f>
        <v>3.0770230459666648E-2</v>
      </c>
      <c r="H8" s="11"/>
      <c r="I8" s="10" t="str">
        <f>name!E4</f>
        <v>Managers, directors and senior officials</v>
      </c>
      <c r="J8" s="11">
        <f t="array" ref="J8:J16">MMULT(aggregation!$B$13:$AA$21,B7:B32)</f>
        <v>28.830043751956186</v>
      </c>
      <c r="K8" s="11">
        <f t="array" ref="K8:K16">MMULT(aggregation!$B$13:$AA$21,C7:C32)</f>
        <v>28.93797637427846</v>
      </c>
      <c r="L8" s="11">
        <f t="array" ref="L8:L16">MMULT(aggregation!$B$13:$AA$21,D7:D32)</f>
        <v>0.10793262232227629</v>
      </c>
      <c r="M8" s="11">
        <f t="array" ref="M8:M16">MMULT(aggregation!$B$13:$AA$21,E7:E32)</f>
        <v>14.653281700793425</v>
      </c>
      <c r="N8" s="11">
        <f t="array" ref="N8:N16">MMULT(aggregation!$B$13:$AA$21,F7:F32)</f>
        <v>14.761214323115702</v>
      </c>
      <c r="O8" s="11"/>
      <c r="P8" s="10" t="str">
        <f>name!D5</f>
        <v>12 Other managers and proprietors</v>
      </c>
      <c r="Q8" s="11">
        <v>5.1452197552905652</v>
      </c>
      <c r="R8" s="11">
        <v>6.1147892931704382</v>
      </c>
      <c r="S8" s="345">
        <f t="shared" ref="S8:S31" si="4">R8-Q8</f>
        <v>0.96956953787987299</v>
      </c>
      <c r="T8" s="345">
        <v>2.8738314802064284</v>
      </c>
      <c r="U8" s="345">
        <f t="shared" ref="U8:U31" si="5">SUM(S8:T8)</f>
        <v>3.8434010180863014</v>
      </c>
      <c r="V8" s="346">
        <f t="shared" ref="V8:V33" si="6">IF(Q8&gt;0,(1+(T8/Q8))^(1/($C$6-$B$6))-1,0)</f>
        <v>3.0025407026130324E-2</v>
      </c>
      <c r="X8" s="10" t="str">
        <f>name!B5</f>
        <v>Mining and quarrying</v>
      </c>
      <c r="Y8" s="11">
        <v>0.37000000000000022</v>
      </c>
      <c r="Z8" s="11">
        <v>0.1950000000000004</v>
      </c>
      <c r="AA8" s="345">
        <f t="shared" ref="AA8:AA29" si="7">Z8-Y8</f>
        <v>-0.17499999999999982</v>
      </c>
      <c r="AB8" s="11">
        <v>0.11064665265710731</v>
      </c>
      <c r="AC8" s="345">
        <f t="shared" ref="AC8:AC29" si="8">SUM(AA8:AB8)</f>
        <v>-6.4353347342892511E-2</v>
      </c>
      <c r="AD8" s="348">
        <f t="shared" ref="AD8:AD29" si="9">IF(Y8&gt;0,(1+(AB8/Y8))^(1/($C$6-$B$6))-1,0)</f>
        <v>1.7594958183929865E-2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13.988845138888935</v>
      </c>
      <c r="C9" s="11">
        <f t="shared" si="2"/>
        <v>19.411725618122368</v>
      </c>
      <c r="D9" s="11">
        <f t="shared" si="2"/>
        <v>5.4228804792334371</v>
      </c>
      <c r="E9" s="11">
        <f t="shared" si="2"/>
        <v>6.6633269847943959</v>
      </c>
      <c r="F9" s="11">
        <f t="shared" si="2"/>
        <v>12.086207464027835</v>
      </c>
      <c r="G9" s="200">
        <f t="shared" si="3"/>
        <v>2.631086106145708E-2</v>
      </c>
      <c r="H9" s="11"/>
      <c r="I9" s="10" t="str">
        <f>name!E5</f>
        <v>Professional occupations</v>
      </c>
      <c r="J9" s="11">
        <v>56.710759383270307</v>
      </c>
      <c r="K9" s="11">
        <v>66.105775981445646</v>
      </c>
      <c r="L9" s="11">
        <v>9.3950165981753351</v>
      </c>
      <c r="M9" s="11">
        <v>29.016837910024652</v>
      </c>
      <c r="N9" s="11">
        <v>38.411854508199994</v>
      </c>
      <c r="O9" s="11"/>
      <c r="P9" s="10" t="str">
        <f>name!D6</f>
        <v>21 Science, research, engineering and technology professionals</v>
      </c>
      <c r="Q9" s="11">
        <v>10.642326914006452</v>
      </c>
      <c r="R9" s="11">
        <v>13.771258430460124</v>
      </c>
      <c r="S9" s="345">
        <f t="shared" si="4"/>
        <v>3.1289315164536724</v>
      </c>
      <c r="T9" s="345">
        <v>4.1899726916360489</v>
      </c>
      <c r="U9" s="345">
        <f t="shared" si="5"/>
        <v>7.3189042080897213</v>
      </c>
      <c r="V9" s="346">
        <f t="shared" si="6"/>
        <v>2.2377915309517604E-2</v>
      </c>
      <c r="X9" s="10" t="str">
        <f>name!B6</f>
        <v>Food drink and tobacco</v>
      </c>
      <c r="Y9" s="11">
        <v>9.1250000000000071</v>
      </c>
      <c r="Z9" s="11">
        <v>6.8240000000000141</v>
      </c>
      <c r="AA9" s="345">
        <f t="shared" si="7"/>
        <v>-2.3009999999999931</v>
      </c>
      <c r="AB9" s="11">
        <v>3.5229671181789404</v>
      </c>
      <c r="AC9" s="345">
        <f t="shared" si="8"/>
        <v>1.2219671181789473</v>
      </c>
      <c r="AD9" s="348">
        <f t="shared" si="9"/>
        <v>2.2003830732174601E-2</v>
      </c>
    </row>
    <row r="10" spans="1:30" x14ac:dyDescent="0.2">
      <c r="A10" s="10" t="str">
        <f>name!D7</f>
        <v>22 Health professionals</v>
      </c>
      <c r="B10" s="11">
        <f t="shared" si="2"/>
        <v>12.742784118639312</v>
      </c>
      <c r="C10" s="11">
        <f t="shared" si="2"/>
        <v>13.74160582182926</v>
      </c>
      <c r="D10" s="11">
        <f t="shared" si="2"/>
        <v>0.99882170318994867</v>
      </c>
      <c r="E10" s="11">
        <f t="shared" si="2"/>
        <v>6.8940926701507266</v>
      </c>
      <c r="F10" s="11">
        <f t="shared" si="2"/>
        <v>7.8929143733406741</v>
      </c>
      <c r="G10" s="200">
        <f t="shared" si="3"/>
        <v>2.924920283756971E-2</v>
      </c>
      <c r="H10" s="11"/>
      <c r="I10" s="10" t="str">
        <f>name!E6</f>
        <v>Associate professional occupations</v>
      </c>
      <c r="J10" s="11">
        <v>34.971709978216218</v>
      </c>
      <c r="K10" s="11">
        <v>39.65703053668895</v>
      </c>
      <c r="L10" s="11">
        <v>4.6853205584727329</v>
      </c>
      <c r="M10" s="11">
        <v>17.68387199201878</v>
      </c>
      <c r="N10" s="11">
        <v>22.369192550491512</v>
      </c>
      <c r="O10" s="11"/>
      <c r="P10" s="10" t="str">
        <f>name!D7</f>
        <v>22 Health professionals</v>
      </c>
      <c r="Q10" s="11">
        <v>3.7911654115323588</v>
      </c>
      <c r="R10" s="11">
        <v>3.9822568711813036</v>
      </c>
      <c r="S10" s="345">
        <f t="shared" si="4"/>
        <v>0.19109145964894481</v>
      </c>
      <c r="T10" s="345">
        <v>1.4782744303695396</v>
      </c>
      <c r="U10" s="345">
        <f t="shared" si="5"/>
        <v>1.6693658900184845</v>
      </c>
      <c r="V10" s="346">
        <f t="shared" si="6"/>
        <v>2.2192714226671795E-2</v>
      </c>
      <c r="X10" s="10" t="str">
        <f>name!B7</f>
        <v>Engineering</v>
      </c>
      <c r="Y10" s="11">
        <v>3.3120000000000056</v>
      </c>
      <c r="Z10" s="11">
        <v>3.3300000000000072</v>
      </c>
      <c r="AA10" s="345">
        <f t="shared" si="7"/>
        <v>1.800000000000157E-2</v>
      </c>
      <c r="AB10" s="11">
        <v>1.4100097894772601</v>
      </c>
      <c r="AC10" s="345">
        <f t="shared" si="8"/>
        <v>1.4280097894772616</v>
      </c>
      <c r="AD10" s="348">
        <f t="shared" si="9"/>
        <v>2.3927255988406282E-2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12.663951765513156</v>
      </c>
      <c r="C11" s="11">
        <f t="shared" si="2"/>
        <v>13.073823354167827</v>
      </c>
      <c r="D11" s="11">
        <f t="shared" si="2"/>
        <v>0.40987158865466827</v>
      </c>
      <c r="E11" s="11">
        <f t="shared" si="2"/>
        <v>6.5335806669597618</v>
      </c>
      <c r="F11" s="11">
        <f t="shared" si="2"/>
        <v>6.9434522556144307</v>
      </c>
      <c r="G11" s="200">
        <f t="shared" si="3"/>
        <v>2.8123006349296764E-2</v>
      </c>
      <c r="H11" s="11"/>
      <c r="I11" s="10" t="str">
        <f>name!E7</f>
        <v>Administrative and secretarial occupations</v>
      </c>
      <c r="J11" s="11">
        <v>34.515223320048278</v>
      </c>
      <c r="K11" s="11">
        <v>33.762643319934412</v>
      </c>
      <c r="L11" s="11">
        <v>-0.75258000011386728</v>
      </c>
      <c r="M11" s="11">
        <v>17.168551896947051</v>
      </c>
      <c r="N11" s="11">
        <v>16.415971896833184</v>
      </c>
      <c r="O11" s="11"/>
      <c r="P11" s="10" t="str">
        <f>name!D8</f>
        <v>23 Teaching and other educational professionals</v>
      </c>
      <c r="Q11" s="11">
        <v>3.6351451696691224</v>
      </c>
      <c r="R11" s="11">
        <v>3.6522822796251782</v>
      </c>
      <c r="S11" s="345">
        <f t="shared" si="4"/>
        <v>1.7137109956055774E-2</v>
      </c>
      <c r="T11" s="345">
        <v>1.5496216354009267</v>
      </c>
      <c r="U11" s="345">
        <f t="shared" si="5"/>
        <v>1.5667587453569825</v>
      </c>
      <c r="V11" s="346">
        <f t="shared" si="6"/>
        <v>2.3954120344171326E-2</v>
      </c>
      <c r="X11" s="10" t="str">
        <f>name!B8</f>
        <v>Rest of manufacturing</v>
      </c>
      <c r="Y11" s="11">
        <v>28.178000000000022</v>
      </c>
      <c r="Z11" s="11">
        <v>24.860000000000017</v>
      </c>
      <c r="AA11" s="345">
        <f t="shared" si="7"/>
        <v>-3.3180000000000049</v>
      </c>
      <c r="AB11" s="11">
        <v>11.19083318689359</v>
      </c>
      <c r="AC11" s="345">
        <f t="shared" si="8"/>
        <v>7.872833186893585</v>
      </c>
      <c r="AD11" s="348">
        <f t="shared" si="9"/>
        <v>2.2545931850977308E-2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17.315178360228906</v>
      </c>
      <c r="C12" s="11">
        <f t="shared" si="2"/>
        <v>19.878621187326189</v>
      </c>
      <c r="D12" s="11">
        <f t="shared" si="2"/>
        <v>2.5634428270972824</v>
      </c>
      <c r="E12" s="11">
        <f t="shared" si="2"/>
        <v>8.9258375881197694</v>
      </c>
      <c r="F12" s="11">
        <f t="shared" si="2"/>
        <v>11.489280415217049</v>
      </c>
      <c r="G12" s="200">
        <f t="shared" si="3"/>
        <v>2.8103675372390002E-2</v>
      </c>
      <c r="H12" s="11"/>
      <c r="I12" s="10" t="str">
        <f>name!E8</f>
        <v>Skilled trades occupations</v>
      </c>
      <c r="J12" s="11">
        <v>29.643961757533532</v>
      </c>
      <c r="K12" s="11">
        <v>26.397078299392938</v>
      </c>
      <c r="L12" s="11">
        <v>-3.2468834581405952</v>
      </c>
      <c r="M12" s="11">
        <v>11.714717483326421</v>
      </c>
      <c r="N12" s="11">
        <v>8.4678340251858248</v>
      </c>
      <c r="O12" s="11"/>
      <c r="P12" s="10" t="str">
        <f>name!D9</f>
        <v>24 Business, media and public service professionals</v>
      </c>
      <c r="Q12" s="11">
        <v>9.133388071771833</v>
      </c>
      <c r="R12" s="11">
        <v>10.005868689575147</v>
      </c>
      <c r="S12" s="345">
        <f t="shared" si="4"/>
        <v>0.87248061780331376</v>
      </c>
      <c r="T12" s="345">
        <v>4.0152670819965204</v>
      </c>
      <c r="U12" s="345">
        <f t="shared" si="5"/>
        <v>4.8877476997998341</v>
      </c>
      <c r="V12" s="346">
        <f t="shared" si="6"/>
        <v>2.4589643252533211E-2</v>
      </c>
      <c r="X12" s="10" t="str">
        <f>name!B9</f>
        <v>Electricity and gas</v>
      </c>
      <c r="Y12" s="11">
        <v>0.33599999999999958</v>
      </c>
      <c r="Z12" s="11">
        <v>0.32100000000000001</v>
      </c>
      <c r="AA12" s="345">
        <f t="shared" si="7"/>
        <v>-1.4999999999999569E-2</v>
      </c>
      <c r="AB12" s="11">
        <v>0.13803862792946672</v>
      </c>
      <c r="AC12" s="345">
        <f t="shared" si="8"/>
        <v>0.12303862792946715</v>
      </c>
      <c r="AD12" s="348">
        <f t="shared" si="9"/>
        <v>2.3210442334261172E-2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5.8055122617105779</v>
      </c>
      <c r="C13" s="11">
        <f t="shared" si="2"/>
        <v>5.7808875877513302</v>
      </c>
      <c r="D13" s="11">
        <f t="shared" si="2"/>
        <v>-2.4624673959246904E-2</v>
      </c>
      <c r="E13" s="11">
        <f t="shared" si="2"/>
        <v>2.2731771758010391</v>
      </c>
      <c r="F13" s="11">
        <f t="shared" si="2"/>
        <v>2.2485525018417918</v>
      </c>
      <c r="G13" s="200">
        <f t="shared" si="3"/>
        <v>2.2272530702523552E-2</v>
      </c>
      <c r="H13" s="11"/>
      <c r="I13" s="10" t="str">
        <f>name!E9</f>
        <v>Caring, leisure and other service occupations</v>
      </c>
      <c r="J13" s="11">
        <v>27.561891798970013</v>
      </c>
      <c r="K13" s="11">
        <v>29.130716840997948</v>
      </c>
      <c r="L13" s="11">
        <v>1.5688250420279326</v>
      </c>
      <c r="M13" s="11">
        <v>15.438463859749707</v>
      </c>
      <c r="N13" s="11">
        <v>17.007288901777638</v>
      </c>
      <c r="O13" s="11"/>
      <c r="P13" s="10" t="str">
        <f>name!D10</f>
        <v>31 Science, engineering and technology associate professionals</v>
      </c>
      <c r="Q13" s="11">
        <v>4.2548454678907417</v>
      </c>
      <c r="R13" s="11">
        <v>3.8458424424406576</v>
      </c>
      <c r="S13" s="345">
        <f t="shared" si="4"/>
        <v>-0.40900302545008405</v>
      </c>
      <c r="T13" s="345">
        <v>1.3901403554730145</v>
      </c>
      <c r="U13" s="345">
        <f t="shared" si="5"/>
        <v>0.98113733002293047</v>
      </c>
      <c r="V13" s="346">
        <f t="shared" si="6"/>
        <v>1.9026013977604395E-2</v>
      </c>
      <c r="X13" s="10" t="str">
        <f>name!B10</f>
        <v>Water and sewerage</v>
      </c>
      <c r="Y13" s="11">
        <v>2.6269999999999998</v>
      </c>
      <c r="Z13" s="11">
        <v>2.9130000000000025</v>
      </c>
      <c r="AA13" s="345">
        <f t="shared" si="7"/>
        <v>0.2860000000000027</v>
      </c>
      <c r="AB13" s="11">
        <v>1.2735490264127807</v>
      </c>
      <c r="AC13" s="345">
        <f t="shared" si="8"/>
        <v>1.5595490264127834</v>
      </c>
      <c r="AD13" s="348">
        <f t="shared" si="9"/>
        <v>2.6701928738921188E-2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5.3125819997999164</v>
      </c>
      <c r="C14" s="11">
        <f t="shared" si="2"/>
        <v>10.066856497570836</v>
      </c>
      <c r="D14" s="11">
        <f t="shared" si="2"/>
        <v>4.7542744977709193</v>
      </c>
      <c r="E14" s="11">
        <f t="shared" si="2"/>
        <v>4.9987691819484095</v>
      </c>
      <c r="F14" s="11">
        <f t="shared" si="2"/>
        <v>9.7530436797193296</v>
      </c>
      <c r="G14" s="200">
        <f t="shared" si="3"/>
        <v>4.5203034954773846E-2</v>
      </c>
      <c r="H14" s="11"/>
      <c r="I14" s="10" t="str">
        <f>name!E10</f>
        <v>Sales and customer service occupations</v>
      </c>
      <c r="J14" s="11">
        <v>23.571179154285208</v>
      </c>
      <c r="K14" s="11">
        <v>23.310161023406422</v>
      </c>
      <c r="L14" s="11">
        <v>-0.26101813087878178</v>
      </c>
      <c r="M14" s="11">
        <v>10.699644317498533</v>
      </c>
      <c r="N14" s="11">
        <v>10.43862618661975</v>
      </c>
      <c r="O14" s="11"/>
      <c r="P14" s="10" t="str">
        <f>name!D11</f>
        <v>32 Health and social care associate professionals</v>
      </c>
      <c r="Q14" s="11">
        <v>1.3841979792321577</v>
      </c>
      <c r="R14" s="11">
        <v>2.1301606535303561</v>
      </c>
      <c r="S14" s="345">
        <f t="shared" si="4"/>
        <v>0.7459626742981984</v>
      </c>
      <c r="T14" s="345">
        <v>0.92292949512697042</v>
      </c>
      <c r="U14" s="345">
        <f t="shared" si="5"/>
        <v>1.6688921694251688</v>
      </c>
      <c r="V14" s="346">
        <f t="shared" si="6"/>
        <v>3.4645465377096007E-2</v>
      </c>
      <c r="X14" s="10" t="str">
        <f>name!B11</f>
        <v>Construction</v>
      </c>
      <c r="Y14" s="11">
        <v>21.724999999999973</v>
      </c>
      <c r="Z14" s="11">
        <v>21.520000000000042</v>
      </c>
      <c r="AA14" s="345">
        <f t="shared" si="7"/>
        <v>-0.20499999999993079</v>
      </c>
      <c r="AB14" s="11">
        <v>8.8176885826187359</v>
      </c>
      <c r="AC14" s="345">
        <f t="shared" si="8"/>
        <v>8.6126885826188051</v>
      </c>
      <c r="AD14" s="348">
        <f t="shared" si="9"/>
        <v>2.2970630433700734E-2</v>
      </c>
    </row>
    <row r="15" spans="1:30" x14ac:dyDescent="0.2">
      <c r="A15" s="10" t="str">
        <f>name!D12</f>
        <v>33 Protective service occupations</v>
      </c>
      <c r="B15" s="11">
        <f t="shared" si="2"/>
        <v>3.6812221902296796</v>
      </c>
      <c r="C15" s="11">
        <f t="shared" si="2"/>
        <v>3.2202485973128239</v>
      </c>
      <c r="D15" s="11">
        <f t="shared" si="2"/>
        <v>-0.46097359291685558</v>
      </c>
      <c r="E15" s="11">
        <f t="shared" si="2"/>
        <v>1.0779010870352219</v>
      </c>
      <c r="F15" s="11">
        <f t="shared" si="2"/>
        <v>0.61692749411836689</v>
      </c>
      <c r="G15" s="200">
        <f t="shared" si="3"/>
        <v>1.7268652018264774E-2</v>
      </c>
      <c r="H15" s="11"/>
      <c r="I15" s="10" t="str">
        <f>name!E11</f>
        <v>Process, plant and machine operatives</v>
      </c>
      <c r="J15" s="11">
        <v>21.467112680785746</v>
      </c>
      <c r="K15" s="11">
        <v>19.574272323938469</v>
      </c>
      <c r="L15" s="11">
        <v>-1.8928403568472769</v>
      </c>
      <c r="M15" s="11">
        <v>9.5109727813867302</v>
      </c>
      <c r="N15" s="11">
        <v>7.6181324245394535</v>
      </c>
      <c r="O15" s="11"/>
      <c r="P15" s="10" t="str">
        <f>name!D12</f>
        <v>33 Protective service occupations</v>
      </c>
      <c r="Q15" s="11">
        <v>2.7916112345942152</v>
      </c>
      <c r="R15" s="11">
        <v>2.203633851776599</v>
      </c>
      <c r="S15" s="345">
        <f t="shared" si="4"/>
        <v>-0.58797738281761625</v>
      </c>
      <c r="T15" s="345">
        <v>0.6540230265837107</v>
      </c>
      <c r="U15" s="345">
        <f t="shared" si="5"/>
        <v>6.6045643766094453E-2</v>
      </c>
      <c r="V15" s="346">
        <f t="shared" si="6"/>
        <v>1.4131523521247358E-2</v>
      </c>
      <c r="X15" s="10" t="str">
        <f>name!B12</f>
        <v>Wholesale and retail trade</v>
      </c>
      <c r="Y15" s="11">
        <v>41.573999999999927</v>
      </c>
      <c r="Z15" s="11">
        <v>41.644999999999868</v>
      </c>
      <c r="AA15" s="345">
        <f t="shared" si="7"/>
        <v>7.099999999994111E-2</v>
      </c>
      <c r="AB15" s="11">
        <v>18.966494921084301</v>
      </c>
      <c r="AC15" s="345">
        <f t="shared" si="8"/>
        <v>19.037494921084242</v>
      </c>
      <c r="AD15" s="348">
        <f t="shared" si="9"/>
        <v>2.5372369348029222E-2</v>
      </c>
    </row>
    <row r="16" spans="1:30" x14ac:dyDescent="0.2">
      <c r="A16" s="10" t="str">
        <f>name!D13</f>
        <v>34 Culture, media and sports occupations</v>
      </c>
      <c r="B16" s="11">
        <f t="shared" si="2"/>
        <v>4.322201614765083</v>
      </c>
      <c r="C16" s="11">
        <f t="shared" si="2"/>
        <v>3.9325218785229086</v>
      </c>
      <c r="D16" s="11">
        <f t="shared" si="2"/>
        <v>-0.3896797362421745</v>
      </c>
      <c r="E16" s="11">
        <f t="shared" si="2"/>
        <v>1.8511487308343471</v>
      </c>
      <c r="F16" s="11">
        <f t="shared" si="2"/>
        <v>1.4614689945921731</v>
      </c>
      <c r="G16" s="200">
        <f t="shared" si="3"/>
        <v>2.4049760206716453E-2</v>
      </c>
      <c r="H16" s="11"/>
      <c r="I16" s="10" t="str">
        <f>name!E12</f>
        <v>Elementary occupations</v>
      </c>
      <c r="J16" s="11">
        <v>29.788118174934507</v>
      </c>
      <c r="K16" s="11">
        <v>28.773345299916642</v>
      </c>
      <c r="L16" s="11">
        <v>-1.0147728750178597</v>
      </c>
      <c r="M16" s="11">
        <v>14.008860749765617</v>
      </c>
      <c r="N16" s="11">
        <v>12.994087874747759</v>
      </c>
      <c r="O16" s="11"/>
      <c r="P16" s="10" t="str">
        <f>name!D13</f>
        <v>34 Culture, media and sports occupations</v>
      </c>
      <c r="Q16" s="11">
        <v>2.0137670625678759</v>
      </c>
      <c r="R16" s="11">
        <v>1.6578580327900387</v>
      </c>
      <c r="S16" s="345">
        <f t="shared" si="4"/>
        <v>-0.35590902977783712</v>
      </c>
      <c r="T16" s="345">
        <v>0.66796475718222281</v>
      </c>
      <c r="U16" s="345">
        <f t="shared" si="5"/>
        <v>0.3120557274043857</v>
      </c>
      <c r="V16" s="346">
        <f t="shared" si="6"/>
        <v>1.9280558793505209E-2</v>
      </c>
      <c r="X16" s="10" t="str">
        <f>name!B13</f>
        <v>Transport and storage</v>
      </c>
      <c r="Y16" s="11">
        <v>12.23000000000002</v>
      </c>
      <c r="Z16" s="11">
        <v>13.78699999999996</v>
      </c>
      <c r="AA16" s="345">
        <f t="shared" si="7"/>
        <v>1.55699999999994</v>
      </c>
      <c r="AB16" s="11">
        <v>6.0832741195666511</v>
      </c>
      <c r="AC16" s="345">
        <f t="shared" si="8"/>
        <v>7.6402741195665911</v>
      </c>
      <c r="AD16" s="348">
        <f t="shared" si="9"/>
        <v>2.7281110888341731E-2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15.850191911710963</v>
      </c>
      <c r="C17" s="11">
        <f t="shared" si="10"/>
        <v>16.656515975531054</v>
      </c>
      <c r="D17" s="11">
        <f t="shared" si="10"/>
        <v>0.80632406382009036</v>
      </c>
      <c r="E17" s="11">
        <f t="shared" si="10"/>
        <v>7.482875816399762</v>
      </c>
      <c r="F17" s="11">
        <f t="shared" si="10"/>
        <v>8.2891998802198525</v>
      </c>
      <c r="G17" s="200">
        <f t="shared" si="3"/>
        <v>2.6114491623752789E-2</v>
      </c>
      <c r="H17" s="11"/>
      <c r="O17" s="11"/>
      <c r="P17" s="10" t="str">
        <f>name!D14</f>
        <v>35 Business and public service associate professionals</v>
      </c>
      <c r="Q17" s="11">
        <v>8.1038666640818953</v>
      </c>
      <c r="R17" s="11">
        <v>8.0437665660663047</v>
      </c>
      <c r="S17" s="345">
        <f t="shared" si="4"/>
        <v>-6.0100098015590575E-2</v>
      </c>
      <c r="T17" s="345">
        <v>3.0806631736677601</v>
      </c>
      <c r="U17" s="345">
        <f t="shared" si="5"/>
        <v>3.0205630756521695</v>
      </c>
      <c r="V17" s="346">
        <f t="shared" si="6"/>
        <v>2.1711691451450799E-2</v>
      </c>
      <c r="X17" s="10" t="str">
        <f>name!B14</f>
        <v>Accommodation and food</v>
      </c>
      <c r="Y17" s="11">
        <v>15.72400000000002</v>
      </c>
      <c r="Z17" s="11">
        <v>17.291999999999987</v>
      </c>
      <c r="AA17" s="345">
        <f t="shared" si="7"/>
        <v>1.5679999999999676</v>
      </c>
      <c r="AB17" s="11">
        <v>8.069579733983705</v>
      </c>
      <c r="AC17" s="345">
        <f t="shared" si="8"/>
        <v>9.6375797339836726</v>
      </c>
      <c r="AD17" s="348">
        <f t="shared" si="9"/>
        <v>2.8000004945048396E-2</v>
      </c>
    </row>
    <row r="18" spans="1:30" x14ac:dyDescent="0.2">
      <c r="A18" s="10" t="str">
        <f>name!D15</f>
        <v>41 Administrative occupations</v>
      </c>
      <c r="B18" s="11">
        <f t="shared" si="10"/>
        <v>28.53831694036343</v>
      </c>
      <c r="C18" s="11">
        <f t="shared" si="10"/>
        <v>29.480790041937546</v>
      </c>
      <c r="D18" s="11">
        <f t="shared" si="10"/>
        <v>0.94247310157411246</v>
      </c>
      <c r="E18" s="11">
        <f t="shared" si="10"/>
        <v>14.407582357196597</v>
      </c>
      <c r="F18" s="11">
        <f t="shared" si="10"/>
        <v>15.35005545877071</v>
      </c>
      <c r="G18" s="200">
        <f t="shared" si="3"/>
        <v>2.7620808118904216E-2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11.274761792540859</v>
      </c>
      <c r="R18" s="11">
        <v>13.752579095341883</v>
      </c>
      <c r="S18" s="345">
        <f t="shared" si="4"/>
        <v>2.4778173028010233</v>
      </c>
      <c r="T18" s="345">
        <v>4.7934872223330407</v>
      </c>
      <c r="U18" s="345">
        <f t="shared" si="5"/>
        <v>7.271304525134064</v>
      </c>
      <c r="V18" s="346">
        <f t="shared" si="6"/>
        <v>2.3899690908133042E-2</v>
      </c>
      <c r="X18" s="10" t="str">
        <f>name!B15</f>
        <v>Media</v>
      </c>
      <c r="Y18" s="11">
        <v>1.8140000000000029</v>
      </c>
      <c r="Z18" s="11">
        <v>1.8120000000000005</v>
      </c>
      <c r="AA18" s="345">
        <f t="shared" si="7"/>
        <v>-2.0000000000024443E-3</v>
      </c>
      <c r="AB18" s="11">
        <v>0.8524934601262375</v>
      </c>
      <c r="AC18" s="345">
        <f t="shared" si="8"/>
        <v>0.85049346012623506</v>
      </c>
      <c r="AD18" s="348">
        <f t="shared" si="9"/>
        <v>2.6014620298278945E-2</v>
      </c>
    </row>
    <row r="19" spans="1:30" x14ac:dyDescent="0.2">
      <c r="A19" s="10" t="str">
        <f>name!D16</f>
        <v>42 Secretarial and related occupations</v>
      </c>
      <c r="B19" s="11">
        <f t="shared" si="10"/>
        <v>5.9769063796848494</v>
      </c>
      <c r="C19" s="11">
        <f t="shared" si="10"/>
        <v>4.2818532779968699</v>
      </c>
      <c r="D19" s="11">
        <f t="shared" si="10"/>
        <v>-1.6950531016879797</v>
      </c>
      <c r="E19" s="11">
        <f t="shared" si="10"/>
        <v>2.7609695397504539</v>
      </c>
      <c r="F19" s="11">
        <f t="shared" si="10"/>
        <v>1.0659164380624739</v>
      </c>
      <c r="G19" s="200">
        <f t="shared" si="3"/>
        <v>2.5640813966738341E-2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0.30269843032917909</v>
      </c>
      <c r="K19" s="11">
        <f t="array" ref="K19:K27">MMULT(aggregation!$B$13:$AA$21,C36:C61)</f>
        <v>0.55341925383636315</v>
      </c>
      <c r="L19" s="11">
        <f t="array" ref="L19:L27">MMULT(aggregation!$B$13:$AA$21,D36:D61)</f>
        <v>0.250720823507184</v>
      </c>
      <c r="M19" s="11">
        <f t="array" ref="M19:M27">MMULT(aggregation!$B$13:$AA$21,E36:E61)</f>
        <v>0.2667691265459442</v>
      </c>
      <c r="N19" s="11">
        <f t="array" ref="N19:N27">MMULT(aggregation!$B$13:$AA$21,F36:F61)</f>
        <v>0.51748995005312826</v>
      </c>
      <c r="O19" s="11"/>
      <c r="P19" s="10" t="str">
        <f>name!D16</f>
        <v>42 Secretarial and related occupations</v>
      </c>
      <c r="Q19" s="11">
        <v>0.46482877944987772</v>
      </c>
      <c r="R19" s="11">
        <v>0.49123373889958649</v>
      </c>
      <c r="S19" s="345">
        <f t="shared" si="4"/>
        <v>2.6404959449708776E-2</v>
      </c>
      <c r="T19" s="345">
        <v>0.1487195973861013</v>
      </c>
      <c r="U19" s="345">
        <f t="shared" si="5"/>
        <v>0.17512455683581007</v>
      </c>
      <c r="V19" s="346">
        <f t="shared" si="6"/>
        <v>1.867829676928956E-2</v>
      </c>
      <c r="X19" s="10" t="str">
        <f>name!B16</f>
        <v>Information technology</v>
      </c>
      <c r="Y19" s="11">
        <v>4.9619999999999891</v>
      </c>
      <c r="Z19" s="11">
        <v>5.3969999999999976</v>
      </c>
      <c r="AA19" s="345">
        <f t="shared" si="7"/>
        <v>0.43500000000000849</v>
      </c>
      <c r="AB19" s="11">
        <v>2.2603052560824026</v>
      </c>
      <c r="AC19" s="345">
        <f t="shared" si="8"/>
        <v>2.6953052560824111</v>
      </c>
      <c r="AD19" s="348">
        <f t="shared" si="9"/>
        <v>2.534009095782741E-2</v>
      </c>
    </row>
    <row r="20" spans="1:30" x14ac:dyDescent="0.2">
      <c r="A20" s="10" t="str">
        <f>name!D17</f>
        <v>51 Skilled agricultural and related trades</v>
      </c>
      <c r="B20" s="11">
        <f t="shared" si="10"/>
        <v>3.6454001588582861</v>
      </c>
      <c r="C20" s="11">
        <f t="shared" si="10"/>
        <v>3.8491517389997574</v>
      </c>
      <c r="D20" s="11">
        <f t="shared" si="10"/>
        <v>0.20375158014147154</v>
      </c>
      <c r="E20" s="11">
        <f t="shared" si="10"/>
        <v>2.0408871881072952</v>
      </c>
      <c r="F20" s="11">
        <f t="shared" si="10"/>
        <v>2.244638768248767</v>
      </c>
      <c r="G20" s="200">
        <f t="shared" si="3"/>
        <v>3.0083046878991659E-2</v>
      </c>
      <c r="H20" s="11"/>
      <c r="I20" s="11" t="str">
        <f t="shared" si="11"/>
        <v>Professional occupations</v>
      </c>
      <c r="J20" s="11">
        <v>2.6638216587577057</v>
      </c>
      <c r="K20" s="11">
        <v>4.5940393752437165</v>
      </c>
      <c r="L20" s="11">
        <v>1.9302177164860108</v>
      </c>
      <c r="M20" s="11">
        <v>1.872949897431494</v>
      </c>
      <c r="N20" s="11">
        <v>3.8031676139175046</v>
      </c>
      <c r="O20" s="11"/>
      <c r="P20" s="10" t="str">
        <f>name!D17</f>
        <v>51 Skilled agricultural and related trades</v>
      </c>
      <c r="Q20" s="11">
        <v>3.0639656229590857</v>
      </c>
      <c r="R20" s="11">
        <v>3.0725419812564225</v>
      </c>
      <c r="S20" s="345">
        <f t="shared" si="4"/>
        <v>8.576358297336828E-3</v>
      </c>
      <c r="T20" s="345">
        <v>1.6058940938085087</v>
      </c>
      <c r="U20" s="345">
        <f t="shared" si="5"/>
        <v>1.6144704521058455</v>
      </c>
      <c r="V20" s="346">
        <f t="shared" si="6"/>
        <v>2.8492975243917806E-2</v>
      </c>
      <c r="X20" s="10" t="str">
        <f>name!B17</f>
        <v>Finance and insurance</v>
      </c>
      <c r="Y20" s="11">
        <v>2.4179999999999988</v>
      </c>
      <c r="Z20" s="11">
        <v>2.3949999999999987</v>
      </c>
      <c r="AA20" s="345">
        <f t="shared" si="7"/>
        <v>-2.3000000000000131E-2</v>
      </c>
      <c r="AB20" s="11">
        <v>1.199558929712141</v>
      </c>
      <c r="AC20" s="345">
        <f t="shared" si="8"/>
        <v>1.1765589297121408</v>
      </c>
      <c r="AD20" s="348">
        <f t="shared" si="9"/>
        <v>2.7221154242521806E-2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10.964968107245825</v>
      </c>
      <c r="C21" s="11">
        <f t="shared" si="10"/>
        <v>9.7029306869948719</v>
      </c>
      <c r="D21" s="11">
        <f t="shared" si="10"/>
        <v>-1.2620374202509534</v>
      </c>
      <c r="E21" s="11">
        <f t="shared" si="10"/>
        <v>3.8877092351892788</v>
      </c>
      <c r="F21" s="11">
        <f t="shared" si="10"/>
        <v>2.6256718149383262</v>
      </c>
      <c r="G21" s="200">
        <f t="shared" si="3"/>
        <v>2.0437691473852881E-2</v>
      </c>
      <c r="H21" s="11"/>
      <c r="I21" s="11" t="str">
        <f t="shared" si="11"/>
        <v>Associate professional occupations</v>
      </c>
      <c r="J21" s="11">
        <v>0.35381258479032135</v>
      </c>
      <c r="K21" s="11">
        <v>0.73186733200084064</v>
      </c>
      <c r="L21" s="11">
        <v>0.37805474721051924</v>
      </c>
      <c r="M21" s="11">
        <v>0.30357727975825971</v>
      </c>
      <c r="N21" s="11">
        <v>0.681632026968779</v>
      </c>
      <c r="O21" s="11"/>
      <c r="P21" s="10" t="str">
        <f>name!D18</f>
        <v>52 Skilled metal, electrical and electronic trades</v>
      </c>
      <c r="Q21" s="11">
        <v>10.725567009998407</v>
      </c>
      <c r="R21" s="11">
        <v>9.2105948851283976</v>
      </c>
      <c r="S21" s="345">
        <f t="shared" si="4"/>
        <v>-1.5149721248700097</v>
      </c>
      <c r="T21" s="345">
        <v>3.6490878212668609</v>
      </c>
      <c r="U21" s="345">
        <f t="shared" si="5"/>
        <v>2.1341156963968513</v>
      </c>
      <c r="V21" s="346">
        <f t="shared" si="6"/>
        <v>1.9714224734387331E-2</v>
      </c>
      <c r="X21" s="10" t="str">
        <f>name!B18</f>
        <v>Real estate</v>
      </c>
      <c r="Y21" s="11">
        <v>4.1140000000000123</v>
      </c>
      <c r="Z21" s="11">
        <v>3.8539999999999983</v>
      </c>
      <c r="AA21" s="345">
        <f t="shared" si="7"/>
        <v>-0.260000000000014</v>
      </c>
      <c r="AB21" s="11">
        <v>1.8676462952810406</v>
      </c>
      <c r="AC21" s="345">
        <f t="shared" si="8"/>
        <v>1.6076462952810266</v>
      </c>
      <c r="AD21" s="348">
        <f t="shared" si="9"/>
        <v>2.5267276271556671E-2</v>
      </c>
    </row>
    <row r="22" spans="1:30" x14ac:dyDescent="0.2">
      <c r="A22" s="10" t="str">
        <f>name!D19</f>
        <v>53 Skilled construction and building trades</v>
      </c>
      <c r="B22" s="11">
        <f t="shared" si="10"/>
        <v>9.285303778776937</v>
      </c>
      <c r="C22" s="11">
        <f t="shared" si="10"/>
        <v>7.4356841151475885</v>
      </c>
      <c r="D22" s="11">
        <f t="shared" si="10"/>
        <v>-1.8496196636293498</v>
      </c>
      <c r="E22" s="11">
        <f t="shared" si="10"/>
        <v>3.4534736688725451</v>
      </c>
      <c r="F22" s="11">
        <f t="shared" si="10"/>
        <v>1.6038540052431953</v>
      </c>
      <c r="G22" s="200">
        <f t="shared" si="3"/>
        <v>2.1304962737800803E-2</v>
      </c>
      <c r="H22" s="11"/>
      <c r="I22" s="11" t="str">
        <f t="shared" si="11"/>
        <v>Administrative and secretarial occupations</v>
      </c>
      <c r="J22" s="11">
        <v>0.17165410348044621</v>
      </c>
      <c r="K22" s="11">
        <v>0.42839138033850122</v>
      </c>
      <c r="L22" s="11">
        <v>0.25673727685805503</v>
      </c>
      <c r="M22" s="11">
        <v>0.17471919783500106</v>
      </c>
      <c r="N22" s="11">
        <v>0.43145647469305604</v>
      </c>
      <c r="O22" s="11"/>
      <c r="P22" s="10" t="str">
        <f>name!D19</f>
        <v>53 Skilled construction and building trades</v>
      </c>
      <c r="Q22" s="11">
        <v>9.102868589666123</v>
      </c>
      <c r="R22" s="11">
        <v>7.3301623507275542</v>
      </c>
      <c r="S22" s="345">
        <f t="shared" si="4"/>
        <v>-1.7727062389385688</v>
      </c>
      <c r="T22" s="345">
        <v>3.3942105491119632</v>
      </c>
      <c r="U22" s="345">
        <f t="shared" si="5"/>
        <v>1.6215043101733944</v>
      </c>
      <c r="V22" s="346">
        <f t="shared" si="6"/>
        <v>2.135177922044651E-2</v>
      </c>
      <c r="X22" s="10" t="str">
        <f>name!B19</f>
        <v>Professional services</v>
      </c>
      <c r="Y22" s="11">
        <v>16.404000000000003</v>
      </c>
      <c r="Z22" s="11">
        <v>17.973999999999997</v>
      </c>
      <c r="AA22" s="345">
        <f t="shared" si="7"/>
        <v>1.5699999999999932</v>
      </c>
      <c r="AB22" s="11">
        <v>8.5307295211582801</v>
      </c>
      <c r="AC22" s="345">
        <f t="shared" si="8"/>
        <v>10.100729521158273</v>
      </c>
      <c r="AD22" s="348">
        <f t="shared" si="9"/>
        <v>2.8309054924554822E-2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5.7482897126524843</v>
      </c>
      <c r="C23" s="11">
        <f t="shared" si="10"/>
        <v>5.4093117582507206</v>
      </c>
      <c r="D23" s="11">
        <f t="shared" si="10"/>
        <v>-0.33897795440176381</v>
      </c>
      <c r="E23" s="11">
        <f t="shared" si="10"/>
        <v>2.3326473911573009</v>
      </c>
      <c r="F23" s="11">
        <f t="shared" si="10"/>
        <v>1.9936694367555365</v>
      </c>
      <c r="G23" s="200">
        <f t="shared" si="3"/>
        <v>2.2966798744579631E-2</v>
      </c>
      <c r="H23" s="11"/>
      <c r="I23" s="11" t="str">
        <f t="shared" si="11"/>
        <v>Skilled trades occupations</v>
      </c>
      <c r="J23" s="11">
        <v>3.1472929637860317E-2</v>
      </c>
      <c r="K23" s="11">
        <v>7.1003483854254909E-2</v>
      </c>
      <c r="L23" s="11">
        <v>3.9530554216394592E-2</v>
      </c>
      <c r="M23" s="11">
        <v>3.0313393126161225E-2</v>
      </c>
      <c r="N23" s="11">
        <v>6.9843947342555807E-2</v>
      </c>
      <c r="O23" s="11"/>
      <c r="P23" s="10" t="str">
        <f>name!D20</f>
        <v>54 Textiles, printing and other skilled trades</v>
      </c>
      <c r="Q23" s="11">
        <v>3.4597605353412177</v>
      </c>
      <c r="R23" s="11">
        <v>3.2541990273283727</v>
      </c>
      <c r="S23" s="345">
        <f t="shared" si="4"/>
        <v>-0.20556150801284501</v>
      </c>
      <c r="T23" s="345">
        <v>1.0662381362882303</v>
      </c>
      <c r="U23" s="345">
        <f t="shared" si="5"/>
        <v>0.86067662827538527</v>
      </c>
      <c r="V23" s="346">
        <f t="shared" si="6"/>
        <v>1.8070590876368531E-2</v>
      </c>
      <c r="X23" s="10" t="str">
        <f>name!B20</f>
        <v>Support services</v>
      </c>
      <c r="Y23" s="11">
        <v>24.335000000000012</v>
      </c>
      <c r="Z23" s="11">
        <v>27.867999999999942</v>
      </c>
      <c r="AA23" s="345">
        <f t="shared" si="7"/>
        <v>3.5329999999999302</v>
      </c>
      <c r="AB23" s="11">
        <v>12.511739010344064</v>
      </c>
      <c r="AC23" s="345">
        <f t="shared" si="8"/>
        <v>16.044739010343996</v>
      </c>
      <c r="AD23" s="348">
        <f t="shared" si="9"/>
        <v>2.8042763792855085E-2</v>
      </c>
    </row>
    <row r="24" spans="1:30" x14ac:dyDescent="0.2">
      <c r="A24" s="10" t="str">
        <f>name!D21</f>
        <v>61 Caring personal service occupations</v>
      </c>
      <c r="B24" s="11">
        <f t="shared" si="10"/>
        <v>20.881281686256408</v>
      </c>
      <c r="C24" s="11">
        <f t="shared" si="10"/>
        <v>23.77305422525022</v>
      </c>
      <c r="D24" s="11">
        <f t="shared" si="10"/>
        <v>2.8917725389938109</v>
      </c>
      <c r="E24" s="11">
        <f t="shared" si="10"/>
        <v>12.62668258414449</v>
      </c>
      <c r="F24" s="11">
        <f t="shared" si="10"/>
        <v>15.518455123138301</v>
      </c>
      <c r="G24" s="200">
        <f t="shared" si="3"/>
        <v>3.203096043192466E-2</v>
      </c>
      <c r="H24" s="11"/>
      <c r="I24" s="11" t="str">
        <f t="shared" si="11"/>
        <v>Caring, leisure and other service occupations</v>
      </c>
      <c r="J24" s="11">
        <v>2.4387377229813916E-2</v>
      </c>
      <c r="K24" s="11">
        <v>6.4162904961950151E-2</v>
      </c>
      <c r="L24" s="11">
        <v>3.9775527732136239E-2</v>
      </c>
      <c r="M24" s="11">
        <v>2.8436763059613911E-2</v>
      </c>
      <c r="N24" s="11">
        <v>6.8212290791750146E-2</v>
      </c>
      <c r="O24" s="11"/>
      <c r="P24" s="10" t="str">
        <f>name!D21</f>
        <v>61 Caring personal service occupations</v>
      </c>
      <c r="Q24" s="11">
        <v>2.9043375955054085</v>
      </c>
      <c r="R24" s="11">
        <v>4.0266297431834062</v>
      </c>
      <c r="S24" s="345">
        <f t="shared" si="4"/>
        <v>1.1222921476779977</v>
      </c>
      <c r="T24" s="345">
        <v>1.5866210061992736</v>
      </c>
      <c r="U24" s="345">
        <f t="shared" si="5"/>
        <v>2.7089131538772713</v>
      </c>
      <c r="V24" s="346">
        <f t="shared" si="6"/>
        <v>2.9483673743211591E-2</v>
      </c>
      <c r="X24" s="10" t="str">
        <f>name!B21</f>
        <v>Public admin. and defence</v>
      </c>
      <c r="Y24" s="11">
        <v>16.433999999999983</v>
      </c>
      <c r="Z24" s="11">
        <v>16.504999999999999</v>
      </c>
      <c r="AA24" s="345">
        <f t="shared" si="7"/>
        <v>7.1000000000015717E-2</v>
      </c>
      <c r="AB24" s="11">
        <v>8.1604811333646641</v>
      </c>
      <c r="AC24" s="345">
        <f t="shared" si="8"/>
        <v>8.2314811333646798</v>
      </c>
      <c r="AD24" s="348">
        <f t="shared" si="9"/>
        <v>2.7242451956865477E-2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6.3540009580783599</v>
      </c>
      <c r="C25" s="11">
        <f t="shared" si="10"/>
        <v>5.090997949927595</v>
      </c>
      <c r="D25" s="11">
        <f t="shared" si="10"/>
        <v>-1.2630030081507657</v>
      </c>
      <c r="E25" s="11">
        <f t="shared" si="10"/>
        <v>2.6851793540951245</v>
      </c>
      <c r="F25" s="11">
        <f t="shared" si="10"/>
        <v>1.4221763459443588</v>
      </c>
      <c r="G25" s="200">
        <f t="shared" si="3"/>
        <v>2.3777195764881132E-2</v>
      </c>
      <c r="H25" s="11"/>
      <c r="I25" s="11" t="str">
        <f t="shared" si="11"/>
        <v>Sales and customer service occupations</v>
      </c>
      <c r="J25" s="11">
        <v>5.1263791635596703E-2</v>
      </c>
      <c r="K25" s="11">
        <v>0.11000012305861409</v>
      </c>
      <c r="L25" s="11">
        <v>5.8736331423017388E-2</v>
      </c>
      <c r="M25" s="11">
        <v>4.3616421745154135E-2</v>
      </c>
      <c r="N25" s="11">
        <v>0.10235275316817152</v>
      </c>
      <c r="O25" s="11"/>
      <c r="P25" s="10" t="str">
        <f>name!D22</f>
        <v>62 Leisure, travel and related personal service occupations</v>
      </c>
      <c r="Q25" s="11">
        <v>1.9523470085862964</v>
      </c>
      <c r="R25" s="11">
        <v>1.8597453850386203</v>
      </c>
      <c r="S25" s="345">
        <f t="shared" si="4"/>
        <v>-9.2601623547676093E-2</v>
      </c>
      <c r="T25" s="345">
        <v>0.79000961435302064</v>
      </c>
      <c r="U25" s="345">
        <f t="shared" si="5"/>
        <v>0.69740799080534455</v>
      </c>
      <c r="V25" s="346">
        <f t="shared" si="6"/>
        <v>2.2910872251201697E-2</v>
      </c>
      <c r="X25" s="10" t="str">
        <f>name!B22</f>
        <v>Education</v>
      </c>
      <c r="Y25" s="11">
        <v>24.248000000000072</v>
      </c>
      <c r="Z25" s="11">
        <v>24.715000000000011</v>
      </c>
      <c r="AA25" s="345">
        <f t="shared" si="7"/>
        <v>0.46699999999993835</v>
      </c>
      <c r="AB25" s="11">
        <v>13.001761339055406</v>
      </c>
      <c r="AC25" s="345">
        <f t="shared" si="8"/>
        <v>13.468761339055344</v>
      </c>
      <c r="AD25" s="348">
        <f t="shared" si="9"/>
        <v>2.9034269375855848E-2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0.32660915463524526</v>
      </c>
      <c r="C26" s="11">
        <f t="shared" si="10"/>
        <v>0.26666466582013271</v>
      </c>
      <c r="D26" s="11">
        <f t="shared" si="10"/>
        <v>-5.9944488815112516E-2</v>
      </c>
      <c r="E26" s="11">
        <f t="shared" si="10"/>
        <v>0.12660192151009164</v>
      </c>
      <c r="F26" s="11">
        <f t="shared" si="10"/>
        <v>6.6657432694979146E-2</v>
      </c>
      <c r="G26" s="200">
        <f t="shared" si="3"/>
        <v>2.2079813258678138E-2</v>
      </c>
      <c r="H26" s="11"/>
      <c r="I26" s="11" t="str">
        <f t="shared" si="11"/>
        <v>Process, plant and machine operatives</v>
      </c>
      <c r="J26" s="11">
        <v>3.0817701560178642E-2</v>
      </c>
      <c r="K26" s="11">
        <v>0.10229412020724848</v>
      </c>
      <c r="L26" s="11">
        <v>7.1476418647069856E-2</v>
      </c>
      <c r="M26" s="11">
        <v>4.5880642350830059E-2</v>
      </c>
      <c r="N26" s="11">
        <v>0.11735706099789991</v>
      </c>
      <c r="O26" s="11"/>
      <c r="P26" s="10" t="str">
        <f>name!D23</f>
        <v>63 Community and civil enforcement occupations</v>
      </c>
      <c r="Q26" s="11">
        <v>0.25618235326864558</v>
      </c>
      <c r="R26" s="11">
        <v>0.17550342065811739</v>
      </c>
      <c r="S26" s="345">
        <f t="shared" si="4"/>
        <v>-8.0678932610528192E-2</v>
      </c>
      <c r="T26" s="345">
        <v>7.0271175287826754E-2</v>
      </c>
      <c r="U26" s="345">
        <f t="shared" si="5"/>
        <v>-1.0407757322701439E-2</v>
      </c>
      <c r="V26" s="346">
        <f t="shared" si="6"/>
        <v>1.6291150143226574E-2</v>
      </c>
      <c r="X26" s="10" t="str">
        <f>name!B23</f>
        <v>Health and social work</v>
      </c>
      <c r="Y26" s="11">
        <v>37.78</v>
      </c>
      <c r="Z26" s="11">
        <v>44.690000000000026</v>
      </c>
      <c r="AA26" s="345">
        <f t="shared" si="7"/>
        <v>6.910000000000025</v>
      </c>
      <c r="AB26" s="11">
        <v>23.07053201223</v>
      </c>
      <c r="AC26" s="345">
        <f t="shared" si="8"/>
        <v>29.980532012230025</v>
      </c>
      <c r="AD26" s="348">
        <f t="shared" si="9"/>
        <v>3.2286295482080174E-2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18.320946533314299</v>
      </c>
      <c r="C27" s="11">
        <f t="shared" si="12"/>
        <v>16.776348014377188</v>
      </c>
      <c r="D27" s="11">
        <f t="shared" si="12"/>
        <v>-1.5445985189371096</v>
      </c>
      <c r="E27" s="11">
        <f t="shared" si="12"/>
        <v>8.0474092241862252</v>
      </c>
      <c r="F27" s="11">
        <f t="shared" si="12"/>
        <v>6.5028107052491153</v>
      </c>
      <c r="G27" s="200">
        <f t="shared" si="3"/>
        <v>2.4571669056292267E-2</v>
      </c>
      <c r="H27" s="11"/>
      <c r="I27" s="11" t="str">
        <f t="shared" si="11"/>
        <v>Elementary occupations</v>
      </c>
      <c r="J27" s="11">
        <v>1.8422526579966521E-2</v>
      </c>
      <c r="K27" s="11">
        <v>4.154018109594218E-2</v>
      </c>
      <c r="L27" s="11">
        <v>2.3117654515975659E-2</v>
      </c>
      <c r="M27" s="11">
        <v>1.9882282425765698E-2</v>
      </c>
      <c r="N27" s="11">
        <v>4.2999936941741354E-2</v>
      </c>
      <c r="O27" s="11"/>
      <c r="P27" s="10" t="str">
        <f>name!D24</f>
        <v>71 Sales occupations</v>
      </c>
      <c r="Q27" s="11">
        <v>7.551629120693522</v>
      </c>
      <c r="R27" s="11">
        <v>7.3900332395717738</v>
      </c>
      <c r="S27" s="345">
        <f t="shared" si="4"/>
        <v>-0.16159588112174816</v>
      </c>
      <c r="T27" s="345">
        <v>2.5058184901115799</v>
      </c>
      <c r="U27" s="345">
        <f t="shared" si="5"/>
        <v>2.3442226089898317</v>
      </c>
      <c r="V27" s="346">
        <f t="shared" si="6"/>
        <v>1.9286976175692638E-2</v>
      </c>
      <c r="X27" s="10" t="str">
        <f>name!B24</f>
        <v>Arts and entertainment</v>
      </c>
      <c r="Y27" s="11">
        <v>6.3709999999999924</v>
      </c>
      <c r="Z27" s="11">
        <v>6.1310000000000047</v>
      </c>
      <c r="AA27" s="345">
        <f t="shared" si="7"/>
        <v>-0.23999999999998778</v>
      </c>
      <c r="AB27" s="11">
        <v>2.8890447555309029</v>
      </c>
      <c r="AC27" s="345">
        <f t="shared" si="8"/>
        <v>2.6490447555309151</v>
      </c>
      <c r="AD27" s="348">
        <f t="shared" si="9"/>
        <v>2.5243517663587234E-2</v>
      </c>
    </row>
    <row r="28" spans="1:30" x14ac:dyDescent="0.2">
      <c r="A28" s="10" t="str">
        <f>name!D25</f>
        <v>72 Customer service occupations</v>
      </c>
      <c r="B28" s="11">
        <f t="shared" si="12"/>
        <v>5.250232620970908</v>
      </c>
      <c r="C28" s="11">
        <f t="shared" si="12"/>
        <v>6.5338130090292363</v>
      </c>
      <c r="D28" s="11">
        <f t="shared" si="12"/>
        <v>1.2835803880583279</v>
      </c>
      <c r="E28" s="11">
        <f t="shared" si="12"/>
        <v>2.6522350933123082</v>
      </c>
      <c r="F28" s="11">
        <f t="shared" si="12"/>
        <v>3.9358154813706356</v>
      </c>
      <c r="G28" s="200">
        <f t="shared" si="3"/>
        <v>2.7635137766693019E-2</v>
      </c>
      <c r="H28" s="11"/>
      <c r="O28" s="11"/>
      <c r="P28" s="10" t="str">
        <f>name!D25</f>
        <v>72 Customer service occupations</v>
      </c>
      <c r="Q28" s="11">
        <v>2.4111946105244826</v>
      </c>
      <c r="R28" s="11">
        <v>3.4690056699644658</v>
      </c>
      <c r="S28" s="345">
        <f t="shared" si="4"/>
        <v>1.0578110594399832</v>
      </c>
      <c r="T28" s="345">
        <v>1.0640289516111385</v>
      </c>
      <c r="U28" s="345">
        <f t="shared" si="5"/>
        <v>2.1218400110511215</v>
      </c>
      <c r="V28" s="346">
        <f t="shared" si="6"/>
        <v>2.466845306845844E-2</v>
      </c>
      <c r="X28" s="10" t="str">
        <f>name!B25</f>
        <v>Other services</v>
      </c>
      <c r="Y28" s="11">
        <v>9.7549999999999937</v>
      </c>
      <c r="Z28" s="11">
        <v>8.2459999999999845</v>
      </c>
      <c r="AA28" s="345">
        <f t="shared" si="7"/>
        <v>-1.5090000000000092</v>
      </c>
      <c r="AB28" s="11">
        <v>4.2728928399449808</v>
      </c>
      <c r="AC28" s="345">
        <f t="shared" si="8"/>
        <v>2.7638928399449716</v>
      </c>
      <c r="AD28" s="348">
        <f t="shared" si="9"/>
        <v>2.4513481737583831E-2</v>
      </c>
    </row>
    <row r="29" spans="1:30" x14ac:dyDescent="0.2">
      <c r="A29" s="10" t="str">
        <f>name!D26</f>
        <v>81 Process, plant and machine operatives</v>
      </c>
      <c r="B29" s="11">
        <f t="shared" si="12"/>
        <v>11.365701263775819</v>
      </c>
      <c r="C29" s="11">
        <f t="shared" si="12"/>
        <v>10.180212935660087</v>
      </c>
      <c r="D29" s="11">
        <f t="shared" si="12"/>
        <v>-1.1854883281157311</v>
      </c>
      <c r="E29" s="11">
        <f t="shared" si="12"/>
        <v>4.4001344706209871</v>
      </c>
      <c r="F29" s="11">
        <f t="shared" si="12"/>
        <v>3.2146461425052553</v>
      </c>
      <c r="G29" s="200">
        <f t="shared" si="3"/>
        <v>2.2056059441656783E-2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8.4554169691882315</v>
      </c>
      <c r="R29" s="11">
        <v>7.1189016723253848</v>
      </c>
      <c r="S29" s="345">
        <f t="shared" si="4"/>
        <v>-1.3365152968628466</v>
      </c>
      <c r="T29" s="345">
        <v>2.7923774914354369</v>
      </c>
      <c r="U29" s="345">
        <f t="shared" si="5"/>
        <v>1.4558621945725903</v>
      </c>
      <c r="V29" s="346">
        <f t="shared" si="6"/>
        <v>1.9206432974937959E-2</v>
      </c>
      <c r="X29" s="231" t="str">
        <f>name!B3</f>
        <v>All industries</v>
      </c>
      <c r="Y29" s="34">
        <f>SUM(Y7:Y28)</f>
        <v>287.06</v>
      </c>
      <c r="Z29" s="34">
        <f>SUM(Z7:Z28)</f>
        <v>295.64899999999983</v>
      </c>
      <c r="AA29" s="349">
        <f t="shared" si="7"/>
        <v>8.5889999999998281</v>
      </c>
      <c r="AB29" s="34">
        <f>SUM(AB7:AB28)</f>
        <v>139.89520269151092</v>
      </c>
      <c r="AC29" s="349">
        <f t="shared" si="8"/>
        <v>148.48420269151075</v>
      </c>
      <c r="AD29" s="350">
        <f t="shared" si="9"/>
        <v>2.6819187144069057E-2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10.101411417009928</v>
      </c>
      <c r="C30" s="11">
        <f t="shared" si="12"/>
        <v>9.3940593882783823</v>
      </c>
      <c r="D30" s="11">
        <f t="shared" si="12"/>
        <v>-0.70735202873154579</v>
      </c>
      <c r="E30" s="11">
        <f t="shared" si="12"/>
        <v>5.1108383107657431</v>
      </c>
      <c r="F30" s="11">
        <f t="shared" si="12"/>
        <v>4.4034862820341978</v>
      </c>
      <c r="G30" s="200">
        <f t="shared" si="3"/>
        <v>2.7670979076700908E-2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2.7429113701627257</v>
      </c>
      <c r="K30" s="11">
        <f t="array" ref="K30:K38">MMULT(aggregation!$B$13:$AA$21,C65:C90)</f>
        <v>4.8667480631543718</v>
      </c>
      <c r="L30" s="11">
        <f t="array" ref="L30:L38">MMULT(aggregation!$B$13:$AA$21,D65:D90)</f>
        <v>2.1238366929916461</v>
      </c>
      <c r="M30" s="11">
        <f t="array" ref="M30:M38">MMULT(aggregation!$B$13:$AA$21,E65:E90)</f>
        <v>2.3478663011503969</v>
      </c>
      <c r="N30" s="11">
        <f t="array" ref="N30:N38">MMULT(aggregation!$B$13:$AA$21,F65:F90)</f>
        <v>4.4717029941420439</v>
      </c>
      <c r="O30" s="11"/>
      <c r="P30" s="10" t="str">
        <f>name!D27</f>
        <v>82 Transport and mobile machine drivers and operatives</v>
      </c>
      <c r="Q30" s="11">
        <v>9.6094412632377662</v>
      </c>
      <c r="R30" s="11">
        <v>8.6876186999817175</v>
      </c>
      <c r="S30" s="345">
        <f t="shared" si="4"/>
        <v>-0.92182256325604861</v>
      </c>
      <c r="T30" s="345">
        <v>4.6929573894122827</v>
      </c>
      <c r="U30" s="345">
        <f t="shared" si="5"/>
        <v>3.7711348261562341</v>
      </c>
      <c r="V30" s="346">
        <f t="shared" si="6"/>
        <v>2.6866650437773032E-2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5.3851017394303469</v>
      </c>
      <c r="C31" s="11">
        <f t="shared" si="12"/>
        <v>10.421811482591163</v>
      </c>
      <c r="D31" s="11">
        <f t="shared" si="12"/>
        <v>5.0367097431608165</v>
      </c>
      <c r="E31" s="11">
        <f t="shared" si="12"/>
        <v>4.488958379142681</v>
      </c>
      <c r="F31" s="11">
        <f t="shared" si="12"/>
        <v>9.5256681223034985</v>
      </c>
      <c r="G31" s="200">
        <f t="shared" si="3"/>
        <v>4.124626590105529E-2</v>
      </c>
      <c r="H31" s="11"/>
      <c r="I31" s="11" t="str">
        <f>I20</f>
        <v>Professional occupations</v>
      </c>
      <c r="J31" s="11">
        <v>14.04170968000067</v>
      </c>
      <c r="K31" s="11">
        <v>23.314946185043631</v>
      </c>
      <c r="L31" s="11">
        <v>9.2732365050429575</v>
      </c>
      <c r="M31" s="11">
        <v>10.107969046285259</v>
      </c>
      <c r="N31" s="11">
        <v>19.381205551328218</v>
      </c>
      <c r="O31" s="11"/>
      <c r="P31" s="10" t="str">
        <f>name!D28</f>
        <v>91 Elementary trades and related occupations</v>
      </c>
      <c r="Q31" s="11">
        <v>4.0410769415279972</v>
      </c>
      <c r="R31" s="11">
        <v>5.6613147824363672</v>
      </c>
      <c r="S31" s="345">
        <f t="shared" si="4"/>
        <v>1.62023784090837</v>
      </c>
      <c r="T31" s="345">
        <v>1.7845087938066124</v>
      </c>
      <c r="U31" s="345">
        <f t="shared" si="5"/>
        <v>3.4047466347149822</v>
      </c>
      <c r="V31" s="346">
        <f t="shared" si="6"/>
        <v>2.4682923266139634E-2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24.40301643550416</v>
      </c>
      <c r="C32" s="11">
        <f t="shared" si="12"/>
        <v>18.351533817325478</v>
      </c>
      <c r="D32" s="11">
        <f t="shared" si="12"/>
        <v>-6.0514826181786763</v>
      </c>
      <c r="E32" s="11">
        <f t="shared" si="12"/>
        <v>9.5199023706229369</v>
      </c>
      <c r="F32" s="11">
        <f t="shared" si="12"/>
        <v>3.4684197524442606</v>
      </c>
      <c r="G32" s="200">
        <f t="shared" ref="G32" si="13">IF(B32&gt;0,(1+(E32/B32))^(1/($C$6-$B$6))-1,0)</f>
        <v>2.220181253841691E-2</v>
      </c>
      <c r="H32" s="11"/>
      <c r="I32" s="11" t="str">
        <f>I21</f>
        <v>Associate professional occupations</v>
      </c>
      <c r="J32" s="11">
        <v>3.6152093627711372</v>
      </c>
      <c r="K32" s="11">
        <v>7.3303368141491685</v>
      </c>
      <c r="L32" s="11">
        <v>3.7151274513780308</v>
      </c>
      <c r="M32" s="11">
        <v>3.0992012295056757</v>
      </c>
      <c r="N32" s="11">
        <v>6.8143286808837047</v>
      </c>
      <c r="O32" s="11"/>
      <c r="P32" s="10" t="str">
        <f>name!D29</f>
        <v>92 Elementary administration and service occupations</v>
      </c>
      <c r="Q32" s="11">
        <v>12.711991088014516</v>
      </c>
      <c r="R32" s="11">
        <v>11.149032890038706</v>
      </c>
      <c r="S32" s="345">
        <f t="shared" ref="S32" si="14">R32-Q32</f>
        <v>-1.56295819797581</v>
      </c>
      <c r="T32" s="345">
        <v>4.7285205649393749</v>
      </c>
      <c r="U32" s="345">
        <f>SUM(S32:T32)</f>
        <v>3.1655623669635649</v>
      </c>
      <c r="V32" s="346">
        <f t="shared" ref="V32" si="15">IF(Q32&gt;0,(1+(T32/Q32))^(1/($C$6-$B$6))-1,0)</f>
        <v>2.1307158912890589E-2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287.05999999999995</v>
      </c>
      <c r="C33" s="11">
        <f>SUM(C62,C91,C120,C149,C178,C207,C236,C265,C294)</f>
        <v>295.64899999999989</v>
      </c>
      <c r="D33" s="11">
        <f t="shared" si="12"/>
        <v>8.5889999999998885</v>
      </c>
      <c r="E33" s="11">
        <f t="shared" si="12"/>
        <v>139.89520269151092</v>
      </c>
      <c r="F33" s="11">
        <f t="shared" si="12"/>
        <v>148.48420269151086</v>
      </c>
      <c r="G33" s="200">
        <f t="shared" si="3"/>
        <v>2.6819187144069057E-2</v>
      </c>
      <c r="H33" s="11"/>
      <c r="I33" s="11" t="str">
        <f>I22</f>
        <v>Administrative and secretarial occupations</v>
      </c>
      <c r="J33" s="11">
        <v>1.7377224042207224</v>
      </c>
      <c r="K33" s="11">
        <v>3.9660384953480072</v>
      </c>
      <c r="L33" s="11">
        <v>2.2283160911272848</v>
      </c>
      <c r="M33" s="11">
        <v>1.7708898576440746</v>
      </c>
      <c r="N33" s="11">
        <v>3.9992059487713596</v>
      </c>
      <c r="O33" s="11"/>
      <c r="P33" s="10" t="str">
        <f>name!D3</f>
        <v>All occupations</v>
      </c>
      <c r="Q33" s="11">
        <f>SUM(Q7:Q32)</f>
        <v>152.06071187551399</v>
      </c>
      <c r="R33" s="11">
        <f>SUM(R7:R32)</f>
        <v>153.43828378786318</v>
      </c>
      <c r="S33" s="345">
        <f>R33-Q33</f>
        <v>1.3775719123491967</v>
      </c>
      <c r="T33" s="11">
        <f>SUM(T7:T32)</f>
        <v>60.844525617230154</v>
      </c>
      <c r="U33" s="345">
        <f>SUM(S33:T33)</f>
        <v>62.222097529579351</v>
      </c>
      <c r="V33" s="346">
        <f t="shared" si="6"/>
        <v>2.2691441982251481E-2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0.47937799010925325</v>
      </c>
      <c r="K34" s="11">
        <v>1.0739213386598019</v>
      </c>
      <c r="L34" s="11">
        <v>0.59454334855054858</v>
      </c>
      <c r="M34" s="11">
        <v>0.4759886460992675</v>
      </c>
      <c r="N34" s="11">
        <v>1.0705319946498162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0.77495051880477694</v>
      </c>
      <c r="K35" s="11">
        <v>1.9642032955147009</v>
      </c>
      <c r="L35" s="11">
        <v>1.1892527767099241</v>
      </c>
      <c r="M35" s="11">
        <v>0.90307005153526132</v>
      </c>
      <c r="N35" s="11">
        <v>2.0923228282451851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0.20697598621230673</v>
      </c>
      <c r="C36" s="11">
        <v>0.35728075354315725</v>
      </c>
      <c r="D36" s="11">
        <f>C36-B36</f>
        <v>0.15030476733085052</v>
      </c>
      <c r="E36" s="11">
        <v>0.16547105367153014</v>
      </c>
      <c r="F36" s="11">
        <f>SUM(D36:E36)</f>
        <v>0.31577582100238066</v>
      </c>
      <c r="G36" s="200">
        <f>IF(B36&gt;0,(1+(E36/B36))^(1/($C$6-$B$6))-1,0)</f>
        <v>3.9943243736254797E-2</v>
      </c>
      <c r="I36" s="11" t="str">
        <f t="shared" si="17"/>
        <v>Sales and customer service occupations</v>
      </c>
      <c r="J36" s="11">
        <v>0.64381148621970352</v>
      </c>
      <c r="K36" s="11">
        <v>1.5328135153118101</v>
      </c>
      <c r="L36" s="11">
        <v>0.88900202909210657</v>
      </c>
      <c r="M36" s="11">
        <v>0.60968667989952241</v>
      </c>
      <c r="N36" s="11">
        <v>1.498688708991629</v>
      </c>
      <c r="P36" s="10" t="str">
        <f>name!D4</f>
        <v>11 Corporate managers and directors</v>
      </c>
      <c r="Q36" s="11">
        <v>6.6374536543855678</v>
      </c>
      <c r="R36" s="11">
        <v>7.6150640968090357</v>
      </c>
      <c r="S36" s="345">
        <f>R36-Q36</f>
        <v>0.97761044242346795</v>
      </c>
      <c r="T36" s="345">
        <v>4.1170255806406661</v>
      </c>
      <c r="U36" s="345">
        <f>SUM(S36:T36)</f>
        <v>5.0946360230641341</v>
      </c>
      <c r="V36" s="346">
        <f>IF(Q36&gt;0,(1+(T36/Q36))^(1/($C$6-$B$6))-1,0)</f>
        <v>3.2696073078514409E-2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9.5722444116872377E-2</v>
      </c>
      <c r="C37" s="11">
        <v>0.19613850029320587</v>
      </c>
      <c r="D37" s="11">
        <f t="shared" ref="D37:D60" si="25">C37-B37</f>
        <v>0.10041605617633349</v>
      </c>
      <c r="E37" s="11">
        <v>0.10129807287441406</v>
      </c>
      <c r="F37" s="11">
        <f t="shared" ref="F37:F60" si="26">SUM(D37:E37)</f>
        <v>0.20171412905074754</v>
      </c>
      <c r="G37" s="200">
        <f t="shared" ref="G37:G62" si="27">IF(B37&gt;0,(1+(E37/B37))^(1/($C$6-$B$6))-1,0)</f>
        <v>4.9300415943570375E-2</v>
      </c>
      <c r="I37" s="11" t="str">
        <f t="shared" si="17"/>
        <v>Process, plant and machine operatives</v>
      </c>
      <c r="J37" s="11">
        <v>0.25828195761933248</v>
      </c>
      <c r="K37" s="11">
        <v>0.69570886625281103</v>
      </c>
      <c r="L37" s="11">
        <v>0.4374269086334785</v>
      </c>
      <c r="M37" s="11">
        <v>0.3176747215183805</v>
      </c>
      <c r="N37" s="11">
        <v>0.75510163015185894</v>
      </c>
      <c r="P37" s="10" t="str">
        <f>name!D5</f>
        <v>12 Other managers and proprietors</v>
      </c>
      <c r="Q37" s="11">
        <v>3.8675614779056646</v>
      </c>
      <c r="R37" s="11">
        <v>3.82665288893272</v>
      </c>
      <c r="S37" s="345">
        <f t="shared" ref="S37:S60" si="28">R37-Q37</f>
        <v>-4.0908588972944582E-2</v>
      </c>
      <c r="T37" s="345">
        <v>2.3133380477105692</v>
      </c>
      <c r="U37" s="345">
        <f t="shared" ref="U37:U60" si="29">SUM(S37:T37)</f>
        <v>2.2724294587376246</v>
      </c>
      <c r="V37" s="346">
        <f t="shared" ref="V37:V62" si="30">IF(Q37&gt;0,(1+(T37/Q37))^(1/($C$6-$B$6))-1,0)</f>
        <v>3.1749571552480704E-2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0.62189832845126647</v>
      </c>
      <c r="C38" s="11">
        <v>1.273052169581953</v>
      </c>
      <c r="D38" s="11">
        <f t="shared" si="25"/>
        <v>0.65115384113068653</v>
      </c>
      <c r="E38" s="11">
        <v>0.42631768213097154</v>
      </c>
      <c r="F38" s="11">
        <f t="shared" si="26"/>
        <v>1.0774715232616581</v>
      </c>
      <c r="G38" s="200">
        <f t="shared" si="27"/>
        <v>3.5417322941050378E-2</v>
      </c>
      <c r="I38" s="11" t="str">
        <f t="shared" si="17"/>
        <v>Elementary occupations</v>
      </c>
      <c r="J38" s="11">
        <v>0.43867777276982201</v>
      </c>
      <c r="K38" s="11">
        <v>1.0982234058489908</v>
      </c>
      <c r="L38" s="11">
        <v>0.65954563307916891</v>
      </c>
      <c r="M38" s="11">
        <v>0.51196446843593413</v>
      </c>
      <c r="N38" s="11">
        <v>1.171510101515103</v>
      </c>
      <c r="P38" s="10" t="str">
        <f>name!D6</f>
        <v>21 Science, research, engineering and technology professionals</v>
      </c>
      <c r="Q38" s="11">
        <v>3.3465182248824821</v>
      </c>
      <c r="R38" s="11">
        <v>5.6404671876622228</v>
      </c>
      <c r="S38" s="345">
        <f t="shared" si="28"/>
        <v>2.2939489627797407</v>
      </c>
      <c r="T38" s="345">
        <v>2.473354293158347</v>
      </c>
      <c r="U38" s="345">
        <f t="shared" si="29"/>
        <v>4.7673032559380877</v>
      </c>
      <c r="V38" s="346">
        <f t="shared" si="30"/>
        <v>3.7579426504345204E-2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0.77293808783198525</v>
      </c>
      <c r="C39" s="11">
        <v>1.4626022304924666</v>
      </c>
      <c r="D39" s="11">
        <f t="shared" si="25"/>
        <v>0.68966414266048137</v>
      </c>
      <c r="E39" s="11">
        <v>0.60430719294928137</v>
      </c>
      <c r="F39" s="11">
        <f t="shared" si="26"/>
        <v>1.2939713356097626</v>
      </c>
      <c r="G39" s="200">
        <f t="shared" si="27"/>
        <v>3.9260542934129283E-2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8.9516187071069471</v>
      </c>
      <c r="R39" s="11">
        <v>9.7593489506479578</v>
      </c>
      <c r="S39" s="345">
        <f t="shared" si="28"/>
        <v>0.80773024354101075</v>
      </c>
      <c r="T39" s="345">
        <v>5.415818239781184</v>
      </c>
      <c r="U39" s="345">
        <f t="shared" si="29"/>
        <v>6.2235484833221948</v>
      </c>
      <c r="V39" s="346">
        <f t="shared" si="30"/>
        <v>3.2044716830021525E-2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1.0041452605877872</v>
      </c>
      <c r="C40" s="11">
        <v>1.3662380586868805</v>
      </c>
      <c r="D40" s="11">
        <f>C40-B40</f>
        <v>0.36209279809909334</v>
      </c>
      <c r="E40" s="11">
        <v>0.62883539828336432</v>
      </c>
      <c r="F40" s="11">
        <f>SUM(D40:E40)</f>
        <v>0.99092819638245766</v>
      </c>
      <c r="G40" s="200">
        <f>IF(B40&gt;0,(1+(E40/B40))^(1/($C$6-$B$6))-1,0)</f>
        <v>3.2949206935493303E-2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9.0288065958440544</v>
      </c>
      <c r="R40" s="11">
        <v>9.4215410745426436</v>
      </c>
      <c r="S40" s="345">
        <f t="shared" si="28"/>
        <v>0.39273447869858913</v>
      </c>
      <c r="T40" s="345">
        <v>4.983959031558836</v>
      </c>
      <c r="U40" s="345">
        <f t="shared" si="29"/>
        <v>5.3766935102574251</v>
      </c>
      <c r="V40" s="346">
        <f t="shared" si="30"/>
        <v>2.9736800811015263E-2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0.26483998188666696</v>
      </c>
      <c r="C41" s="11">
        <v>0.49214691648241643</v>
      </c>
      <c r="D41" s="11">
        <f t="shared" si="25"/>
        <v>0.22730693459574947</v>
      </c>
      <c r="E41" s="11">
        <v>0.2134896240678768</v>
      </c>
      <c r="F41" s="11">
        <f t="shared" si="26"/>
        <v>0.44079655866362627</v>
      </c>
      <c r="G41" s="200">
        <f t="shared" si="27"/>
        <v>4.0198558287269925E-2</v>
      </c>
      <c r="I41" s="11" t="str">
        <f>I30</f>
        <v>Managers, directors and senior officials</v>
      </c>
      <c r="J41" s="11">
        <f t="array" ref="J41:J49">MMULT(aggregation!$B$13:$AA$21,B94:B119)</f>
        <v>6.8909059449957484</v>
      </c>
      <c r="K41" s="11">
        <f t="array" ref="K41:K49">MMULT(aggregation!$B$13:$AA$21,C94:C119)</f>
        <v>8.4321525353153781</v>
      </c>
      <c r="L41" s="11">
        <f t="array" ref="L41:L49">MMULT(aggregation!$B$13:$AA$21,D94:D119)</f>
        <v>1.5412465903196295</v>
      </c>
      <c r="M41" s="11">
        <f t="array" ref="M41:M49">MMULT(aggregation!$B$13:$AA$21,E94:E119)</f>
        <v>4.547001498166539</v>
      </c>
      <c r="N41" s="11">
        <f t="array" ref="N41:N49">MMULT(aggregation!$B$13:$AA$21,F94:F119)</f>
        <v>6.0882480884861696</v>
      </c>
      <c r="P41" s="10" t="str">
        <f>name!D9</f>
        <v>24 Business, media and public service professionals</v>
      </c>
      <c r="Q41" s="11">
        <v>8.1817902884570781</v>
      </c>
      <c r="R41" s="11">
        <v>9.8727524977510246</v>
      </c>
      <c r="S41" s="345">
        <f t="shared" si="28"/>
        <v>1.6909622092939465</v>
      </c>
      <c r="T41" s="345">
        <v>4.910570506123249</v>
      </c>
      <c r="U41" s="345">
        <f t="shared" si="29"/>
        <v>6.6015327154171954</v>
      </c>
      <c r="V41" s="346">
        <f t="shared" si="30"/>
        <v>3.1837501720499928E-2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8.8247242944033757E-2</v>
      </c>
      <c r="C42" s="11">
        <v>0.18091754222450188</v>
      </c>
      <c r="D42" s="11">
        <f t="shared" si="25"/>
        <v>9.2670299280468119E-2</v>
      </c>
      <c r="E42" s="11">
        <v>6.9781805961213084E-2</v>
      </c>
      <c r="F42" s="11">
        <f t="shared" si="26"/>
        <v>0.16245210524168119</v>
      </c>
      <c r="G42" s="200">
        <f t="shared" si="27"/>
        <v>3.9606657569998482E-2</v>
      </c>
      <c r="I42" s="11" t="str">
        <f>I31</f>
        <v>Professional occupations</v>
      </c>
      <c r="J42" s="11">
        <v>18.622021328266104</v>
      </c>
      <c r="K42" s="11">
        <v>20.262156491548001</v>
      </c>
      <c r="L42" s="11">
        <v>1.6401351632818986</v>
      </c>
      <c r="M42" s="11">
        <v>9.6872777904238667</v>
      </c>
      <c r="N42" s="11">
        <v>11.327412953705768</v>
      </c>
      <c r="P42" s="10" t="str">
        <f>name!D10</f>
        <v>31 Science, engineering and technology associate professionals</v>
      </c>
      <c r="Q42" s="11">
        <v>1.5506667938198346</v>
      </c>
      <c r="R42" s="11">
        <v>1.9350451453106756</v>
      </c>
      <c r="S42" s="345">
        <f t="shared" si="28"/>
        <v>0.38437835149084099</v>
      </c>
      <c r="T42" s="345">
        <v>0.88303682032802433</v>
      </c>
      <c r="U42" s="345">
        <f t="shared" si="29"/>
        <v>1.2674151718188653</v>
      </c>
      <c r="V42" s="346">
        <f t="shared" si="30"/>
        <v>3.0504628322131078E-2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1.8003968036074586E-2</v>
      </c>
      <c r="C43" s="11">
        <v>6.9067023438276934E-2</v>
      </c>
      <c r="D43" s="11">
        <f t="shared" si="25"/>
        <v>5.1063055402202351E-2</v>
      </c>
      <c r="E43" s="11">
        <v>2.947113244789995E-2</v>
      </c>
      <c r="F43" s="11">
        <f t="shared" si="26"/>
        <v>8.0534187850102301E-2</v>
      </c>
      <c r="G43" s="200">
        <f t="shared" si="27"/>
        <v>6.6775854558622338E-2</v>
      </c>
      <c r="I43" s="11" t="str">
        <f>I32</f>
        <v>Associate professional occupations</v>
      </c>
      <c r="J43" s="11">
        <v>8.9245305032404278</v>
      </c>
      <c r="K43" s="11">
        <v>11.89348068549312</v>
      </c>
      <c r="L43" s="11">
        <v>2.9689501822526938</v>
      </c>
      <c r="M43" s="11">
        <v>5.6539007316700873</v>
      </c>
      <c r="N43" s="11">
        <v>8.6228509139227807</v>
      </c>
      <c r="P43" s="10" t="str">
        <f>name!D11</f>
        <v>32 Health and social care associate professionals</v>
      </c>
      <c r="Q43" s="11">
        <v>3.9283840205677611</v>
      </c>
      <c r="R43" s="11">
        <v>7.9366958440404805</v>
      </c>
      <c r="S43" s="345">
        <f t="shared" si="28"/>
        <v>4.0083118234727193</v>
      </c>
      <c r="T43" s="345">
        <v>4.0758396868214399</v>
      </c>
      <c r="U43" s="345">
        <f t="shared" si="29"/>
        <v>8.0841515102941592</v>
      </c>
      <c r="V43" s="346">
        <f t="shared" si="30"/>
        <v>4.8593156006679905E-2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8.8477455478088909E-3</v>
      </c>
      <c r="C44" s="11">
        <v>1.6638697842492115E-2</v>
      </c>
      <c r="D44" s="11">
        <f t="shared" si="25"/>
        <v>7.7909522946832243E-3</v>
      </c>
      <c r="E44" s="11">
        <v>5.1715528430362643E-3</v>
      </c>
      <c r="F44" s="11">
        <f t="shared" si="26"/>
        <v>1.2962505137719488E-2</v>
      </c>
      <c r="G44" s="200">
        <f t="shared" si="27"/>
        <v>3.1160441249468152E-2</v>
      </c>
      <c r="I44" s="11" t="str">
        <f>I33</f>
        <v>Administrative and secretarial occupations</v>
      </c>
      <c r="J44" s="11">
        <v>5.8970738402608429</v>
      </c>
      <c r="K44" s="11">
        <v>9.3460718088688015</v>
      </c>
      <c r="L44" s="11">
        <v>3.4489979686079586</v>
      </c>
      <c r="M44" s="11">
        <v>4.4743819763630919</v>
      </c>
      <c r="N44" s="11">
        <v>7.9233799449710505</v>
      </c>
      <c r="P44" s="10" t="str">
        <f>name!D12</f>
        <v>33 Protective service occupations</v>
      </c>
      <c r="Q44" s="11">
        <v>0.88961095563546078</v>
      </c>
      <c r="R44" s="11">
        <v>1.016614745536222</v>
      </c>
      <c r="S44" s="345">
        <f t="shared" si="28"/>
        <v>0.12700378990076122</v>
      </c>
      <c r="T44" s="345">
        <v>0.42387806045151133</v>
      </c>
      <c r="U44" s="345">
        <f t="shared" si="29"/>
        <v>0.55088185035227255</v>
      </c>
      <c r="V44" s="346">
        <f t="shared" si="30"/>
        <v>2.6317548721346729E-2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8.0496293259406687E-2</v>
      </c>
      <c r="C45" s="11">
        <v>0.14784422949518994</v>
      </c>
      <c r="D45" s="11">
        <f t="shared" ref="D45:D46" si="31">C45-B45</f>
        <v>6.7347936235783251E-2</v>
      </c>
      <c r="E45" s="11">
        <v>6.7704522614063206E-2</v>
      </c>
      <c r="F45" s="11">
        <f t="shared" ref="F45:F46" si="32">SUM(D45:E45)</f>
        <v>0.13505245884984646</v>
      </c>
      <c r="G45" s="200">
        <f t="shared" si="27"/>
        <v>4.1529673131611933E-2</v>
      </c>
      <c r="I45" s="11" t="str">
        <f t="shared" ref="I45:I49" si="33">I34</f>
        <v>Skilled trades occupations</v>
      </c>
      <c r="J45" s="11">
        <v>1.5939763502805644</v>
      </c>
      <c r="K45" s="11">
        <v>2.574769179487931</v>
      </c>
      <c r="L45" s="11">
        <v>0.98079282920736666</v>
      </c>
      <c r="M45" s="11">
        <v>1.2397447988340073</v>
      </c>
      <c r="N45" s="11">
        <v>2.2205376280413738</v>
      </c>
      <c r="P45" s="10" t="str">
        <f>name!D13</f>
        <v>34 Culture, media and sports occupations</v>
      </c>
      <c r="Q45" s="11">
        <v>2.3084345521972081</v>
      </c>
      <c r="R45" s="11">
        <v>2.2746638457328721</v>
      </c>
      <c r="S45" s="345">
        <f t="shared" si="28"/>
        <v>-3.3770706464335998E-2</v>
      </c>
      <c r="T45" s="345">
        <v>1.1831839736521244</v>
      </c>
      <c r="U45" s="345">
        <f t="shared" si="29"/>
        <v>1.1494132671877884</v>
      </c>
      <c r="V45" s="346">
        <f t="shared" si="30"/>
        <v>2.7970412696528113E-2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0.15821733500299745</v>
      </c>
      <c r="C46" s="11">
        <v>0.31739983900037977</v>
      </c>
      <c r="D46" s="11">
        <f t="shared" si="31"/>
        <v>0.15918250399738232</v>
      </c>
      <c r="E46" s="11">
        <v>0.13144826589204722</v>
      </c>
      <c r="F46" s="11">
        <f t="shared" si="32"/>
        <v>0.29063076988942954</v>
      </c>
      <c r="G46" s="200">
        <f t="shared" si="27"/>
        <v>4.1140939214888039E-2</v>
      </c>
      <c r="I46" s="11" t="str">
        <f t="shared" si="33"/>
        <v>Caring, leisure and other service occupations</v>
      </c>
      <c r="J46" s="11">
        <v>2.6984199947105152</v>
      </c>
      <c r="K46" s="11">
        <v>3.9865681273417941</v>
      </c>
      <c r="L46" s="11">
        <v>1.2881481326312794</v>
      </c>
      <c r="M46" s="11">
        <v>2.2720960495083262</v>
      </c>
      <c r="N46" s="11">
        <v>3.5602441821396056</v>
      </c>
      <c r="P46" s="10" t="str">
        <f>name!D14</f>
        <v>35 Business and public service associate professionals</v>
      </c>
      <c r="Q46" s="11">
        <v>7.7463252476290672</v>
      </c>
      <c r="R46" s="11">
        <v>8.6127494094647385</v>
      </c>
      <c r="S46" s="345">
        <f t="shared" si="28"/>
        <v>0.86642416183567139</v>
      </c>
      <c r="T46" s="345">
        <v>4.4022126427319996</v>
      </c>
      <c r="U46" s="345">
        <f t="shared" si="29"/>
        <v>5.268636804567671</v>
      </c>
      <c r="V46" s="346">
        <f t="shared" si="30"/>
        <v>3.0453864500713745E-2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0.16229506405882513</v>
      </c>
      <c r="C47" s="11">
        <v>0.39610932683444833</v>
      </c>
      <c r="D47" s="11">
        <f t="shared" si="25"/>
        <v>0.2338142627756232</v>
      </c>
      <c r="E47" s="11">
        <v>0.1609241096579847</v>
      </c>
      <c r="F47" s="11">
        <f t="shared" si="26"/>
        <v>0.39473837243360788</v>
      </c>
      <c r="G47" s="200">
        <f t="shared" si="27"/>
        <v>4.6998646549237577E-2</v>
      </c>
      <c r="I47" s="11" t="str">
        <f t="shared" si="33"/>
        <v>Sales and customer service occupations</v>
      </c>
      <c r="J47" s="11">
        <v>2.8082581199452701</v>
      </c>
      <c r="K47" s="11">
        <v>4.4302864209048964</v>
      </c>
      <c r="L47" s="11">
        <v>1.6220283009596264</v>
      </c>
      <c r="M47" s="11">
        <v>2.0060247533949065</v>
      </c>
      <c r="N47" s="11">
        <v>3.6280530543545324</v>
      </c>
      <c r="P47" s="10" t="str">
        <f>name!D15</f>
        <v>41 Administrative occupations</v>
      </c>
      <c r="Q47" s="11">
        <v>17.263555147822565</v>
      </c>
      <c r="R47" s="11">
        <v>15.728210946595659</v>
      </c>
      <c r="S47" s="345">
        <f t="shared" si="28"/>
        <v>-1.5353442012269056</v>
      </c>
      <c r="T47" s="345">
        <v>9.6140951348635575</v>
      </c>
      <c r="U47" s="345">
        <f t="shared" si="29"/>
        <v>8.0787509336366519</v>
      </c>
      <c r="V47" s="346">
        <f t="shared" si="30"/>
        <v>2.9952993422305285E-2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9.3590394216210727E-3</v>
      </c>
      <c r="C48" s="11">
        <v>3.2282053504052888E-2</v>
      </c>
      <c r="D48" s="11">
        <f t="shared" si="25"/>
        <v>2.2923014082431817E-2</v>
      </c>
      <c r="E48" s="11">
        <v>1.3795088177016348E-2</v>
      </c>
      <c r="F48" s="11">
        <f t="shared" si="26"/>
        <v>3.6718102259448167E-2</v>
      </c>
      <c r="G48" s="200">
        <f t="shared" si="27"/>
        <v>6.2249355789240512E-2</v>
      </c>
      <c r="I48" s="11" t="str">
        <f t="shared" si="33"/>
        <v>Process, plant and machine operatives</v>
      </c>
      <c r="J48" s="11">
        <v>0.77534500790517424</v>
      </c>
      <c r="K48" s="11">
        <v>1.6034955781359161</v>
      </c>
      <c r="L48" s="11">
        <v>0.8281505702307419</v>
      </c>
      <c r="M48" s="11">
        <v>0.77564958975919784</v>
      </c>
      <c r="N48" s="11">
        <v>1.6038001599899396</v>
      </c>
      <c r="P48" s="10" t="str">
        <f>name!D16</f>
        <v>42 Secretarial and related occupations</v>
      </c>
      <c r="Q48" s="11">
        <v>5.5120776002349752</v>
      </c>
      <c r="R48" s="11">
        <v>3.7906195390972837</v>
      </c>
      <c r="S48" s="345">
        <f t="shared" si="28"/>
        <v>-1.7214580611376915</v>
      </c>
      <c r="T48" s="345">
        <v>2.6122499423643522</v>
      </c>
      <c r="U48" s="345">
        <f t="shared" si="29"/>
        <v>0.89079188122666064</v>
      </c>
      <c r="V48" s="346">
        <f t="shared" si="30"/>
        <v>2.6198731336244174E-2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5.4651232370226894E-3</v>
      </c>
      <c r="C49" s="11">
        <v>1.1353049409708636E-2</v>
      </c>
      <c r="D49" s="11">
        <f t="shared" si="25"/>
        <v>5.8879261726859462E-3</v>
      </c>
      <c r="E49" s="11">
        <v>5.3995689616260752E-3</v>
      </c>
      <c r="F49" s="11">
        <f t="shared" si="26"/>
        <v>1.1287495134312021E-2</v>
      </c>
      <c r="G49" s="200">
        <f t="shared" si="27"/>
        <v>4.6874202393765163E-2</v>
      </c>
      <c r="I49" s="11" t="str">
        <f t="shared" si="33"/>
        <v>Elementary occupations</v>
      </c>
      <c r="J49" s="11">
        <v>1.7540421262142913</v>
      </c>
      <c r="K49" s="11">
        <v>3.0020587890666386</v>
      </c>
      <c r="L49" s="11">
        <v>1.2480166628523472</v>
      </c>
      <c r="M49" s="11">
        <v>1.6316219256894708</v>
      </c>
      <c r="N49" s="11">
        <v>2.8796385885418179</v>
      </c>
      <c r="P49" s="10" t="str">
        <f>name!D17</f>
        <v>51 Skilled agricultural and related trades</v>
      </c>
      <c r="Q49" s="11">
        <v>0.5814345358992008</v>
      </c>
      <c r="R49" s="11">
        <v>0.7766097577433354</v>
      </c>
      <c r="S49" s="345">
        <f t="shared" si="28"/>
        <v>0.19517522184413461</v>
      </c>
      <c r="T49" s="345">
        <v>0.43499309429878652</v>
      </c>
      <c r="U49" s="345">
        <f t="shared" si="29"/>
        <v>0.63016831614292113</v>
      </c>
      <c r="V49" s="346">
        <f t="shared" si="30"/>
        <v>3.7938709754659072E-2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6.3861723856113084E-3</v>
      </c>
      <c r="C50" s="11">
        <v>1.2075124025336545E-2</v>
      </c>
      <c r="D50" s="11">
        <f t="shared" si="25"/>
        <v>5.6889516397252366E-3</v>
      </c>
      <c r="E50" s="11">
        <v>4.8142654805303914E-3</v>
      </c>
      <c r="F50" s="11">
        <f t="shared" si="26"/>
        <v>1.0503217120255627E-2</v>
      </c>
      <c r="G50" s="200">
        <f t="shared" si="27"/>
        <v>3.8164779201008914E-2</v>
      </c>
      <c r="O50" s="71"/>
      <c r="P50" s="10" t="str">
        <f>name!D18</f>
        <v>52 Skilled metal, electrical and electronic trades</v>
      </c>
      <c r="Q50" s="11">
        <v>0.23940109724740713</v>
      </c>
      <c r="R50" s="11">
        <v>0.4923358018664773</v>
      </c>
      <c r="S50" s="345">
        <f t="shared" si="28"/>
        <v>0.25293470461907019</v>
      </c>
      <c r="T50" s="345">
        <v>0.23862141392241915</v>
      </c>
      <c r="U50" s="345">
        <f t="shared" si="29"/>
        <v>0.49155611854148934</v>
      </c>
      <c r="V50" s="346">
        <f t="shared" si="30"/>
        <v>4.7180341813868321E-2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1.9353232343181483E-3</v>
      </c>
      <c r="C51" s="11">
        <v>3.4269002431173757E-3</v>
      </c>
      <c r="D51" s="11">
        <f t="shared" ref="D51" si="34">C51-B51</f>
        <v>1.4915770087992274E-3</v>
      </c>
      <c r="E51" s="11">
        <v>1.6597643991060446E-3</v>
      </c>
      <c r="F51" s="11">
        <f t="shared" ref="F51" si="35">SUM(D51:E51)</f>
        <v>3.1513414079052723E-3</v>
      </c>
      <c r="G51" s="200">
        <f t="shared" si="27"/>
        <v>4.2150396369772025E-2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0.18243518911082285</v>
      </c>
      <c r="R51" s="11">
        <v>0.10552176442003043</v>
      </c>
      <c r="S51" s="345">
        <f t="shared" si="28"/>
        <v>-7.6913424690792417E-2</v>
      </c>
      <c r="T51" s="345">
        <v>5.926311976058219E-2</v>
      </c>
      <c r="U51" s="345">
        <f t="shared" si="29"/>
        <v>-1.7650304930210227E-2</v>
      </c>
      <c r="V51" s="346">
        <f t="shared" si="30"/>
        <v>1.8929962833120317E-2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1.7686310780908168E-2</v>
      </c>
      <c r="C52" s="11">
        <v>4.4148410176092348E-2</v>
      </c>
      <c r="D52" s="11">
        <f t="shared" si="25"/>
        <v>2.646209939518418E-2</v>
      </c>
      <c r="E52" s="11">
        <v>1.8439794284898715E-2</v>
      </c>
      <c r="F52" s="11">
        <f t="shared" si="26"/>
        <v>4.4901893680082891E-2</v>
      </c>
      <c r="G52" s="200">
        <f t="shared" si="27"/>
        <v>4.8766788237087022E-2</v>
      </c>
      <c r="I52" s="11" t="str">
        <f>I41</f>
        <v>Managers, directors and senior officials</v>
      </c>
      <c r="J52" s="11">
        <f t="array" ref="J52:J60">MMULT(aggregation!$B$13:$AA$21,B123:B148)</f>
        <v>1.7069684529974494</v>
      </c>
      <c r="K52" s="11">
        <f t="array" ref="K52:K60">MMULT(aggregation!$B$13:$AA$21,C123:C148)</f>
        <v>1.8770119021844214</v>
      </c>
      <c r="L52" s="11">
        <f t="array" ref="L52:L60">MMULT(aggregation!$B$13:$AA$21,D123:D148)</f>
        <v>0.1700434491869719</v>
      </c>
      <c r="M52" s="11">
        <f t="array" ref="M52:M60">MMULT(aggregation!$B$13:$AA$21,E123:E148)</f>
        <v>0.99849612428946466</v>
      </c>
      <c r="N52" s="11">
        <f t="array" ref="N52:N60">MMULT(aggregation!$B$13:$AA$21,F123:F148)</f>
        <v>1.1685395734764366</v>
      </c>
      <c r="P52" s="10" t="str">
        <f>name!D20</f>
        <v>54 Textiles, printing and other skilled trades</v>
      </c>
      <c r="Q52" s="11">
        <v>2.2885291773112648</v>
      </c>
      <c r="R52" s="11">
        <v>2.1551127309223514</v>
      </c>
      <c r="S52" s="345">
        <f t="shared" si="28"/>
        <v>-0.13341644638891337</v>
      </c>
      <c r="T52" s="345">
        <v>1.26640925486907</v>
      </c>
      <c r="U52" s="345">
        <f t="shared" si="29"/>
        <v>1.1329928084801566</v>
      </c>
      <c r="V52" s="346">
        <f t="shared" si="30"/>
        <v>2.9797204744598904E-2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1.2394575174392231E-2</v>
      </c>
      <c r="C53" s="11">
        <v>3.2033704533534255E-2</v>
      </c>
      <c r="D53" s="11">
        <f t="shared" si="25"/>
        <v>1.9639129359142023E-2</v>
      </c>
      <c r="E53" s="11">
        <v>1.4483542628327194E-2</v>
      </c>
      <c r="F53" s="11">
        <f t="shared" si="26"/>
        <v>3.4122671987469218E-2</v>
      </c>
      <c r="G53" s="200">
        <f t="shared" si="27"/>
        <v>5.2958239041554389E-2</v>
      </c>
      <c r="I53" s="11" t="str">
        <f>I42</f>
        <v>Professional occupations</v>
      </c>
      <c r="J53" s="11">
        <v>2.7806713540615626</v>
      </c>
      <c r="K53" s="11">
        <v>1.6209222399257359</v>
      </c>
      <c r="L53" s="11">
        <v>-1.1597491141358267</v>
      </c>
      <c r="M53" s="11">
        <v>0.72357293312017124</v>
      </c>
      <c r="N53" s="11">
        <v>-0.43617618101565547</v>
      </c>
      <c r="P53" s="10" t="str">
        <f>name!D21</f>
        <v>61 Caring personal service occupations</v>
      </c>
      <c r="Q53" s="11">
        <v>17.976944090751005</v>
      </c>
      <c r="R53" s="11">
        <v>19.746424482066836</v>
      </c>
      <c r="S53" s="345">
        <f t="shared" si="28"/>
        <v>1.769480391315831</v>
      </c>
      <c r="T53" s="345">
        <v>11.040061577945217</v>
      </c>
      <c r="U53" s="345">
        <f t="shared" si="29"/>
        <v>12.809541969261048</v>
      </c>
      <c r="V53" s="346">
        <f t="shared" si="30"/>
        <v>3.2434357091183807E-2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1.1487474882543352E-2</v>
      </c>
      <c r="C54" s="11">
        <v>3.1076834079005949E-2</v>
      </c>
      <c r="D54" s="11">
        <f t="shared" ref="D54:D55" si="36">C54-B54</f>
        <v>1.9589359196462597E-2</v>
      </c>
      <c r="E54" s="11">
        <v>1.3472558902894668E-2</v>
      </c>
      <c r="F54" s="11">
        <f t="shared" ref="F54:F55" si="37">SUM(D54:E54)</f>
        <v>3.3061918099357268E-2</v>
      </c>
      <c r="G54" s="200">
        <f t="shared" si="27"/>
        <v>5.3096185316529265E-2</v>
      </c>
      <c r="I54" s="11" t="str">
        <f>I43</f>
        <v>Associate professional occupations</v>
      </c>
      <c r="J54" s="11">
        <v>2.6050863913296771</v>
      </c>
      <c r="K54" s="11">
        <v>2.9544010739244837</v>
      </c>
      <c r="L54" s="11">
        <v>0.3493146825948068</v>
      </c>
      <c r="M54" s="11">
        <v>1.3282799350160359</v>
      </c>
      <c r="N54" s="11">
        <v>1.6775946176108429</v>
      </c>
      <c r="P54" s="10" t="str">
        <f>name!D22</f>
        <v>62 Leisure, travel and related personal service occupations</v>
      </c>
      <c r="Q54" s="11">
        <v>4.4016539494920677</v>
      </c>
      <c r="R54" s="11">
        <v>3.2312525648889787</v>
      </c>
      <c r="S54" s="345">
        <f t="shared" si="28"/>
        <v>-1.170401384603089</v>
      </c>
      <c r="T54" s="345">
        <v>1.8951697397421041</v>
      </c>
      <c r="U54" s="345">
        <f t="shared" si="29"/>
        <v>0.72476835513901516</v>
      </c>
      <c r="V54" s="346">
        <f t="shared" si="30"/>
        <v>2.415819037016087E-2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5.0532717287833141E-4</v>
      </c>
      <c r="C55" s="11">
        <v>1.0523663494099444E-3</v>
      </c>
      <c r="D55" s="11">
        <f t="shared" si="36"/>
        <v>5.4703917653161304E-4</v>
      </c>
      <c r="E55" s="11">
        <v>4.8066152839204996E-4</v>
      </c>
      <c r="F55" s="11">
        <f t="shared" si="37"/>
        <v>1.0277007049236629E-3</v>
      </c>
      <c r="G55" s="200">
        <f t="shared" si="27"/>
        <v>4.5570414042575003E-2</v>
      </c>
      <c r="I55" s="11" t="str">
        <f>I44</f>
        <v>Administrative and secretarial occupations</v>
      </c>
      <c r="J55" s="11">
        <v>2.2729317305976124</v>
      </c>
      <c r="K55" s="11">
        <v>3.1681885041333104</v>
      </c>
      <c r="L55" s="11">
        <v>0.89525677353569799</v>
      </c>
      <c r="M55" s="11">
        <v>1.6504687836959242</v>
      </c>
      <c r="N55" s="11">
        <v>2.5457255572316222</v>
      </c>
      <c r="P55" s="10" t="str">
        <f>name!D23</f>
        <v>63 Community and civil enforcement occupations</v>
      </c>
      <c r="Q55" s="11">
        <v>7.0426801366599706E-2</v>
      </c>
      <c r="R55" s="11">
        <v>9.116124516201532E-2</v>
      </c>
      <c r="S55" s="345">
        <f t="shared" si="28"/>
        <v>2.0734443795415614E-2</v>
      </c>
      <c r="T55" s="345">
        <v>5.6330746222264902E-2</v>
      </c>
      <c r="U55" s="345">
        <f t="shared" si="29"/>
        <v>7.7065190017680515E-2</v>
      </c>
      <c r="V55" s="346">
        <f t="shared" si="30"/>
        <v>3.9957818351841645E-2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3.5372039556323148E-2</v>
      </c>
      <c r="C56" s="11">
        <v>6.8138344107415788E-2</v>
      </c>
      <c r="D56" s="11">
        <f t="shared" si="25"/>
        <v>3.276630455109264E-2</v>
      </c>
      <c r="E56" s="11">
        <v>2.865041945500545E-2</v>
      </c>
      <c r="F56" s="11">
        <f t="shared" si="26"/>
        <v>6.1416724006098086E-2</v>
      </c>
      <c r="G56" s="200">
        <f t="shared" si="27"/>
        <v>4.0346834141288701E-2</v>
      </c>
      <c r="I56" s="11" t="str">
        <f t="shared" ref="I56:I60" si="38">I45</f>
        <v>Skilled trades occupations</v>
      </c>
      <c r="J56" s="11">
        <v>0.73856874461760602</v>
      </c>
      <c r="K56" s="11">
        <v>1.1501517122118787</v>
      </c>
      <c r="L56" s="11">
        <v>0.41158296759427265</v>
      </c>
      <c r="M56" s="11">
        <v>0.57535366972302437</v>
      </c>
      <c r="N56" s="11">
        <v>0.98693663731729697</v>
      </c>
      <c r="P56" s="10" t="str">
        <f>name!D24</f>
        <v>71 Sales occupations</v>
      </c>
      <c r="Q56" s="11">
        <v>10.76931741262076</v>
      </c>
      <c r="R56" s="11">
        <v>9.3863147748054114</v>
      </c>
      <c r="S56" s="345">
        <f t="shared" si="28"/>
        <v>-1.3830026378153484</v>
      </c>
      <c r="T56" s="345">
        <v>5.5415907340746458</v>
      </c>
      <c r="U56" s="345">
        <f t="shared" si="29"/>
        <v>4.1585880962592974</v>
      </c>
      <c r="V56" s="346">
        <f t="shared" si="30"/>
        <v>2.8062057392983286E-2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1.5891752079273559E-2</v>
      </c>
      <c r="C57" s="11">
        <v>4.1861778951198303E-2</v>
      </c>
      <c r="D57" s="11">
        <f t="shared" si="25"/>
        <v>2.5970026871924744E-2</v>
      </c>
      <c r="E57" s="11">
        <v>1.4966002290148684E-2</v>
      </c>
      <c r="F57" s="11">
        <f t="shared" si="26"/>
        <v>4.093602916207343E-2</v>
      </c>
      <c r="G57" s="200">
        <f t="shared" si="27"/>
        <v>4.5232333310045725E-2</v>
      </c>
      <c r="I57" s="11" t="str">
        <f t="shared" si="38"/>
        <v>Caring, leisure and other service occupations</v>
      </c>
      <c r="J57" s="11">
        <v>2.0476699000014587</v>
      </c>
      <c r="K57" s="11">
        <v>2.2114871779304726</v>
      </c>
      <c r="L57" s="11">
        <v>0.16381727792901415</v>
      </c>
      <c r="M57" s="11">
        <v>1.2955738627350666</v>
      </c>
      <c r="N57" s="11">
        <v>1.4593911406640809</v>
      </c>
      <c r="P57" s="10" t="str">
        <f>name!D25</f>
        <v>72 Customer service occupations</v>
      </c>
      <c r="Q57" s="11">
        <v>2.8390380104464232</v>
      </c>
      <c r="R57" s="11">
        <v>3.0648073390647719</v>
      </c>
      <c r="S57" s="345">
        <f t="shared" si="28"/>
        <v>0.22576932861834864</v>
      </c>
      <c r="T57" s="345">
        <v>1.5882061417011697</v>
      </c>
      <c r="U57" s="345">
        <f t="shared" si="29"/>
        <v>1.8139754703195183</v>
      </c>
      <c r="V57" s="346">
        <f t="shared" si="30"/>
        <v>3.0063862201525904E-2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1.4574606214357067E-2</v>
      </c>
      <c r="C58" s="11">
        <v>6.1434554355816448E-2</v>
      </c>
      <c r="D58" s="11">
        <f t="shared" ref="D58:D59" si="39">C58-B58</f>
        <v>4.6859948141459384E-2</v>
      </c>
      <c r="E58" s="11">
        <v>2.3261433239883538E-2</v>
      </c>
      <c r="F58" s="11">
        <f t="shared" ref="F58:F59" si="40">SUM(D58:E58)</f>
        <v>7.0121381381342926E-2</v>
      </c>
      <c r="G58" s="200">
        <f t="shared" si="27"/>
        <v>6.5664722749472215E-2</v>
      </c>
      <c r="I58" s="11" t="str">
        <f t="shared" si="38"/>
        <v>Sales and customer service occupations</v>
      </c>
      <c r="J58" s="11">
        <v>0.92009633202103225</v>
      </c>
      <c r="K58" s="11">
        <v>1.3455902862975453</v>
      </c>
      <c r="L58" s="11">
        <v>0.42549395427651304</v>
      </c>
      <c r="M58" s="11">
        <v>0.6398550842322952</v>
      </c>
      <c r="N58" s="11">
        <v>1.0653490385088082</v>
      </c>
      <c r="P58" s="10" t="str">
        <f>name!D26</f>
        <v>81 Process, plant and machine operatives</v>
      </c>
      <c r="Q58" s="11">
        <v>2.9102842945875831</v>
      </c>
      <c r="R58" s="11">
        <v>3.0613112633347006</v>
      </c>
      <c r="S58" s="345">
        <f t="shared" si="28"/>
        <v>0.15102696874711752</v>
      </c>
      <c r="T58" s="345">
        <v>1.6077569791855506</v>
      </c>
      <c r="U58" s="345">
        <f t="shared" si="29"/>
        <v>1.7587839479326681</v>
      </c>
      <c r="V58" s="346">
        <f t="shared" si="30"/>
        <v>2.975597025072596E-2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1.6243095345821575E-2</v>
      </c>
      <c r="C59" s="11">
        <v>4.0859565851432043E-2</v>
      </c>
      <c r="D59" s="11">
        <f t="shared" si="39"/>
        <v>2.4616470505610468E-2</v>
      </c>
      <c r="E59" s="11">
        <v>2.2619209110946521E-2</v>
      </c>
      <c r="F59" s="11">
        <f t="shared" si="40"/>
        <v>4.7235679616556989E-2</v>
      </c>
      <c r="G59" s="200">
        <f t="shared" si="27"/>
        <v>5.988151312069534E-2</v>
      </c>
      <c r="I59" s="11" t="str">
        <f t="shared" si="38"/>
        <v>Process, plant and machine operatives</v>
      </c>
      <c r="J59" s="11">
        <v>0.36893938578447016</v>
      </c>
      <c r="K59" s="11">
        <v>0.63994362378202374</v>
      </c>
      <c r="L59" s="11">
        <v>0.27100423799755358</v>
      </c>
      <c r="M59" s="11">
        <v>0.31186906982223894</v>
      </c>
      <c r="N59" s="11">
        <v>0.58287330781979252</v>
      </c>
      <c r="P59" s="10" t="str">
        <f>name!D27</f>
        <v>82 Transport and mobile machine drivers and operatives</v>
      </c>
      <c r="Q59" s="11">
        <v>0.49197015377215725</v>
      </c>
      <c r="R59" s="11">
        <v>0.70644068829665485</v>
      </c>
      <c r="S59" s="345">
        <f t="shared" si="28"/>
        <v>0.2144705345244976</v>
      </c>
      <c r="T59" s="345">
        <v>0.4178809213534595</v>
      </c>
      <c r="U59" s="345">
        <f t="shared" si="29"/>
        <v>0.63235145587795705</v>
      </c>
      <c r="V59" s="346">
        <f t="shared" si="30"/>
        <v>4.1842581728759987E-2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2.0447655067852027E-4</v>
      </c>
      <c r="C60" s="11">
        <v>3.6612502031451682E-3</v>
      </c>
      <c r="D60" s="11">
        <f t="shared" si="25"/>
        <v>3.4567736524666478E-3</v>
      </c>
      <c r="E60" s="11">
        <v>1.5745580395966218E-3</v>
      </c>
      <c r="F60" s="11">
        <f t="shared" si="26"/>
        <v>5.0313316920632695E-3</v>
      </c>
      <c r="G60" s="200">
        <f t="shared" si="27"/>
        <v>0.15514381948435019</v>
      </c>
      <c r="I60" s="11" t="str">
        <f t="shared" si="38"/>
        <v>Elementary occupations</v>
      </c>
      <c r="J60" s="11">
        <v>0.91121120802178979</v>
      </c>
      <c r="K60" s="11">
        <v>1.6723843294822625</v>
      </c>
      <c r="L60" s="11">
        <v>0.76117312146047267</v>
      </c>
      <c r="M60" s="11">
        <v>0.88250821753947806</v>
      </c>
      <c r="N60" s="11">
        <v>1.6436813389999507</v>
      </c>
      <c r="P60" s="10" t="str">
        <f>name!D28</f>
        <v>91 Elementary trades and related occupations</v>
      </c>
      <c r="Q60" s="11">
        <v>1.3440247979023443</v>
      </c>
      <c r="R60" s="11">
        <v>4.7604967001548024</v>
      </c>
      <c r="S60" s="345">
        <f t="shared" si="28"/>
        <v>3.4164719022524581</v>
      </c>
      <c r="T60" s="345">
        <v>2.7044495853360697</v>
      </c>
      <c r="U60" s="345">
        <f t="shared" si="29"/>
        <v>6.1209214875885278</v>
      </c>
      <c r="V60" s="346">
        <f t="shared" si="30"/>
        <v>7.6280836475570934E-2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1.8218050029288002E-2</v>
      </c>
      <c r="C61" s="11">
        <v>3.7878930892797015E-2</v>
      </c>
      <c r="D61" s="11">
        <f t="shared" ref="D61" si="41">C61-B61</f>
        <v>1.9660880863509013E-2</v>
      </c>
      <c r="E61" s="11">
        <v>1.8307724386169077E-2</v>
      </c>
      <c r="F61" s="11">
        <f t="shared" ref="F61" si="42">SUM(D61:E61)</f>
        <v>3.7968605249678086E-2</v>
      </c>
      <c r="G61" s="200">
        <f t="shared" ref="G61" si="43">IF(B61&gt;0,(1+(E61/B61))^(1/($C$6-$B$6))-1,0)</f>
        <v>4.7465761630601566E-2</v>
      </c>
      <c r="P61" s="10" t="str">
        <f>name!D29</f>
        <v>92 Elementary administration and service occupations</v>
      </c>
      <c r="Q61" s="11">
        <v>11.691025347489626</v>
      </c>
      <c r="R61" s="11">
        <v>7.2025009272867697</v>
      </c>
      <c r="S61" s="345">
        <f t="shared" ref="S61" si="44">R61-Q61</f>
        <v>-4.4885244202028565</v>
      </c>
      <c r="T61" s="345">
        <v>4.7913818056835611</v>
      </c>
      <c r="U61" s="345">
        <f t="shared" ref="U61" si="45">SUM(S61:T61)</f>
        <v>0.30285738548070462</v>
      </c>
      <c r="V61" s="346">
        <f t="shared" ref="V61" si="46">IF(Q61&gt;0,(1+(T61/Q61))^(1/($C$6-$B$6))-1,0)</f>
        <v>2.3162314638743187E-2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3.6483511040010685</v>
      </c>
      <c r="C62" s="11">
        <f t="shared" ref="C62:F62" si="47">SUM(C36:C61)</f>
        <v>6.6967181545974297</v>
      </c>
      <c r="D62" s="11">
        <f t="shared" si="47"/>
        <v>3.048367050596362</v>
      </c>
      <c r="E62" s="11">
        <f t="shared" si="47"/>
        <v>2.7861450042782234</v>
      </c>
      <c r="F62" s="11">
        <f t="shared" si="47"/>
        <v>5.8345120548745877</v>
      </c>
      <c r="G62" s="200">
        <f t="shared" si="27"/>
        <v>3.8551078488733737E-2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134.99928812448593</v>
      </c>
      <c r="R62" s="11">
        <f>SUM(R36:R61)</f>
        <v>142.21071621213662</v>
      </c>
      <c r="S62" s="345">
        <f>R62-Q62</f>
        <v>7.2114280876506882</v>
      </c>
      <c r="T62" s="11">
        <f>SUM(T36:T61)</f>
        <v>79.050677074280728</v>
      </c>
      <c r="U62" s="345">
        <f>SUM(S62:T62)</f>
        <v>86.262105161931416</v>
      </c>
      <c r="V62" s="346">
        <f t="shared" si="30"/>
        <v>3.1206350499154878E-2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2.1427233903430944</v>
      </c>
      <c r="K63" s="11">
        <f t="array" ref="K63:K71">MMULT(aggregation!$B$13:$AA$21,C152:C177)</f>
        <v>2.4112283443869664</v>
      </c>
      <c r="L63" s="11">
        <f t="array" ref="L63:L71">MMULT(aggregation!$B$13:$AA$21,D152:D177)</f>
        <v>0.26850495404387176</v>
      </c>
      <c r="M63" s="11">
        <f t="array" ref="M63:M71">MMULT(aggregation!$B$13:$AA$21,E152:E177)</f>
        <v>1.2369564589628113</v>
      </c>
      <c r="N63" s="11">
        <f t="array" ref="N63:N71">MMULT(aggregation!$B$13:$AA$21,F152:F177)</f>
        <v>1.505461413006683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2.6876857870955613</v>
      </c>
      <c r="K64" s="11">
        <v>3.2317739473101672</v>
      </c>
      <c r="L64" s="11">
        <v>0.54408816021460615</v>
      </c>
      <c r="M64" s="11">
        <v>1.2648578315134886</v>
      </c>
      <c r="N64" s="11">
        <v>1.8089459917280948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1.9913071581128836</v>
      </c>
      <c r="C65" s="11">
        <v>3.3127954749518898</v>
      </c>
      <c r="D65" s="11">
        <f>C65-B65</f>
        <v>1.3214883168390061</v>
      </c>
      <c r="E65" s="11">
        <v>1.580426247728774</v>
      </c>
      <c r="F65" s="11">
        <f>SUM(D65:E65)</f>
        <v>2.9019145645677802</v>
      </c>
      <c r="G65" s="200">
        <f>IF(B65&gt;0,(1+(E65/B65))^(1/($C$6-$B$6))-1,0)</f>
        <v>3.9719171503789896E-2</v>
      </c>
      <c r="I65" s="11" t="str">
        <f>I54</f>
        <v>Associate professional occupations</v>
      </c>
      <c r="J65" s="11">
        <v>2.1956538011166291</v>
      </c>
      <c r="K65" s="11">
        <v>2.5807275499775959</v>
      </c>
      <c r="L65" s="11">
        <v>0.38507374886096679</v>
      </c>
      <c r="M65" s="11">
        <v>1.1009094951409364</v>
      </c>
      <c r="N65" s="11">
        <v>1.4859832440019032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0.75160421204984185</v>
      </c>
      <c r="C66" s="11">
        <v>1.5539525882024821</v>
      </c>
      <c r="D66" s="11">
        <f t="shared" ref="D66:D89" si="50">C66-B66</f>
        <v>0.80234837615264021</v>
      </c>
      <c r="E66" s="11">
        <v>0.76744005342162291</v>
      </c>
      <c r="F66" s="11">
        <f t="shared" ref="F66:F89" si="51">SUM(D66:E66)</f>
        <v>1.5697884295742632</v>
      </c>
      <c r="G66" s="200">
        <f t="shared" ref="G66:G89" si="52">IF(B66&gt;0,(1+(E66/B66))^(1/($C$6-$B$6))-1,0)</f>
        <v>4.802605942013316E-2</v>
      </c>
      <c r="I66" s="11" t="str">
        <f>I55</f>
        <v>Administrative and secretarial occupations</v>
      </c>
      <c r="J66" s="11">
        <v>2.0224590779182896</v>
      </c>
      <c r="K66" s="11">
        <v>2.6591778870381928</v>
      </c>
      <c r="L66" s="11">
        <v>0.6367188091199032</v>
      </c>
      <c r="M66" s="11">
        <v>1.3246200535720332</v>
      </c>
      <c r="N66" s="11">
        <v>1.9613388626919364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2.3441996132805332</v>
      </c>
      <c r="C67" s="11">
        <v>5.1611701765813232</v>
      </c>
      <c r="D67" s="11">
        <f t="shared" si="50"/>
        <v>2.81697056330079</v>
      </c>
      <c r="E67" s="11">
        <v>1.812399008853621</v>
      </c>
      <c r="F67" s="11">
        <f t="shared" si="51"/>
        <v>4.6293695721544115</v>
      </c>
      <c r="G67" s="200">
        <f t="shared" si="52"/>
        <v>3.8921897275706385E-2</v>
      </c>
      <c r="I67" s="11" t="str">
        <f t="shared" ref="I67:I71" si="53">I56</f>
        <v>Skilled trades occupations</v>
      </c>
      <c r="J67" s="11">
        <v>1.58568205151402</v>
      </c>
      <c r="K67" s="11">
        <v>2.2488664502212918</v>
      </c>
      <c r="L67" s="11">
        <v>0.66318439870727164</v>
      </c>
      <c r="M67" s="11">
        <v>1.0600865641540489</v>
      </c>
      <c r="N67" s="11">
        <v>1.7232709628613203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2.2114237795204703</v>
      </c>
      <c r="C68" s="11">
        <v>3.8024879941781333</v>
      </c>
      <c r="D68" s="11">
        <f t="shared" si="50"/>
        <v>1.591064214657663</v>
      </c>
      <c r="E68" s="11">
        <v>1.6936041843274137</v>
      </c>
      <c r="F68" s="11">
        <f t="shared" si="51"/>
        <v>3.2846683989850769</v>
      </c>
      <c r="G68" s="200">
        <f t="shared" si="52"/>
        <v>3.8636255088740468E-2</v>
      </c>
      <c r="I68" s="11" t="str">
        <f t="shared" si="53"/>
        <v>Caring, leisure and other service occupations</v>
      </c>
      <c r="J68" s="11">
        <v>1.4364569926992168</v>
      </c>
      <c r="K68" s="11">
        <v>1.7479232217571008</v>
      </c>
      <c r="L68" s="11">
        <v>0.31146622905788401</v>
      </c>
      <c r="M68" s="11">
        <v>0.98787003350863889</v>
      </c>
      <c r="N68" s="11">
        <v>1.299336262566523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6.1443232916169706</v>
      </c>
      <c r="C69" s="11">
        <v>8.4950372281915065</v>
      </c>
      <c r="D69" s="11">
        <f t="shared" ref="D69" si="54">C69-B69</f>
        <v>2.350713936574536</v>
      </c>
      <c r="E69" s="11">
        <v>4.0312500163097615</v>
      </c>
      <c r="F69" s="11">
        <f t="shared" ref="F69" si="55">SUM(D69:E69)</f>
        <v>6.3819639528842975</v>
      </c>
      <c r="G69" s="200">
        <f t="shared" si="52"/>
        <v>3.4202671429037323E-2</v>
      </c>
      <c r="I69" s="11" t="str">
        <f t="shared" si="53"/>
        <v>Sales and customer service occupations</v>
      </c>
      <c r="J69" s="11">
        <v>0.86800645718036962</v>
      </c>
      <c r="K69" s="11">
        <v>1.2078407114088554</v>
      </c>
      <c r="L69" s="11">
        <v>0.33983425422848562</v>
      </c>
      <c r="M69" s="11">
        <v>0.50326969896837748</v>
      </c>
      <c r="N69" s="11">
        <v>0.84310395319686315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3.3417629955826964</v>
      </c>
      <c r="C70" s="11">
        <v>5.8562507860926649</v>
      </c>
      <c r="D70" s="11">
        <f t="shared" si="50"/>
        <v>2.5144877905099685</v>
      </c>
      <c r="E70" s="11">
        <v>2.5707158367944638</v>
      </c>
      <c r="F70" s="11">
        <f t="shared" si="51"/>
        <v>5.0852036273044323</v>
      </c>
      <c r="G70" s="200">
        <f t="shared" si="52"/>
        <v>3.8770474319797854E-2</v>
      </c>
      <c r="I70" s="11" t="str">
        <f t="shared" si="53"/>
        <v>Process, plant and machine operatives</v>
      </c>
      <c r="J70" s="11">
        <v>0.68608677833004905</v>
      </c>
      <c r="K70" s="11">
        <v>1.118401435749262</v>
      </c>
      <c r="L70" s="11">
        <v>0.43231465741921293</v>
      </c>
      <c r="M70" s="11">
        <v>0.56785165344291766</v>
      </c>
      <c r="N70" s="11">
        <v>1.0001663108621306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0.57301496424426113</v>
      </c>
      <c r="C71" s="11">
        <v>0.99873657181550057</v>
      </c>
      <c r="D71" s="11">
        <f t="shared" si="50"/>
        <v>0.42572160757123945</v>
      </c>
      <c r="E71" s="11">
        <v>0.3882333006173499</v>
      </c>
      <c r="F71" s="11">
        <f t="shared" si="51"/>
        <v>0.81395490818858929</v>
      </c>
      <c r="G71" s="200">
        <f t="shared" si="52"/>
        <v>3.5089668210298353E-2</v>
      </c>
      <c r="I71" s="11" t="str">
        <f t="shared" si="53"/>
        <v>Elementary occupations</v>
      </c>
      <c r="J71" s="11">
        <v>0.83578343507596231</v>
      </c>
      <c r="K71" s="11">
        <v>1.4310999055856197</v>
      </c>
      <c r="L71" s="11">
        <v>0.59531647050965741</v>
      </c>
      <c r="M71" s="11">
        <v>0.72231305403828139</v>
      </c>
      <c r="N71" s="11">
        <v>1.3176295245479388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0.46963163121300422</v>
      </c>
      <c r="C72" s="11">
        <v>1.8100142135039052</v>
      </c>
      <c r="D72" s="11">
        <f t="shared" si="50"/>
        <v>1.340382582290901</v>
      </c>
      <c r="E72" s="11">
        <v>0.76304600643264475</v>
      </c>
      <c r="F72" s="11">
        <f t="shared" si="51"/>
        <v>2.1034285887235455</v>
      </c>
      <c r="G72" s="200">
        <f t="shared" si="52"/>
        <v>6.644749504276648E-2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0.16099732383723631</v>
      </c>
      <c r="C73" s="11">
        <v>0.26886602152116534</v>
      </c>
      <c r="D73" s="11">
        <f t="shared" si="50"/>
        <v>0.10786869768392904</v>
      </c>
      <c r="E73" s="11">
        <v>7.9094477258778106E-2</v>
      </c>
      <c r="F73" s="11">
        <f t="shared" si="51"/>
        <v>0.18696317494270714</v>
      </c>
      <c r="G73" s="200">
        <f t="shared" si="52"/>
        <v>2.7000318223450614E-2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0.73893595805266821</v>
      </c>
      <c r="C74" s="11">
        <v>1.1107846056144124</v>
      </c>
      <c r="D74" s="11">
        <f t="shared" ref="D74:D75" si="56">C74-B74</f>
        <v>0.37184864756174418</v>
      </c>
      <c r="E74" s="11">
        <v>0.51296493803365673</v>
      </c>
      <c r="F74" s="11">
        <f t="shared" ref="F74:F75" si="57">SUM(D74:E74)</f>
        <v>0.88481358559540091</v>
      </c>
      <c r="G74" s="200">
        <f t="shared" si="52"/>
        <v>3.5772103520857357E-2</v>
      </c>
      <c r="I74" s="11" t="str">
        <f>I63</f>
        <v>Managers, directors and senior officials</v>
      </c>
      <c r="J74" s="11">
        <f t="array" ref="J74:J82">MMULT(aggregation!$B$13:$AA$21,B181:B206)</f>
        <v>6.2912809979664672</v>
      </c>
      <c r="K74" s="11">
        <f t="array" ref="K74:K82">MMULT(aggregation!$B$13:$AA$21,C181:C206)</f>
        <v>5.5136383040997456</v>
      </c>
      <c r="L74" s="11">
        <f t="array" ref="L74:L82">MMULT(aggregation!$B$13:$AA$21,D181:D206)</f>
        <v>-0.77764269386672114</v>
      </c>
      <c r="M74" s="11">
        <f t="array" ref="M74:M82">MMULT(aggregation!$B$13:$AA$21,E181:E206)</f>
        <v>2.3369022337869101</v>
      </c>
      <c r="N74" s="11">
        <f t="array" ref="N74:N82">MMULT(aggregation!$B$13:$AA$21,F181:F206)</f>
        <v>1.559259539920189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1.6726294854239676</v>
      </c>
      <c r="C75" s="11">
        <v>3.1419354016941843</v>
      </c>
      <c r="D75" s="11">
        <f t="shared" si="56"/>
        <v>1.4693059162702167</v>
      </c>
      <c r="E75" s="11">
        <v>1.355862507163246</v>
      </c>
      <c r="F75" s="11">
        <f t="shared" si="57"/>
        <v>2.8251684234334626</v>
      </c>
      <c r="G75" s="200">
        <f t="shared" si="52"/>
        <v>4.0371497191396433E-2</v>
      </c>
      <c r="I75" s="11" t="str">
        <f>I64</f>
        <v>Professional occupations</v>
      </c>
      <c r="J75" s="11">
        <v>7.6295311372233332</v>
      </c>
      <c r="K75" s="11">
        <v>7.7854310596766201</v>
      </c>
      <c r="L75" s="11">
        <v>0.15589992245328776</v>
      </c>
      <c r="M75" s="11">
        <v>2.9020390665056905</v>
      </c>
      <c r="N75" s="11">
        <v>3.0579389889589779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1.5109748657086834</v>
      </c>
      <c r="C76" s="11">
        <v>3.4538524388318761</v>
      </c>
      <c r="D76" s="11">
        <f t="shared" si="50"/>
        <v>1.9428775731231926</v>
      </c>
      <c r="E76" s="11">
        <v>1.518881735500307</v>
      </c>
      <c r="F76" s="11">
        <f t="shared" si="51"/>
        <v>3.4617593086234999</v>
      </c>
      <c r="G76" s="200">
        <f t="shared" si="52"/>
        <v>4.7476581717209143E-2</v>
      </c>
      <c r="I76" s="11" t="str">
        <f>I65</f>
        <v>Associate professional occupations</v>
      </c>
      <c r="J76" s="11">
        <v>7.8521458928012899</v>
      </c>
      <c r="K76" s="11">
        <v>8.1773134743762004</v>
      </c>
      <c r="L76" s="11">
        <v>0.32516758157490988</v>
      </c>
      <c r="M76" s="11">
        <v>3.3561025336652883</v>
      </c>
      <c r="N76" s="11">
        <v>3.6812701152401983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0.22674753851203908</v>
      </c>
      <c r="C77" s="11">
        <v>0.51218605651613125</v>
      </c>
      <c r="D77" s="11">
        <f t="shared" si="50"/>
        <v>0.28543851800409215</v>
      </c>
      <c r="E77" s="11">
        <v>0.25200812214376761</v>
      </c>
      <c r="F77" s="11">
        <f t="shared" si="51"/>
        <v>0.5374466401478597</v>
      </c>
      <c r="G77" s="200">
        <f t="shared" si="52"/>
        <v>5.1085607604858474E-2</v>
      </c>
      <c r="I77" s="11" t="str">
        <f>I66</f>
        <v>Administrative and secretarial occupations</v>
      </c>
      <c r="J77" s="11">
        <v>8.3248686528621665</v>
      </c>
      <c r="K77" s="11">
        <v>7.5627939877280159</v>
      </c>
      <c r="L77" s="11">
        <v>-0.76207466513414968</v>
      </c>
      <c r="M77" s="11">
        <v>3.7460057983535497</v>
      </c>
      <c r="N77" s="11">
        <v>2.9839311332194001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5.3558648739574895E-2</v>
      </c>
      <c r="C78" s="11">
        <v>0.11614149399760815</v>
      </c>
      <c r="D78" s="11">
        <f t="shared" si="50"/>
        <v>6.2582845258033259E-2</v>
      </c>
      <c r="E78" s="11">
        <v>5.2427150226808973E-2</v>
      </c>
      <c r="F78" s="11">
        <f t="shared" si="51"/>
        <v>0.11500999548484223</v>
      </c>
      <c r="G78" s="200">
        <f t="shared" si="52"/>
        <v>4.655294572556179E-2</v>
      </c>
      <c r="I78" s="11" t="str">
        <f t="shared" ref="I78:I82" si="58">I67</f>
        <v>Skilled trades occupations</v>
      </c>
      <c r="J78" s="11">
        <v>10.768085725436434</v>
      </c>
      <c r="K78" s="11">
        <v>9.5458305256399321</v>
      </c>
      <c r="L78" s="11">
        <v>-1.222255199796501</v>
      </c>
      <c r="M78" s="11">
        <v>3.6285850195417733</v>
      </c>
      <c r="N78" s="11">
        <v>2.4063298197452725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0.16421459886866538</v>
      </c>
      <c r="C79" s="11">
        <v>0.41521950339413283</v>
      </c>
      <c r="D79" s="11">
        <f t="shared" si="50"/>
        <v>0.25100490452546742</v>
      </c>
      <c r="E79" s="11">
        <v>0.17052061532677787</v>
      </c>
      <c r="F79" s="11">
        <f t="shared" si="51"/>
        <v>0.42152551985224529</v>
      </c>
      <c r="G79" s="200">
        <f t="shared" si="52"/>
        <v>4.8622831376263997E-2</v>
      </c>
      <c r="I79" s="11" t="str">
        <f t="shared" si="58"/>
        <v>Caring, leisure and other service occupations</v>
      </c>
      <c r="J79" s="11">
        <v>10.201212455604635</v>
      </c>
      <c r="K79" s="11">
        <v>12.838053397490883</v>
      </c>
      <c r="L79" s="11">
        <v>2.6368409418862475</v>
      </c>
      <c r="M79" s="11">
        <v>6.2581443873561167</v>
      </c>
      <c r="N79" s="11">
        <v>8.8949853292423633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5.9869017960078576E-2</v>
      </c>
      <c r="C80" s="11">
        <v>0.11212578622537105</v>
      </c>
      <c r="D80" s="11">
        <f t="shared" ref="D80" si="59">C80-B80</f>
        <v>5.2256768265292471E-2</v>
      </c>
      <c r="E80" s="11">
        <v>5.577224751939281E-2</v>
      </c>
      <c r="F80" s="11">
        <f t="shared" ref="F80" si="60">SUM(D80:E80)</f>
        <v>0.10802901578468528</v>
      </c>
      <c r="G80" s="200">
        <f t="shared" si="52"/>
        <v>4.4866279012773402E-2</v>
      </c>
      <c r="I80" s="11" t="str">
        <f t="shared" si="58"/>
        <v>Sales and customer service occupations</v>
      </c>
      <c r="J80" s="11">
        <v>6.8872102353659699</v>
      </c>
      <c r="K80" s="11">
        <v>7.659723121460388</v>
      </c>
      <c r="L80" s="11">
        <v>0.77251288609441815</v>
      </c>
      <c r="M80" s="11">
        <v>3.1976941589819732</v>
      </c>
      <c r="N80" s="11">
        <v>3.9702070450763913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0.20173572454093441</v>
      </c>
      <c r="C81" s="11">
        <v>0.43043455504268985</v>
      </c>
      <c r="D81" s="11">
        <f t="shared" si="50"/>
        <v>0.22869883050175543</v>
      </c>
      <c r="E81" s="11">
        <v>0.19726863302628783</v>
      </c>
      <c r="F81" s="11">
        <f t="shared" si="51"/>
        <v>0.42596746352804327</v>
      </c>
      <c r="G81" s="200">
        <f t="shared" si="52"/>
        <v>4.6517082368735974E-2</v>
      </c>
      <c r="I81" s="11" t="str">
        <f t="shared" si="58"/>
        <v>Process, plant and machine operatives</v>
      </c>
      <c r="J81" s="11">
        <v>5.3233193862698176</v>
      </c>
      <c r="K81" s="11">
        <v>6.1251808504942957</v>
      </c>
      <c r="L81" s="11">
        <v>0.80186146422447857</v>
      </c>
      <c r="M81" s="11">
        <v>2.4054326245001008</v>
      </c>
      <c r="N81" s="11">
        <v>3.2072940887245798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0.65937055118141197</v>
      </c>
      <c r="C82" s="11">
        <v>1.7346341747554128</v>
      </c>
      <c r="D82" s="11">
        <f t="shared" si="50"/>
        <v>1.075263623574001</v>
      </c>
      <c r="E82" s="11">
        <v>0.80461254349211209</v>
      </c>
      <c r="F82" s="11">
        <f t="shared" si="51"/>
        <v>1.879876167066113</v>
      </c>
      <c r="G82" s="200">
        <f t="shared" si="52"/>
        <v>5.4614571562914715E-2</v>
      </c>
      <c r="I82" s="11" t="str">
        <f t="shared" si="58"/>
        <v>Elementary occupations</v>
      </c>
      <c r="J82" s="11">
        <v>5.540416359729667</v>
      </c>
      <c r="K82" s="11">
        <v>6.431402973347387</v>
      </c>
      <c r="L82" s="11">
        <v>0.89098661361772002</v>
      </c>
      <c r="M82" s="11">
        <v>2.8110381245000089</v>
      </c>
      <c r="N82" s="11">
        <v>3.7020247381177289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0.10589540399684565</v>
      </c>
      <c r="C83" s="11">
        <v>0.21394427845945579</v>
      </c>
      <c r="D83" s="11">
        <f t="shared" ref="D83:D84" si="61">C83-B83</f>
        <v>0.10804887446261015</v>
      </c>
      <c r="E83" s="11">
        <v>9.1321928277483699E-2</v>
      </c>
      <c r="F83" s="11">
        <f t="shared" ref="F83:F84" si="62">SUM(D83:E83)</f>
        <v>0.19937080274009383</v>
      </c>
      <c r="G83" s="200">
        <f t="shared" si="52"/>
        <v>4.2328304493477464E-2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9.6845636265193453E-3</v>
      </c>
      <c r="C84" s="11">
        <v>1.5624842299832232E-2</v>
      </c>
      <c r="D84" s="11">
        <f t="shared" si="61"/>
        <v>5.9402786733128866E-3</v>
      </c>
      <c r="E84" s="11">
        <v>7.1355797656655314E-3</v>
      </c>
      <c r="F84" s="11">
        <f t="shared" si="62"/>
        <v>1.3075858438978419E-2</v>
      </c>
      <c r="G84" s="200">
        <f t="shared" si="52"/>
        <v>3.7488542159224592E-2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0.48156776469659601</v>
      </c>
      <c r="C85" s="11">
        <v>1.1299161576837602</v>
      </c>
      <c r="D85" s="11">
        <f t="shared" si="50"/>
        <v>0.64834839298716418</v>
      </c>
      <c r="E85" s="11">
        <v>0.4535636585576745</v>
      </c>
      <c r="F85" s="11">
        <f t="shared" si="51"/>
        <v>1.1019120515448386</v>
      </c>
      <c r="G85" s="200">
        <f t="shared" si="52"/>
        <v>4.5235976479216955E-2</v>
      </c>
      <c r="I85" s="11" t="str">
        <f>I74</f>
        <v>Managers, directors and senior officials</v>
      </c>
      <c r="J85" s="11">
        <f t="array" ref="J85:J93">MMULT(aggregation!$B$13:$AA$21,B210:B235)</f>
        <v>4.8895113615676502</v>
      </c>
      <c r="K85" s="11">
        <f t="array" ref="K85:K93">MMULT(aggregation!$B$13:$AA$21,C210:C235)</f>
        <v>2.9553230373269503</v>
      </c>
      <c r="L85" s="11">
        <f t="array" ref="L85:L93">MMULT(aggregation!$B$13:$AA$21,D210:D235)</f>
        <v>-1.9341883242407003</v>
      </c>
      <c r="M85" s="11">
        <f t="array" ref="M85:M93">MMULT(aggregation!$B$13:$AA$21,E210:E235)</f>
        <v>1.7110218505536328</v>
      </c>
      <c r="N85" s="11">
        <f t="array" ref="N85:N93">MMULT(aggregation!$B$13:$AA$21,F210:F235)</f>
        <v>-0.22316647368706755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0.16224372152310751</v>
      </c>
      <c r="C86" s="11">
        <v>0.40289735762804996</v>
      </c>
      <c r="D86" s="11">
        <f t="shared" si="50"/>
        <v>0.24065363610494245</v>
      </c>
      <c r="E86" s="11">
        <v>0.15612302134184788</v>
      </c>
      <c r="F86" s="11">
        <f t="shared" si="51"/>
        <v>0.39677665744679036</v>
      </c>
      <c r="G86" s="200">
        <f t="shared" si="52"/>
        <v>4.5965402696207303E-2</v>
      </c>
      <c r="I86" s="11" t="str">
        <f>I75</f>
        <v>Professional occupations</v>
      </c>
      <c r="J86" s="11">
        <v>4.8755299507160892</v>
      </c>
      <c r="K86" s="11">
        <v>3.1796070021739573</v>
      </c>
      <c r="L86" s="11">
        <v>-1.6959229485421314</v>
      </c>
      <c r="M86" s="11">
        <v>1.5100214077276406</v>
      </c>
      <c r="N86" s="11">
        <v>-0.18590154081449084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0.14467780028684799</v>
      </c>
      <c r="C87" s="11">
        <v>0.44851229910150575</v>
      </c>
      <c r="D87" s="11">
        <f t="shared" ref="D87:D88" si="63">C87-B87</f>
        <v>0.30383449881465774</v>
      </c>
      <c r="E87" s="11">
        <v>0.18219330904207937</v>
      </c>
      <c r="F87" s="11">
        <f t="shared" ref="F87:F88" si="64">SUM(D87:E87)</f>
        <v>0.4860278078567371</v>
      </c>
      <c r="G87" s="200">
        <f t="shared" si="52"/>
        <v>5.5840482121147561E-2</v>
      </c>
      <c r="I87" s="11" t="str">
        <f>I76</f>
        <v>Associate professional occupations</v>
      </c>
      <c r="J87" s="11">
        <v>5.6168403410597687</v>
      </c>
      <c r="K87" s="11">
        <v>3.7860864191659642</v>
      </c>
      <c r="L87" s="11">
        <v>-1.8307539218938043</v>
      </c>
      <c r="M87" s="11">
        <v>1.8329692379228963</v>
      </c>
      <c r="N87" s="11">
        <v>2.2153160290921681E-3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0.1136041573324845</v>
      </c>
      <c r="C88" s="11">
        <v>0.24719656715130525</v>
      </c>
      <c r="D88" s="11">
        <f t="shared" si="63"/>
        <v>0.13359240981882076</v>
      </c>
      <c r="E88" s="11">
        <v>0.13548141247630111</v>
      </c>
      <c r="F88" s="11">
        <f t="shared" si="64"/>
        <v>0.26907382229512189</v>
      </c>
      <c r="G88" s="200">
        <f t="shared" si="52"/>
        <v>5.3732292541560867E-2</v>
      </c>
      <c r="I88" s="11" t="str">
        <f>I77</f>
        <v>Administrative and secretarial occupations</v>
      </c>
      <c r="J88" s="11">
        <v>8.7324189433400257</v>
      </c>
      <c r="K88" s="11">
        <v>4.8056428257845951</v>
      </c>
      <c r="L88" s="11">
        <v>-3.926776117555431</v>
      </c>
      <c r="M88" s="11">
        <v>2.8440790947874839</v>
      </c>
      <c r="N88" s="11">
        <v>-1.0826970227679473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4.6101600656310027E-2</v>
      </c>
      <c r="C89" s="11">
        <v>0.2866945187033319</v>
      </c>
      <c r="D89" s="11">
        <f t="shared" si="50"/>
        <v>0.24059291804702188</v>
      </c>
      <c r="E89" s="11">
        <v>0.12083906855486382</v>
      </c>
      <c r="F89" s="11">
        <f t="shared" si="51"/>
        <v>0.36143198660188569</v>
      </c>
      <c r="G89" s="200">
        <f t="shared" si="52"/>
        <v>8.9573193127297834E-2</v>
      </c>
      <c r="I89" s="11" t="str">
        <f t="shared" ref="I89:I93" si="65">I78</f>
        <v>Skilled trades occupations</v>
      </c>
      <c r="J89" s="11">
        <v>7.8886511734758491</v>
      </c>
      <c r="K89" s="11">
        <v>5.7145296585034124</v>
      </c>
      <c r="L89" s="11">
        <v>-2.1741215149724353</v>
      </c>
      <c r="M89" s="11">
        <v>2.7269962755140669</v>
      </c>
      <c r="N89" s="11">
        <v>0.55287476054163165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0.39257617211351198</v>
      </c>
      <c r="C90" s="11">
        <v>0.81152888714565896</v>
      </c>
      <c r="D90" s="11">
        <f t="shared" ref="D90" si="66">C90-B90</f>
        <v>0.41895271503214698</v>
      </c>
      <c r="E90" s="11">
        <v>0.39112539988107037</v>
      </c>
      <c r="F90" s="11">
        <f t="shared" ref="F90" si="67">SUM(D90:E90)</f>
        <v>0.81007811491321735</v>
      </c>
      <c r="G90" s="200">
        <f t="shared" ref="G90:G91" si="68">IF(B90&gt;0,(1+(E90/B90))^(1/($C$6-$B$6))-1,0)</f>
        <v>4.7165001641970239E-2</v>
      </c>
      <c r="I90" s="11" t="str">
        <f t="shared" si="65"/>
        <v>Caring, leisure and other service occupations</v>
      </c>
      <c r="J90" s="11">
        <v>7.8159606165445341</v>
      </c>
      <c r="K90" s="11">
        <v>4.9455849474625184</v>
      </c>
      <c r="L90" s="11">
        <v>-2.8703756690820161</v>
      </c>
      <c r="M90" s="11">
        <v>3.0505431232284783</v>
      </c>
      <c r="N90" s="11">
        <v>0.1801674541464621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24.732652542678142</v>
      </c>
      <c r="C91" s="11">
        <f t="shared" ref="C91:F91" si="69">SUM(C65:C90)</f>
        <v>45.84293997928328</v>
      </c>
      <c r="D91" s="11">
        <f t="shared" si="69"/>
        <v>21.110287436605145</v>
      </c>
      <c r="E91" s="11">
        <f t="shared" si="69"/>
        <v>20.144311002073774</v>
      </c>
      <c r="F91" s="11">
        <f t="shared" si="69"/>
        <v>41.254598438678933</v>
      </c>
      <c r="G91" s="200">
        <f t="shared" si="68"/>
        <v>4.0519406411350545E-2</v>
      </c>
      <c r="I91" s="11" t="str">
        <f t="shared" si="65"/>
        <v>Sales and customer service occupations</v>
      </c>
      <c r="J91" s="11">
        <v>6.3700082180768911</v>
      </c>
      <c r="K91" s="11">
        <v>4.506013432100815</v>
      </c>
      <c r="L91" s="11">
        <v>-1.8639947859760755</v>
      </c>
      <c r="M91" s="11">
        <v>2.4876040325426354</v>
      </c>
      <c r="N91" s="11">
        <v>0.62360924656656003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6.5853544692415174</v>
      </c>
      <c r="K92" s="11">
        <v>5.6442489313268815</v>
      </c>
      <c r="L92" s="11">
        <v>-0.9411055379146358</v>
      </c>
      <c r="M92" s="11">
        <v>2.8589835369849745</v>
      </c>
      <c r="N92" s="11">
        <v>1.9178779990703387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8.8086881969020148</v>
      </c>
      <c r="K93" s="11">
        <v>7.1953305794846472</v>
      </c>
      <c r="L93" s="11">
        <v>-1.6133576174173678</v>
      </c>
      <c r="M93" s="11">
        <v>3.6500264908063267</v>
      </c>
      <c r="N93" s="11">
        <v>2.0366688733889591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5.0797925128771686</v>
      </c>
      <c r="C94" s="11">
        <v>5.8398952826609145</v>
      </c>
      <c r="D94" s="11">
        <f>C94-B94</f>
        <v>0.76010276978374591</v>
      </c>
      <c r="E94" s="11">
        <v>3.1302465902346657</v>
      </c>
      <c r="F94" s="11">
        <f>SUM(D94:E94)</f>
        <v>3.8903493600184116</v>
      </c>
      <c r="G94" s="200">
        <f>IF(B94&gt;0,(1+(E94/B94))^(1/($C$6-$B$6))-1,0)</f>
        <v>3.2523512473807692E-2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1.81111343211858</v>
      </c>
      <c r="C95" s="11">
        <v>2.5922572526544636</v>
      </c>
      <c r="D95" s="11">
        <f t="shared" ref="D95:D118" si="72">C95-B95</f>
        <v>0.7811438205358836</v>
      </c>
      <c r="E95" s="11">
        <v>1.4167549079318738</v>
      </c>
      <c r="F95" s="11">
        <f t="shared" ref="F95:F118" si="73">SUM(D95:E95)</f>
        <v>2.1978987284677576</v>
      </c>
      <c r="G95" s="200">
        <f t="shared" ref="G95:G120" si="74">IF(B95&gt;0,(1+(E95/B95))^(1/($C$6-$B$6))-1,0)</f>
        <v>3.9277066818763862E-2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4.2916972927160639</v>
      </c>
      <c r="C96" s="11">
        <v>6.0868436296375004</v>
      </c>
      <c r="D96" s="11">
        <f t="shared" si="72"/>
        <v>1.7951463369214364</v>
      </c>
      <c r="E96" s="11">
        <v>2.1924331659052005</v>
      </c>
      <c r="F96" s="11">
        <f t="shared" si="73"/>
        <v>3.987579502826637</v>
      </c>
      <c r="G96" s="200">
        <f t="shared" si="74"/>
        <v>2.7893636577261516E-2</v>
      </c>
      <c r="I96" s="11" t="str">
        <f>I85</f>
        <v>Managers, directors and senior officials</v>
      </c>
      <c r="J96" s="11">
        <f t="array" ref="J96:J104">MMULT(aggregation!$B$13:$AA$21,B239:B264)</f>
        <v>3.0888609865174077</v>
      </c>
      <c r="K96" s="11">
        <f t="array" ref="K96:K104">MMULT(aggregation!$B$13:$AA$21,C239:C264)</f>
        <v>1.7981991102872468</v>
      </c>
      <c r="L96" s="11">
        <f t="array" ref="L96:L104">MMULT(aggregation!$B$13:$AA$21,D239:D264)</f>
        <v>-1.2906618762301609</v>
      </c>
      <c r="M96" s="11">
        <f t="array" ref="M96:M104">MMULT(aggregation!$B$13:$AA$21,E239:E264)</f>
        <v>0.97470781935096507</v>
      </c>
      <c r="N96" s="11">
        <f t="array" ref="N96:N104">MMULT(aggregation!$B$13:$AA$21,F239:F264)</f>
        <v>-0.31595405687919581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4.6634253598188309</v>
      </c>
      <c r="C97" s="11">
        <v>5.073164206780171</v>
      </c>
      <c r="D97" s="11">
        <f t="shared" si="72"/>
        <v>0.40973884696134011</v>
      </c>
      <c r="E97" s="11">
        <v>2.7404881123453899</v>
      </c>
      <c r="F97" s="11">
        <f t="shared" si="73"/>
        <v>3.15022695930673</v>
      </c>
      <c r="G97" s="200">
        <f t="shared" si="74"/>
        <v>3.1296998167796852E-2</v>
      </c>
      <c r="I97" s="11" t="str">
        <f>I86</f>
        <v>Professional occupations</v>
      </c>
      <c r="J97" s="11">
        <v>2.7853017431643887</v>
      </c>
      <c r="K97" s="11">
        <v>1.6597730182156072</v>
      </c>
      <c r="L97" s="11">
        <v>-1.1255287249487818</v>
      </c>
      <c r="M97" s="11">
        <v>0.74579416504156482</v>
      </c>
      <c r="N97" s="11">
        <v>-0.37973455990721694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3.5471049046669783</v>
      </c>
      <c r="C98" s="11">
        <v>2.0005473505309501</v>
      </c>
      <c r="D98" s="11">
        <f t="shared" ref="D98" si="75">C98-B98</f>
        <v>-1.5465575541360281</v>
      </c>
      <c r="E98" s="11">
        <v>1.3086235195612645</v>
      </c>
      <c r="F98" s="11">
        <f t="shared" ref="F98" si="76">SUM(D98:E98)</f>
        <v>-0.23793403457476359</v>
      </c>
      <c r="G98" s="200">
        <f t="shared" si="74"/>
        <v>2.1155836072864531E-2</v>
      </c>
      <c r="I98" s="11" t="str">
        <f>I87</f>
        <v>Associate professional occupations</v>
      </c>
      <c r="J98" s="11">
        <v>3.1332586765077122</v>
      </c>
      <c r="K98" s="11">
        <v>1.7572406324224898</v>
      </c>
      <c r="L98" s="11">
        <v>-1.3760180440852223</v>
      </c>
      <c r="M98" s="11">
        <v>0.8102215938480779</v>
      </c>
      <c r="N98" s="11">
        <v>-0.56579645023714442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6.1197937710642316</v>
      </c>
      <c r="C99" s="11">
        <v>7.1016013045993818</v>
      </c>
      <c r="D99" s="11">
        <f t="shared" si="72"/>
        <v>0.98180753353515016</v>
      </c>
      <c r="E99" s="11">
        <v>3.4457329926120126</v>
      </c>
      <c r="F99" s="11">
        <f t="shared" si="73"/>
        <v>4.4275405261471628</v>
      </c>
      <c r="G99" s="200">
        <f t="shared" si="74"/>
        <v>3.0223550827808809E-2</v>
      </c>
      <c r="I99" s="11" t="str">
        <f>I88</f>
        <v>Administrative and secretarial occupations</v>
      </c>
      <c r="J99" s="11">
        <v>4.2579466414623326</v>
      </c>
      <c r="K99" s="11">
        <v>1.1771929197940008</v>
      </c>
      <c r="L99" s="11">
        <v>-3.0807537216683318</v>
      </c>
      <c r="M99" s="11">
        <v>0.88693944584591911</v>
      </c>
      <c r="N99" s="11">
        <v>-2.1938142758224126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1.2916531453358271</v>
      </c>
      <c r="C100" s="11">
        <v>1.5322056908785948</v>
      </c>
      <c r="D100" s="11">
        <f t="shared" si="72"/>
        <v>0.24055254554276773</v>
      </c>
      <c r="E100" s="11">
        <v>0.63172150637804081</v>
      </c>
      <c r="F100" s="11">
        <f t="shared" si="73"/>
        <v>0.87227405192080854</v>
      </c>
      <c r="G100" s="200">
        <f t="shared" si="74"/>
        <v>2.6899318140521045E-2</v>
      </c>
      <c r="I100" s="11" t="str">
        <f t="shared" ref="I100:I104" si="77">I89</f>
        <v>Skilled trades occupations</v>
      </c>
      <c r="J100" s="11">
        <v>4.4527656489819272</v>
      </c>
      <c r="K100" s="11">
        <v>3.2409884662406756</v>
      </c>
      <c r="L100" s="11">
        <v>-1.211777182741252</v>
      </c>
      <c r="M100" s="11">
        <v>1.4839681981947437</v>
      </c>
      <c r="N100" s="11">
        <v>0.27219101545349167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1.4608886494607476</v>
      </c>
      <c r="C101" s="11">
        <v>3.3218597729458978</v>
      </c>
      <c r="D101" s="11">
        <f t="shared" si="72"/>
        <v>1.8609711234851503</v>
      </c>
      <c r="E101" s="11">
        <v>1.7448277235628831</v>
      </c>
      <c r="F101" s="11">
        <f t="shared" si="73"/>
        <v>3.6057988470480336</v>
      </c>
      <c r="G101" s="200">
        <f t="shared" si="74"/>
        <v>5.3789496213106025E-2</v>
      </c>
      <c r="I101" s="11" t="str">
        <f t="shared" si="77"/>
        <v>Caring, leisure and other service occupations</v>
      </c>
      <c r="J101" s="11">
        <v>1.9994477636477226</v>
      </c>
      <c r="K101" s="11">
        <v>1.0758487201123783</v>
      </c>
      <c r="L101" s="11">
        <v>-0.92359904353534417</v>
      </c>
      <c r="M101" s="11">
        <v>0.51388127846245135</v>
      </c>
      <c r="N101" s="11">
        <v>-0.40971776507289287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0.85562825852144941</v>
      </c>
      <c r="C102" s="11">
        <v>1.1775075340216108</v>
      </c>
      <c r="D102" s="11">
        <f t="shared" si="72"/>
        <v>0.32187927550016138</v>
      </c>
      <c r="E102" s="11">
        <v>0.40795977469075834</v>
      </c>
      <c r="F102" s="11">
        <f t="shared" si="73"/>
        <v>0.72983905019091977</v>
      </c>
      <c r="G102" s="200">
        <f t="shared" si="74"/>
        <v>2.6332367895488762E-2</v>
      </c>
      <c r="I102" s="11" t="str">
        <f t="shared" si="77"/>
        <v>Sales and customer service occupations</v>
      </c>
      <c r="J102" s="11">
        <v>3.640668187969017</v>
      </c>
      <c r="K102" s="11">
        <v>1.7953524091955142</v>
      </c>
      <c r="L102" s="11">
        <v>-1.8453157787735028</v>
      </c>
      <c r="M102" s="11">
        <v>0.90630011690483936</v>
      </c>
      <c r="N102" s="11">
        <v>-0.93901566186866359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1.5561540207231292</v>
      </c>
      <c r="C103" s="11">
        <v>1.4505799310393499</v>
      </c>
      <c r="D103" s="11">
        <f t="shared" ref="D103:D104" si="78">C103-B103</f>
        <v>-0.10557408968377935</v>
      </c>
      <c r="E103" s="11">
        <v>0.71295338591453061</v>
      </c>
      <c r="F103" s="11">
        <f t="shared" ref="F103:F104" si="79">SUM(D103:E103)</f>
        <v>0.60737929623075126</v>
      </c>
      <c r="G103" s="200">
        <f t="shared" si="74"/>
        <v>2.5463401062466584E-2</v>
      </c>
      <c r="I103" s="11" t="str">
        <f t="shared" si="77"/>
        <v>Process, plant and machine operatives</v>
      </c>
      <c r="J103" s="11">
        <v>5.1227483507092249</v>
      </c>
      <c r="K103" s="11">
        <v>2.9500035387634576</v>
      </c>
      <c r="L103" s="11">
        <v>-2.1727448119457664</v>
      </c>
      <c r="M103" s="11">
        <v>1.7163666494380294</v>
      </c>
      <c r="N103" s="11">
        <v>-0.45637816250773722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3.7602064291992741</v>
      </c>
      <c r="C104" s="11">
        <v>4.4113277566076681</v>
      </c>
      <c r="D104" s="11">
        <f t="shared" si="78"/>
        <v>0.65112132740839401</v>
      </c>
      <c r="E104" s="11">
        <v>2.1564383411238746</v>
      </c>
      <c r="F104" s="11">
        <f t="shared" si="79"/>
        <v>2.8075596685322686</v>
      </c>
      <c r="G104" s="200">
        <f t="shared" si="74"/>
        <v>3.0680961310084243E-2</v>
      </c>
      <c r="I104" s="11" t="str">
        <f t="shared" si="77"/>
        <v>Elementary occupations</v>
      </c>
      <c r="J104" s="11">
        <v>8.2123967647542955</v>
      </c>
      <c r="K104" s="11">
        <v>6.4195152437389131</v>
      </c>
      <c r="L104" s="11">
        <v>-1.7928815210153832</v>
      </c>
      <c r="M104" s="11">
        <v>3.0330897203424021</v>
      </c>
      <c r="N104" s="11">
        <v>1.2402081993270191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5.133737224145003</v>
      </c>
      <c r="C105" s="11">
        <v>7.9934027293166707</v>
      </c>
      <c r="D105" s="11">
        <f t="shared" si="72"/>
        <v>2.8596655051716677</v>
      </c>
      <c r="E105" s="11">
        <v>3.7804234072258209</v>
      </c>
      <c r="F105" s="11">
        <f t="shared" si="73"/>
        <v>6.6400889123974887</v>
      </c>
      <c r="G105" s="200">
        <f t="shared" si="74"/>
        <v>3.7472167703824555E-2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0.76333661611583969</v>
      </c>
      <c r="C106" s="11">
        <v>1.3526690795521308</v>
      </c>
      <c r="D106" s="11">
        <f t="shared" si="72"/>
        <v>0.58933246343629109</v>
      </c>
      <c r="E106" s="11">
        <v>0.69395856913727072</v>
      </c>
      <c r="F106" s="11">
        <f t="shared" si="73"/>
        <v>1.2832910325735618</v>
      </c>
      <c r="G106" s="200">
        <f t="shared" si="74"/>
        <v>4.4051918247638433E-2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0.43668436173280545</v>
      </c>
      <c r="C107" s="11">
        <v>0.7399724314913233</v>
      </c>
      <c r="D107" s="11">
        <f t="shared" si="72"/>
        <v>0.30328806975851785</v>
      </c>
      <c r="E107" s="11">
        <v>0.40083341771171732</v>
      </c>
      <c r="F107" s="11">
        <f t="shared" si="73"/>
        <v>0.70412148747023517</v>
      </c>
      <c r="G107" s="200">
        <f t="shared" si="74"/>
        <v>4.437169542102648E-2</v>
      </c>
      <c r="I107" s="11" t="str">
        <f>I96</f>
        <v>Managers, directors and senior officials</v>
      </c>
      <c r="J107" s="11">
        <f t="array" ref="J107:J115">MMULT(aggregation!$B$13:$AA$21,B268:B293)</f>
        <v>0.77418281707646153</v>
      </c>
      <c r="K107" s="11">
        <f t="array" ref="K107:K115">MMULT(aggregation!$B$13:$AA$21,C268:C293)</f>
        <v>0.53025582368701618</v>
      </c>
      <c r="L107" s="11">
        <f t="array" ref="L107:L115">MMULT(aggregation!$B$13:$AA$21,D268:D293)</f>
        <v>-0.24392699338944529</v>
      </c>
      <c r="M107" s="11">
        <f t="array" ref="M107:M115">MMULT(aggregation!$B$13:$AA$21,E268:E293)</f>
        <v>0.23356028798676062</v>
      </c>
      <c r="N107" s="11">
        <f t="array" ref="N107:N115">MMULT(aggregation!$B$13:$AA$21,F268:F293)</f>
        <v>-1.0366705402684667E-2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0.46884298268811997</v>
      </c>
      <c r="C108" s="11">
        <v>0.78733687849501832</v>
      </c>
      <c r="D108" s="11">
        <f t="shared" si="72"/>
        <v>0.31849389580689835</v>
      </c>
      <c r="E108" s="11">
        <v>0.34036963045155622</v>
      </c>
      <c r="F108" s="11">
        <f t="shared" si="73"/>
        <v>0.65886352625845457</v>
      </c>
      <c r="G108" s="200">
        <f t="shared" si="74"/>
        <v>3.7056333648159523E-2</v>
      </c>
      <c r="I108" s="11" t="str">
        <f>I97</f>
        <v>Professional occupations</v>
      </c>
      <c r="J108" s="11">
        <v>0.62448674398489201</v>
      </c>
      <c r="K108" s="11">
        <v>0.45712666230820853</v>
      </c>
      <c r="L108" s="11">
        <v>-0.16736008167668343</v>
      </c>
      <c r="M108" s="11">
        <v>0.20235577197547575</v>
      </c>
      <c r="N108" s="11">
        <v>3.4995690298792306E-2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0.2648667873543793</v>
      </c>
      <c r="C109" s="11">
        <v>0.37821790585654508</v>
      </c>
      <c r="D109" s="11">
        <f t="shared" ref="D109" si="80">C109-B109</f>
        <v>0.11335111850216578</v>
      </c>
      <c r="E109" s="11">
        <v>0.18836799526555775</v>
      </c>
      <c r="F109" s="11">
        <f t="shared" ref="F109" si="81">SUM(D109:E109)</f>
        <v>0.30171911376772353</v>
      </c>
      <c r="G109" s="200">
        <f t="shared" si="74"/>
        <v>3.6461199098429153E-2</v>
      </c>
      <c r="I109" s="11" t="str">
        <f>I98</f>
        <v>Associate professional occupations</v>
      </c>
      <c r="J109" s="11">
        <v>0.67517242459925431</v>
      </c>
      <c r="K109" s="11">
        <v>0.44557655517908656</v>
      </c>
      <c r="L109" s="11">
        <v>-0.22959586942016763</v>
      </c>
      <c r="M109" s="11">
        <v>0.19870995549152218</v>
      </c>
      <c r="N109" s="11">
        <v>-3.0885913928645446E-2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0.42358221850525957</v>
      </c>
      <c r="C110" s="11">
        <v>0.66924196364504418</v>
      </c>
      <c r="D110" s="11">
        <f t="shared" si="72"/>
        <v>0.24565974513978461</v>
      </c>
      <c r="E110" s="11">
        <v>0.31017375540517589</v>
      </c>
      <c r="F110" s="11">
        <f t="shared" si="73"/>
        <v>0.5558335005449605</v>
      </c>
      <c r="G110" s="200">
        <f t="shared" si="74"/>
        <v>3.7307684701795019E-2</v>
      </c>
      <c r="I110" s="11" t="str">
        <f>I99</f>
        <v>Administrative and secretarial occupations</v>
      </c>
      <c r="J110" s="11">
        <v>1.0981479259058429</v>
      </c>
      <c r="K110" s="11">
        <v>0.64914551090098793</v>
      </c>
      <c r="L110" s="11">
        <v>-0.44900241500485494</v>
      </c>
      <c r="M110" s="11">
        <v>0.2964476888499738</v>
      </c>
      <c r="N110" s="11">
        <v>-0.15255472615488119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2.1319334436796056</v>
      </c>
      <c r="C111" s="11">
        <v>3.0567046729480354</v>
      </c>
      <c r="D111" s="11">
        <f>C111-B111</f>
        <v>0.92477122926842981</v>
      </c>
      <c r="E111" s="11">
        <v>1.806841433113799</v>
      </c>
      <c r="F111" s="11">
        <f>SUM(D111:E111)</f>
        <v>2.7316126623822288</v>
      </c>
      <c r="G111" s="200">
        <f t="shared" si="74"/>
        <v>4.1771569458677549E-2</v>
      </c>
      <c r="I111" s="11" t="str">
        <f t="shared" ref="I111:I115" si="82">I100</f>
        <v>Skilled trades occupations</v>
      </c>
      <c r="J111" s="11">
        <v>2.1053811434800203</v>
      </c>
      <c r="K111" s="11">
        <v>0.7770174845737593</v>
      </c>
      <c r="L111" s="11">
        <v>-1.3283636589062611</v>
      </c>
      <c r="M111" s="11">
        <v>0.49368091813932646</v>
      </c>
      <c r="N111" s="11">
        <v>-0.83468274076693472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0.51567153952448563</v>
      </c>
      <c r="C112" s="11">
        <v>0.85190437230434823</v>
      </c>
      <c r="D112" s="11">
        <f t="shared" ref="D112:D113" si="83">C112-B112</f>
        <v>0.3362328327798626</v>
      </c>
      <c r="E112" s="11">
        <v>0.42331463996993379</v>
      </c>
      <c r="F112" s="11">
        <f t="shared" ref="F112:F113" si="84">SUM(D112:E112)</f>
        <v>0.75954747274979639</v>
      </c>
      <c r="G112" s="200">
        <f t="shared" si="74"/>
        <v>4.0764337671610251E-2</v>
      </c>
      <c r="I112" s="11" t="str">
        <f t="shared" si="82"/>
        <v>Caring, leisure and other service occupations</v>
      </c>
      <c r="J112" s="11">
        <v>0.56338617972734195</v>
      </c>
      <c r="K112" s="11">
        <v>0.29688504842615088</v>
      </c>
      <c r="L112" s="11">
        <v>-0.26650113130119107</v>
      </c>
      <c r="M112" s="11">
        <v>0.12884831035575262</v>
      </c>
      <c r="N112" s="11">
        <v>-0.13765282094543846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5.0815011506423771E-2</v>
      </c>
      <c r="C113" s="11">
        <v>7.7959082089410603E-2</v>
      </c>
      <c r="D113" s="11">
        <f t="shared" si="83"/>
        <v>2.7144070582986832E-2</v>
      </c>
      <c r="E113" s="11">
        <v>4.1939976424593149E-2</v>
      </c>
      <c r="F113" s="11">
        <f t="shared" si="84"/>
        <v>6.9084047007579974E-2</v>
      </c>
      <c r="G113" s="200">
        <f t="shared" si="74"/>
        <v>4.0933573879727181E-2</v>
      </c>
      <c r="I113" s="11" t="str">
        <f t="shared" si="82"/>
        <v>Sales and customer service occupations</v>
      </c>
      <c r="J113" s="11">
        <v>1.3818563258713568</v>
      </c>
      <c r="K113" s="11">
        <v>0.7225410036679859</v>
      </c>
      <c r="L113" s="11">
        <v>-0.65931532220337097</v>
      </c>
      <c r="M113" s="11">
        <v>0.30559337082883026</v>
      </c>
      <c r="N113" s="11">
        <v>-0.3537219513745406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2.0410525435468316</v>
      </c>
      <c r="C114" s="11">
        <v>3.1609966118428545</v>
      </c>
      <c r="D114" s="11">
        <f t="shared" si="72"/>
        <v>1.1199440682960229</v>
      </c>
      <c r="E114" s="11">
        <v>1.4691931636618445</v>
      </c>
      <c r="F114" s="11">
        <f t="shared" si="73"/>
        <v>2.5891372319578672</v>
      </c>
      <c r="G114" s="200">
        <f t="shared" si="74"/>
        <v>3.6809311219549112E-2</v>
      </c>
      <c r="I114" s="11" t="str">
        <f t="shared" si="82"/>
        <v>Process, plant and machine operatives</v>
      </c>
      <c r="J114" s="11">
        <v>2.3162196433659816</v>
      </c>
      <c r="K114" s="11">
        <v>0.69499537922657173</v>
      </c>
      <c r="L114" s="11">
        <v>-1.6212242641394099</v>
      </c>
      <c r="M114" s="11">
        <v>0.51126429357005976</v>
      </c>
      <c r="N114" s="11">
        <v>-1.1099599705693501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0.76720557639843867</v>
      </c>
      <c r="C115" s="11">
        <v>1.2692898090620421</v>
      </c>
      <c r="D115" s="11">
        <f t="shared" si="72"/>
        <v>0.50208423266360347</v>
      </c>
      <c r="E115" s="11">
        <v>0.53683158973306178</v>
      </c>
      <c r="F115" s="11">
        <f t="shared" si="73"/>
        <v>1.0389158223966652</v>
      </c>
      <c r="G115" s="200">
        <f t="shared" si="74"/>
        <v>3.599711951692619E-2</v>
      </c>
      <c r="I115" s="11" t="str">
        <f t="shared" si="82"/>
        <v>Elementary occupations</v>
      </c>
      <c r="J115" s="11">
        <v>3.2684797848866949</v>
      </c>
      <c r="K115" s="11">
        <v>1.4817898922662438</v>
      </c>
      <c r="L115" s="11">
        <v>-1.7866898926204509</v>
      </c>
      <c r="M115" s="11">
        <v>0.74641646598794931</v>
      </c>
      <c r="N115" s="11">
        <v>-1.0402734266325018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0.34787589041375966</v>
      </c>
      <c r="C116" s="11">
        <v>0.85164560698441816</v>
      </c>
      <c r="D116" s="11">
        <f t="shared" ref="D116:D117" si="85">C116-B116</f>
        <v>0.5037697165706585</v>
      </c>
      <c r="E116" s="11">
        <v>0.34805082144190624</v>
      </c>
      <c r="F116" s="11">
        <f t="shared" ref="F116:F117" si="86">SUM(D116:E116)</f>
        <v>0.85182053801256474</v>
      </c>
      <c r="G116" s="200">
        <f t="shared" si="74"/>
        <v>4.7311675320464319E-2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0.42746911749141459</v>
      </c>
      <c r="C117" s="11">
        <v>0.75184997115149799</v>
      </c>
      <c r="D117" s="11">
        <f t="shared" si="85"/>
        <v>0.3243808536600834</v>
      </c>
      <c r="E117" s="11">
        <v>0.4275987683172916</v>
      </c>
      <c r="F117" s="11">
        <f t="shared" si="86"/>
        <v>0.751979621977375</v>
      </c>
      <c r="G117" s="200">
        <f t="shared" si="74"/>
        <v>4.7304710169439712E-2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0.21175972988809297</v>
      </c>
      <c r="C118" s="11">
        <v>0.86903142720140159</v>
      </c>
      <c r="D118" s="11">
        <f t="shared" si="72"/>
        <v>0.65727169731330859</v>
      </c>
      <c r="E118" s="11">
        <v>0.43847141402779144</v>
      </c>
      <c r="F118" s="11">
        <f t="shared" si="73"/>
        <v>1.0957431113411</v>
      </c>
      <c r="G118" s="200">
        <f t="shared" si="74"/>
        <v>7.7659659859716568E-2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1.5422823963261985</v>
      </c>
      <c r="C119" s="11">
        <v>2.1330273618652371</v>
      </c>
      <c r="D119" s="11">
        <f t="shared" ref="D119" si="87">C119-B119</f>
        <v>0.59074496553903866</v>
      </c>
      <c r="E119" s="11">
        <v>1.1931505116616794</v>
      </c>
      <c r="F119" s="11">
        <f t="shared" ref="F119" si="88">SUM(D119:E119)</f>
        <v>1.7838954772007181</v>
      </c>
      <c r="G119" s="200">
        <f t="shared" si="74"/>
        <v>3.894082241172736E-2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49.964573215818938</v>
      </c>
      <c r="C120" s="11">
        <f t="shared" ref="C120:F120" si="89">SUM(C94:C119)</f>
        <v>65.531039616162474</v>
      </c>
      <c r="D120" s="11">
        <f t="shared" si="89"/>
        <v>15.566466400343542</v>
      </c>
      <c r="E120" s="11">
        <f t="shared" si="89"/>
        <v>32.287699113809495</v>
      </c>
      <c r="F120" s="11">
        <f t="shared" si="89"/>
        <v>47.854165514153038</v>
      </c>
      <c r="G120" s="200">
        <f t="shared" si="74"/>
        <v>3.37901300869905E-2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1.1194959510580837</v>
      </c>
      <c r="C123" s="11">
        <v>1.1278764063815889</v>
      </c>
      <c r="D123" s="11">
        <f>C123-B123</f>
        <v>8.380455323505176E-3</v>
      </c>
      <c r="E123" s="11">
        <v>0.58211995010220752</v>
      </c>
      <c r="F123" s="11">
        <f>SUM(D123:E123)</f>
        <v>0.59050040542571269</v>
      </c>
      <c r="G123" s="200">
        <f>IF(B123&gt;0,(1+(E123/B123))^(1/($C$6-$B$6))-1,0)</f>
        <v>2.8306546218731743E-2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0.58747250193936562</v>
      </c>
      <c r="C124" s="11">
        <v>0.74913549580283234</v>
      </c>
      <c r="D124" s="11">
        <f t="shared" ref="D124:D139" si="92">C124-B124</f>
        <v>0.16166299386346672</v>
      </c>
      <c r="E124" s="11">
        <v>0.41637617418725714</v>
      </c>
      <c r="F124" s="11">
        <f t="shared" ref="F124:F131" si="93">SUM(D124:E124)</f>
        <v>0.57803916805072386</v>
      </c>
      <c r="G124" s="200">
        <f t="shared" ref="G124:G147" si="94">IF(B124&gt;0,(1+(E124/B124))^(1/($C$6-$B$6))-1,0)</f>
        <v>3.6363352341877597E-2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0.49181961644148281</v>
      </c>
      <c r="C125" s="11">
        <v>0.67351721737438874</v>
      </c>
      <c r="D125" s="11">
        <f t="shared" si="92"/>
        <v>0.18169760093290593</v>
      </c>
      <c r="E125" s="11">
        <v>0.23715673292213107</v>
      </c>
      <c r="F125" s="11">
        <f t="shared" si="93"/>
        <v>0.41885433385503701</v>
      </c>
      <c r="G125" s="200">
        <f t="shared" si="94"/>
        <v>2.6582459370054323E-2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1.473529404088433</v>
      </c>
      <c r="C126" s="11">
        <v>0.2929877864415924</v>
      </c>
      <c r="D126" s="11">
        <f t="shared" si="92"/>
        <v>-1.1805416176468406</v>
      </c>
      <c r="E126" s="11">
        <v>0.25467576480675863</v>
      </c>
      <c r="F126" s="11">
        <f t="shared" si="93"/>
        <v>-0.92586585284008205</v>
      </c>
      <c r="G126" s="200">
        <f t="shared" si="94"/>
        <v>1.0684874353697582E-2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0.22737074037777374</v>
      </c>
      <c r="C127" s="11">
        <v>0.10204288718655309</v>
      </c>
      <c r="D127" s="11">
        <f t="shared" si="92"/>
        <v>-0.12532785319122064</v>
      </c>
      <c r="E127" s="11">
        <v>3.2414906639925301E-2</v>
      </c>
      <c r="F127" s="11">
        <f t="shared" si="93"/>
        <v>-9.2912946551295339E-2</v>
      </c>
      <c r="G127" s="200">
        <f>IF(B127&gt;0,(1+(E127/B127))^(1/($C$6-$B$6))-1,0)</f>
        <v>8.9245856588222594E-3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0.58795159315387291</v>
      </c>
      <c r="C128" s="11">
        <v>0.55237434892320159</v>
      </c>
      <c r="D128" s="11">
        <f t="shared" si="92"/>
        <v>-3.5577244230671323E-2</v>
      </c>
      <c r="E128" s="11">
        <v>0.19932552875135623</v>
      </c>
      <c r="F128" s="11">
        <f t="shared" si="93"/>
        <v>0.16374828452068491</v>
      </c>
      <c r="G128" s="200">
        <f t="shared" si="94"/>
        <v>1.9653006174249477E-2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0.23732381420528528</v>
      </c>
      <c r="C129" s="11">
        <v>0.34835917160176971</v>
      </c>
      <c r="D129" s="11">
        <f t="shared" si="92"/>
        <v>0.11103535739648443</v>
      </c>
      <c r="E129" s="11">
        <v>0.13582387680433652</v>
      </c>
      <c r="F129" s="11">
        <f t="shared" si="93"/>
        <v>0.24685923420082095</v>
      </c>
      <c r="G129" s="200">
        <f t="shared" si="94"/>
        <v>3.0629642460365591E-2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0.75164800249758323</v>
      </c>
      <c r="C130" s="11">
        <v>0.58531137715749393</v>
      </c>
      <c r="D130" s="11">
        <f t="shared" si="92"/>
        <v>-0.16633662534008931</v>
      </c>
      <c r="E130" s="11">
        <v>0.34520658733440779</v>
      </c>
      <c r="F130" s="11">
        <f t="shared" si="93"/>
        <v>0.17886996199431848</v>
      </c>
      <c r="G130" s="200">
        <f t="shared" si="94"/>
        <v>2.5515675802453064E-2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0.25832062579107645</v>
      </c>
      <c r="C131" s="11">
        <v>0.3696583735579973</v>
      </c>
      <c r="D131" s="11">
        <f t="shared" si="92"/>
        <v>0.11133774776692085</v>
      </c>
      <c r="E131" s="11">
        <v>0.11270556909176954</v>
      </c>
      <c r="F131" s="11">
        <f t="shared" si="93"/>
        <v>0.22404331685869039</v>
      </c>
      <c r="G131" s="200">
        <f t="shared" si="94"/>
        <v>2.4431756013299166E-2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0.20071586484351717</v>
      </c>
      <c r="C132" s="11">
        <v>0.22519618589604801</v>
      </c>
      <c r="D132" s="11">
        <f t="shared" si="92"/>
        <v>2.448032105253084E-2</v>
      </c>
      <c r="E132" s="11">
        <v>9.6812459228130962E-2</v>
      </c>
      <c r="F132" s="11">
        <f t="shared" ref="F132:F133" si="95">SUM(D132:E132)</f>
        <v>0.1212927802806618</v>
      </c>
      <c r="G132" s="200">
        <f t="shared" si="94"/>
        <v>2.6588608911443767E-2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1.1570780839922148</v>
      </c>
      <c r="C133" s="11">
        <v>1.4258759657111748</v>
      </c>
      <c r="D133" s="11">
        <f t="shared" si="92"/>
        <v>0.26879788171896002</v>
      </c>
      <c r="E133" s="11">
        <v>0.63773144255739111</v>
      </c>
      <c r="F133" s="11">
        <f t="shared" si="95"/>
        <v>0.90652932427635113</v>
      </c>
      <c r="G133" s="200">
        <f t="shared" si="94"/>
        <v>2.9699210803830089E-2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1.9050759571618123</v>
      </c>
      <c r="C134" s="11">
        <v>2.674330912928002</v>
      </c>
      <c r="D134" s="11">
        <f t="shared" si="92"/>
        <v>0.76925495576618963</v>
      </c>
      <c r="E134" s="11">
        <v>1.3771138266870622</v>
      </c>
      <c r="F134" s="11">
        <f t="shared" ref="F134:F137" si="96">SUM(D134:E134)</f>
        <v>2.1463687824532518</v>
      </c>
      <c r="G134" s="200">
        <f t="shared" si="94"/>
        <v>3.6931560095774252E-2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0.3678557734358</v>
      </c>
      <c r="C135" s="11">
        <v>0.49385759120530837</v>
      </c>
      <c r="D135" s="11">
        <f t="shared" si="92"/>
        <v>0.12600181776950836</v>
      </c>
      <c r="E135" s="11">
        <v>0.27335495700886214</v>
      </c>
      <c r="F135" s="11">
        <f t="shared" si="96"/>
        <v>0.3993567747783705</v>
      </c>
      <c r="G135" s="200">
        <f t="shared" si="94"/>
        <v>3.7739179432678238E-2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0.20242857805839656</v>
      </c>
      <c r="C136" s="11">
        <v>0.33614770570197483</v>
      </c>
      <c r="D136" s="11">
        <f t="shared" si="92"/>
        <v>0.13371912764357827</v>
      </c>
      <c r="E136" s="11">
        <v>0.19927024736002003</v>
      </c>
      <c r="F136" s="11">
        <f t="shared" si="96"/>
        <v>0.33298937500359826</v>
      </c>
      <c r="G136" s="200">
        <f t="shared" si="94"/>
        <v>4.674746025196419E-2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0.19120296941202355</v>
      </c>
      <c r="C137" s="11">
        <v>0.29429783745229016</v>
      </c>
      <c r="D137" s="11">
        <f t="shared" si="92"/>
        <v>0.1030948680402666</v>
      </c>
      <c r="E137" s="11">
        <v>0.12060729582932211</v>
      </c>
      <c r="F137" s="11">
        <f t="shared" si="96"/>
        <v>0.22370216386958872</v>
      </c>
      <c r="G137" s="200">
        <f t="shared" si="94"/>
        <v>3.3141289328253887E-2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0.17569197869651995</v>
      </c>
      <c r="C138" s="11">
        <v>0.27607147183701358</v>
      </c>
      <c r="D138" s="11">
        <f t="shared" si="92"/>
        <v>0.10037949314049363</v>
      </c>
      <c r="E138" s="11">
        <v>0.13875394203925823</v>
      </c>
      <c r="F138" s="11">
        <f t="shared" ref="F138" si="97">SUM(D138:E138)</f>
        <v>0.23913343517975186</v>
      </c>
      <c r="G138" s="200">
        <f t="shared" si="94"/>
        <v>3.9568078580095589E-2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0.16924521845066595</v>
      </c>
      <c r="C139" s="11">
        <v>0.24363469722060008</v>
      </c>
      <c r="D139" s="11">
        <f t="shared" si="92"/>
        <v>7.4389478769934125E-2</v>
      </c>
      <c r="E139" s="11">
        <v>0.11672218449442402</v>
      </c>
      <c r="F139" s="11">
        <f t="shared" ref="F139" si="98">SUM(D139:E139)</f>
        <v>0.19111166326435813</v>
      </c>
      <c r="G139" s="200">
        <f t="shared" si="94"/>
        <v>3.5587202492245007E-2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1.6910561768000327</v>
      </c>
      <c r="C140" s="11">
        <v>1.7318736234804346</v>
      </c>
      <c r="D140" s="11">
        <f>C140-B140</f>
        <v>4.0817446680401881E-2</v>
      </c>
      <c r="E140" s="11">
        <v>1.0416554361896018</v>
      </c>
      <c r="F140" s="11">
        <f>SUM(D140:E140)</f>
        <v>1.0824728828700036</v>
      </c>
      <c r="G140" s="200">
        <f t="shared" si="94"/>
        <v>3.2513450317396275E-2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0.34036211325588978</v>
      </c>
      <c r="C141" s="11">
        <v>0.4598449013656839</v>
      </c>
      <c r="D141" s="11">
        <f t="shared" ref="D141:D147" si="99">C141-B141</f>
        <v>0.11948278810979412</v>
      </c>
      <c r="E141" s="11">
        <v>0.24384899694200016</v>
      </c>
      <c r="F141" s="11">
        <f t="shared" ref="F141:F142" si="100">SUM(D141:E141)</f>
        <v>0.36333178505179431</v>
      </c>
      <c r="G141" s="200">
        <f t="shared" si="94"/>
        <v>3.6673284413895724E-2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1.6251609945536219E-2</v>
      </c>
      <c r="C142" s="11">
        <v>1.9768653084354361E-2</v>
      </c>
      <c r="D142" s="11">
        <f t="shared" si="99"/>
        <v>3.517043138818142E-3</v>
      </c>
      <c r="E142" s="11">
        <v>1.0069429603464788E-2</v>
      </c>
      <c r="F142" s="11">
        <f t="shared" si="100"/>
        <v>1.358647274228293E-2</v>
      </c>
      <c r="G142" s="200">
        <f t="shared" si="94"/>
        <v>3.266734305539587E-2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0.6740596447204743</v>
      </c>
      <c r="C143" s="11">
        <v>0.93697173964715197</v>
      </c>
      <c r="D143" s="11">
        <f t="shared" si="99"/>
        <v>0.26291209492667766</v>
      </c>
      <c r="E143" s="11">
        <v>0.45870421004770068</v>
      </c>
      <c r="F143" s="11">
        <f t="shared" ref="F143:F144" si="101">SUM(D143:E143)</f>
        <v>0.72161630497437834</v>
      </c>
      <c r="G143" s="200">
        <f t="shared" si="94"/>
        <v>3.521225286867824E-2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0.24603668730055792</v>
      </c>
      <c r="C144" s="11">
        <v>0.40861854665039332</v>
      </c>
      <c r="D144" s="11">
        <f t="shared" si="99"/>
        <v>0.16258185934983541</v>
      </c>
      <c r="E144" s="11">
        <v>0.18115087418459447</v>
      </c>
      <c r="F144" s="11">
        <f t="shared" si="101"/>
        <v>0.3437327335344299</v>
      </c>
      <c r="G144" s="200">
        <f t="shared" si="94"/>
        <v>3.7467693709345662E-2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0.16659629766578116</v>
      </c>
      <c r="C145" s="11">
        <v>0.32196479041581771</v>
      </c>
      <c r="D145" s="11">
        <f t="shared" si="99"/>
        <v>0.15536849275003656</v>
      </c>
      <c r="E145" s="11">
        <v>0.13069056067221782</v>
      </c>
      <c r="F145" s="11">
        <f t="shared" ref="F145:F146" si="102">SUM(D145:E145)</f>
        <v>0.28605905342225435</v>
      </c>
      <c r="G145" s="200">
        <f t="shared" si="94"/>
        <v>3.9363251982328595E-2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0.20234308811868898</v>
      </c>
      <c r="C146" s="11">
        <v>0.31797883336620603</v>
      </c>
      <c r="D146" s="11">
        <f t="shared" si="99"/>
        <v>0.11563574524751705</v>
      </c>
      <c r="E146" s="11">
        <v>0.18117850915002112</v>
      </c>
      <c r="F146" s="11">
        <f t="shared" si="102"/>
        <v>0.29681425439753817</v>
      </c>
      <c r="G146" s="200">
        <f t="shared" si="94"/>
        <v>4.355040294353052E-2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0.12535597724535172</v>
      </c>
      <c r="C147" s="11">
        <v>0.58446625439716815</v>
      </c>
      <c r="D147" s="11">
        <f t="shared" si="99"/>
        <v>0.4591102771518164</v>
      </c>
      <c r="E147" s="11">
        <v>0.29995438413432723</v>
      </c>
      <c r="F147" s="11">
        <f t="shared" ref="F147" si="103">SUM(D147:E147)</f>
        <v>0.75906466128614358</v>
      </c>
      <c r="G147" s="200">
        <f t="shared" si="94"/>
        <v>8.4852583953786809E-2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0.78585523077643804</v>
      </c>
      <c r="C148" s="11">
        <v>1.0879180750850943</v>
      </c>
      <c r="D148" s="11">
        <f t="shared" ref="D148" si="104">C148-B148</f>
        <v>0.30206284430865626</v>
      </c>
      <c r="E148" s="11">
        <v>0.58255383340515088</v>
      </c>
      <c r="F148" s="11">
        <f t="shared" ref="F148" si="105">SUM(D148:E148)</f>
        <v>0.88461667771380714</v>
      </c>
      <c r="G148" s="200">
        <f t="shared" ref="G148:G149" si="106">IF(B148&gt;0,(1+(E148/B148))^(1/($C$6-$B$6))-1,0)</f>
        <v>3.766752754543079E-2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14.352143499432657</v>
      </c>
      <c r="C149" s="11">
        <f t="shared" ref="C149:F149" si="107">SUM(C123:C148)</f>
        <v>16.640080849872138</v>
      </c>
      <c r="D149" s="11">
        <f t="shared" si="107"/>
        <v>2.287937350439476</v>
      </c>
      <c r="E149" s="11">
        <f t="shared" si="107"/>
        <v>8.4059776801737005</v>
      </c>
      <c r="F149" s="11">
        <f t="shared" si="107"/>
        <v>10.69391503061318</v>
      </c>
      <c r="G149" s="200">
        <f t="shared" si="106"/>
        <v>3.1212041952880076E-2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1.5578176174170439</v>
      </c>
      <c r="C152" s="11">
        <v>1.6060035338626353</v>
      </c>
      <c r="D152" s="11">
        <f>C152-B152</f>
        <v>4.8185916445591337E-2</v>
      </c>
      <c r="E152" s="11">
        <v>0.81681562716704159</v>
      </c>
      <c r="F152" s="11">
        <f>SUM(D152:E152)</f>
        <v>0.86500154361263293</v>
      </c>
      <c r="G152" s="200">
        <f>IF(B152&gt;0,(1+(E152/B152))^(1/($C$6-$B$6))-1,0)</f>
        <v>2.8502445910389307E-2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0.5849057729260505</v>
      </c>
      <c r="C153" s="11">
        <v>0.80522481052433093</v>
      </c>
      <c r="D153" s="11">
        <f t="shared" ref="D153:D168" si="110">C153-B153</f>
        <v>0.22031903759828042</v>
      </c>
      <c r="E153" s="11">
        <v>0.42014083179576966</v>
      </c>
      <c r="F153" s="11">
        <f t="shared" ref="F153:F160" si="111">SUM(D153:E153)</f>
        <v>0.64045986939405009</v>
      </c>
      <c r="G153" s="200">
        <f t="shared" ref="G153:G155" si="112">IF(B153&gt;0,(1+(E153/B153))^(1/($C$6-$B$6))-1,0)</f>
        <v>3.6748350032564714E-2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1.2943141424384546</v>
      </c>
      <c r="C154" s="11">
        <v>1.6715082363204949</v>
      </c>
      <c r="D154" s="11">
        <f t="shared" si="110"/>
        <v>0.37719409388204039</v>
      </c>
      <c r="E154" s="11">
        <v>0.5573368254743637</v>
      </c>
      <c r="F154" s="11">
        <f t="shared" si="111"/>
        <v>0.93453091935640409</v>
      </c>
      <c r="G154" s="200">
        <f t="shared" si="112"/>
        <v>2.4160358792296055E-2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0.3187667851327014</v>
      </c>
      <c r="C155" s="11">
        <v>0.37460109246787004</v>
      </c>
      <c r="D155" s="11">
        <f t="shared" si="110"/>
        <v>5.5834307335168643E-2</v>
      </c>
      <c r="E155" s="11">
        <v>0.17387669748293036</v>
      </c>
      <c r="F155" s="11">
        <f t="shared" si="111"/>
        <v>0.229711004818099</v>
      </c>
      <c r="G155" s="200">
        <f t="shared" si="112"/>
        <v>2.9446967485462494E-2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0.11232592444629062</v>
      </c>
      <c r="C156" s="11">
        <v>7.3700324499865244E-2</v>
      </c>
      <c r="D156" s="11">
        <f t="shared" si="110"/>
        <v>-3.8625599946425379E-2</v>
      </c>
      <c r="E156" s="11">
        <v>3.7275868106149926E-2</v>
      </c>
      <c r="F156" s="11">
        <f t="shared" si="111"/>
        <v>-1.3497318402754532E-3</v>
      </c>
      <c r="G156" s="200">
        <f>IF(B156&gt;0,(1+(E156/B156))^(1/($C$6-$B$6))-1,0)</f>
        <v>1.9288489100749429E-2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0.96227893507811446</v>
      </c>
      <c r="C157" s="11">
        <v>1.111964294021937</v>
      </c>
      <c r="D157" s="11">
        <f t="shared" si="110"/>
        <v>0.14968535894382251</v>
      </c>
      <c r="E157" s="11">
        <v>0.49636844045004469</v>
      </c>
      <c r="F157" s="11">
        <f t="shared" si="111"/>
        <v>0.6460537993938672</v>
      </c>
      <c r="G157" s="200">
        <f t="shared" ref="G157:G178" si="113">IF(B157&gt;0,(1+(E157/B157))^(1/($C$6-$B$6))-1,0)</f>
        <v>2.8118772572852224E-2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0.56804717925012049</v>
      </c>
      <c r="C158" s="11">
        <v>0.5610051258229749</v>
      </c>
      <c r="D158" s="11">
        <f t="shared" si="110"/>
        <v>-7.0420534271455892E-3</v>
      </c>
      <c r="E158" s="11">
        <v>0.20688154317300006</v>
      </c>
      <c r="F158" s="11">
        <f t="shared" si="111"/>
        <v>0.19983948974585447</v>
      </c>
      <c r="G158" s="200">
        <f t="shared" si="113"/>
        <v>2.0920262264218392E-2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0.23332734673980657</v>
      </c>
      <c r="C159" s="11">
        <v>0.4345767445093135</v>
      </c>
      <c r="D159" s="11">
        <f t="shared" si="110"/>
        <v>0.20124939776950693</v>
      </c>
      <c r="E159" s="11">
        <v>0.21728914523214479</v>
      </c>
      <c r="F159" s="11">
        <f t="shared" si="111"/>
        <v>0.41853854300165172</v>
      </c>
      <c r="G159" s="200">
        <f t="shared" si="113"/>
        <v>4.4855170033585301E-2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0.17882767989578205</v>
      </c>
      <c r="C160" s="11">
        <v>0.18961978396538384</v>
      </c>
      <c r="D160" s="11">
        <f t="shared" si="110"/>
        <v>1.0792104069601793E-2</v>
      </c>
      <c r="E160" s="11">
        <v>5.6086147085893906E-2</v>
      </c>
      <c r="F160" s="11">
        <f t="shared" si="111"/>
        <v>6.6878251155495699E-2</v>
      </c>
      <c r="G160" s="200">
        <f t="shared" si="113"/>
        <v>1.8352785983875908E-2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0.2310988393489441</v>
      </c>
      <c r="C161" s="11">
        <v>0.19866130731002904</v>
      </c>
      <c r="D161" s="11">
        <f t="shared" si="110"/>
        <v>-3.2437532038915057E-2</v>
      </c>
      <c r="E161" s="11">
        <v>9.5906691904887292E-2</v>
      </c>
      <c r="F161" s="11">
        <f t="shared" ref="F161:F162" si="114">SUM(D161:E161)</f>
        <v>6.3469159865972236E-2</v>
      </c>
      <c r="G161" s="200">
        <f t="shared" si="113"/>
        <v>2.3411962257674057E-2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0.98435275588197602</v>
      </c>
      <c r="C162" s="11">
        <v>1.1968645883698947</v>
      </c>
      <c r="D162" s="11">
        <f t="shared" si="110"/>
        <v>0.21251183248791872</v>
      </c>
      <c r="E162" s="11">
        <v>0.52474596774501048</v>
      </c>
      <c r="F162" s="11">
        <f t="shared" si="114"/>
        <v>0.73725780023292919</v>
      </c>
      <c r="G162" s="200">
        <f t="shared" si="113"/>
        <v>2.8895164132393569E-2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1.7514177869965579</v>
      </c>
      <c r="C163" s="11">
        <v>2.3463730938236482</v>
      </c>
      <c r="D163" s="11">
        <f t="shared" si="110"/>
        <v>0.5949553068270903</v>
      </c>
      <c r="E163" s="11">
        <v>1.1448739251454416</v>
      </c>
      <c r="F163" s="11">
        <f t="shared" ref="F163:F166" si="115">SUM(D163:E163)</f>
        <v>1.7398292319725319</v>
      </c>
      <c r="G163" s="200">
        <f t="shared" si="113"/>
        <v>3.4102297546751537E-2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0.27104129092173179</v>
      </c>
      <c r="C164" s="11">
        <v>0.31280479321454463</v>
      </c>
      <c r="D164" s="11">
        <f t="shared" si="110"/>
        <v>4.1763502292812837E-2</v>
      </c>
      <c r="E164" s="11">
        <v>0.17974612842659152</v>
      </c>
      <c r="F164" s="11">
        <f t="shared" si="115"/>
        <v>0.22150963071940435</v>
      </c>
      <c r="G164" s="200">
        <f t="shared" si="113"/>
        <v>3.4496650089974601E-2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0.34624530244544788</v>
      </c>
      <c r="C165" s="11">
        <v>0.5226611804008372</v>
      </c>
      <c r="D165" s="11">
        <f t="shared" si="110"/>
        <v>0.17641587795538932</v>
      </c>
      <c r="E165" s="11">
        <v>0.28617917877924637</v>
      </c>
      <c r="F165" s="11">
        <f t="shared" si="115"/>
        <v>0.46259505673463569</v>
      </c>
      <c r="G165" s="200">
        <f t="shared" si="113"/>
        <v>4.0978242025621947E-2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0.79940730172620644</v>
      </c>
      <c r="C166" s="11">
        <v>1.1131314087635171</v>
      </c>
      <c r="D166" s="11">
        <f t="shared" si="110"/>
        <v>0.31372410703731068</v>
      </c>
      <c r="E166" s="11">
        <v>0.4733242080401675</v>
      </c>
      <c r="F166" s="11">
        <f t="shared" si="115"/>
        <v>0.78704831507747819</v>
      </c>
      <c r="G166" s="200">
        <f t="shared" si="113"/>
        <v>3.1488947998430161E-2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0.27694786804428245</v>
      </c>
      <c r="C167" s="11">
        <v>0.37150165394292683</v>
      </c>
      <c r="D167" s="11">
        <f t="shared" si="110"/>
        <v>9.4553785898644382E-2</v>
      </c>
      <c r="E167" s="11">
        <v>0.19126669196817855</v>
      </c>
      <c r="F167" s="11">
        <f t="shared" ref="F167" si="116">SUM(D167:E167)</f>
        <v>0.28582047786682296</v>
      </c>
      <c r="G167" s="200">
        <f t="shared" si="113"/>
        <v>3.5626431094726962E-2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0.16308157929808312</v>
      </c>
      <c r="C168" s="11">
        <v>0.24157220711401028</v>
      </c>
      <c r="D168" s="11">
        <f t="shared" si="110"/>
        <v>7.8490627815927166E-2</v>
      </c>
      <c r="E168" s="11">
        <v>0.1093164853664564</v>
      </c>
      <c r="F168" s="11">
        <f t="shared" ref="F168" si="117">SUM(D168:E168)</f>
        <v>0.18780711318238358</v>
      </c>
      <c r="G168" s="200">
        <f t="shared" si="113"/>
        <v>3.4792503760164184E-2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0.97336076843199848</v>
      </c>
      <c r="C169" s="11">
        <v>1.1178500556188244</v>
      </c>
      <c r="D169" s="11">
        <f>C169-B169</f>
        <v>0.14448928718682597</v>
      </c>
      <c r="E169" s="11">
        <v>0.6568423313685029</v>
      </c>
      <c r="F169" s="11">
        <f>SUM(D169:E169)</f>
        <v>0.80133161855532886</v>
      </c>
      <c r="G169" s="200">
        <f t="shared" si="113"/>
        <v>3.4978175077553741E-2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0.45027822935458517</v>
      </c>
      <c r="C170" s="11">
        <v>0.61812289367019668</v>
      </c>
      <c r="D170" s="11">
        <f t="shared" ref="D170:D176" si="118">C170-B170</f>
        <v>0.16784466431561151</v>
      </c>
      <c r="E170" s="11">
        <v>0.32419364863890721</v>
      </c>
      <c r="F170" s="11">
        <f t="shared" ref="F170:F171" si="119">SUM(D170:E170)</f>
        <v>0.49203831295451872</v>
      </c>
      <c r="G170" s="200">
        <f t="shared" si="113"/>
        <v>3.6815895711551638E-2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1.2817994912633324E-2</v>
      </c>
      <c r="C171" s="11">
        <v>1.1950272468079851E-2</v>
      </c>
      <c r="D171" s="11">
        <f t="shared" si="118"/>
        <v>-8.6772244455347348E-4</v>
      </c>
      <c r="E171" s="11">
        <v>6.8340535012288341E-3</v>
      </c>
      <c r="F171" s="11">
        <f t="shared" si="119"/>
        <v>5.9663310566753607E-3</v>
      </c>
      <c r="G171" s="200">
        <f t="shared" si="113"/>
        <v>2.8898455668794343E-2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0.53174204665824698</v>
      </c>
      <c r="C172" s="11">
        <v>0.68587996019974873</v>
      </c>
      <c r="D172" s="11">
        <f t="shared" si="118"/>
        <v>0.15413791354150175</v>
      </c>
      <c r="E172" s="11">
        <v>0.29211558774602991</v>
      </c>
      <c r="F172" s="11">
        <f t="shared" ref="F172:F173" si="120">SUM(D172:E172)</f>
        <v>0.44625350128753166</v>
      </c>
      <c r="G172" s="200">
        <f t="shared" si="113"/>
        <v>2.9619465434728598E-2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0.33626441052212269</v>
      </c>
      <c r="C173" s="11">
        <v>0.52196075120910657</v>
      </c>
      <c r="D173" s="11">
        <f t="shared" si="118"/>
        <v>0.18569634068698387</v>
      </c>
      <c r="E173" s="11">
        <v>0.21115411122234753</v>
      </c>
      <c r="F173" s="11">
        <f t="shared" si="120"/>
        <v>0.39685045190933144</v>
      </c>
      <c r="G173" s="200">
        <f t="shared" si="113"/>
        <v>3.3021210686438263E-2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0.36063792532986438</v>
      </c>
      <c r="C174" s="11">
        <v>0.60443876107796823</v>
      </c>
      <c r="D174" s="11">
        <f t="shared" si="118"/>
        <v>0.24380083574810385</v>
      </c>
      <c r="E174" s="11">
        <v>0.25827215276933585</v>
      </c>
      <c r="F174" s="11">
        <f t="shared" ref="F174:F175" si="121">SUM(D174:E174)</f>
        <v>0.50207298851743976</v>
      </c>
      <c r="G174" s="200">
        <f t="shared" si="113"/>
        <v>3.6661756442172511E-2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0.32544885300018467</v>
      </c>
      <c r="C175" s="11">
        <v>0.51396267467129375</v>
      </c>
      <c r="D175" s="11">
        <f t="shared" si="118"/>
        <v>0.18851382167110908</v>
      </c>
      <c r="E175" s="11">
        <v>0.30957950067358181</v>
      </c>
      <c r="F175" s="11">
        <f t="shared" si="121"/>
        <v>0.49809332234469089</v>
      </c>
      <c r="G175" s="200">
        <f t="shared" si="113"/>
        <v>4.5572193249123982E-2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0.15479104325930193</v>
      </c>
      <c r="C176" s="11">
        <v>0.56813024079319774</v>
      </c>
      <c r="D176" s="11">
        <f t="shared" si="118"/>
        <v>0.41333919753389581</v>
      </c>
      <c r="E176" s="11">
        <v>0.25946116229313537</v>
      </c>
      <c r="F176" s="11">
        <f t="shared" ref="F176" si="122">SUM(D176:E176)</f>
        <v>0.67280035982703112</v>
      </c>
      <c r="G176" s="200">
        <f t="shared" si="113"/>
        <v>6.782790730627819E-2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0.68099239181666038</v>
      </c>
      <c r="C177" s="11">
        <v>0.86296966479242199</v>
      </c>
      <c r="D177" s="11">
        <f t="shared" ref="D177" si="123">C177-B177</f>
        <v>0.18197727297576161</v>
      </c>
      <c r="E177" s="11">
        <v>0.46285189174514607</v>
      </c>
      <c r="F177" s="11">
        <f t="shared" ref="F177" si="124">SUM(D177:E177)</f>
        <v>0.64482916472090768</v>
      </c>
      <c r="G177" s="200">
        <f t="shared" si="113"/>
        <v>3.5177863618453653E-2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14.460537771273193</v>
      </c>
      <c r="C178" s="11">
        <f t="shared" ref="C178:F178" si="125">SUM(C152:C177)</f>
        <v>18.637039453435055</v>
      </c>
      <c r="D178" s="11">
        <f t="shared" si="125"/>
        <v>4.1765016821618595</v>
      </c>
      <c r="E178" s="11">
        <f t="shared" si="125"/>
        <v>8.768734843301532</v>
      </c>
      <c r="F178" s="11">
        <f t="shared" si="125"/>
        <v>12.945236525463393</v>
      </c>
      <c r="G178" s="200">
        <f t="shared" si="113"/>
        <v>3.2103880965375309E-2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4.4057641208336813</v>
      </c>
      <c r="C181" s="11">
        <v>3.7322939576398144</v>
      </c>
      <c r="D181" s="11">
        <f>C181-B181</f>
        <v>-0.67347016319386688</v>
      </c>
      <c r="E181" s="11">
        <v>1.5621718143458714</v>
      </c>
      <c r="F181" s="11">
        <f>SUM(D181:E181)</f>
        <v>0.8887016511520045</v>
      </c>
      <c r="G181" s="200">
        <f>IF(B181&gt;0,(1+(E181/B181))^(1/($C$6-$B$6))-1,0)</f>
        <v>2.0438558773104409E-2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1.8855168771327855</v>
      </c>
      <c r="C182" s="11">
        <v>1.7813443464599312</v>
      </c>
      <c r="D182" s="11">
        <f t="shared" ref="D182:D197" si="128">C182-B182</f>
        <v>-0.10417253067285426</v>
      </c>
      <c r="E182" s="11">
        <v>0.77473041944103882</v>
      </c>
      <c r="F182" s="11">
        <f t="shared" ref="F182:F189" si="129">SUM(D182:E182)</f>
        <v>0.67055788876818456</v>
      </c>
      <c r="G182" s="200">
        <f t="shared" ref="G182:G184" si="130">IF(B182&gt;0,(1+(E182/B182))^(1/($C$6-$B$6))-1,0)</f>
        <v>2.3213133141660514E-2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2.4032155631361056</v>
      </c>
      <c r="C183" s="11">
        <v>2.4437534496626343</v>
      </c>
      <c r="D183" s="11">
        <f t="shared" si="128"/>
        <v>4.0537886526528677E-2</v>
      </c>
      <c r="E183" s="11">
        <v>0.68277722782833794</v>
      </c>
      <c r="F183" s="11">
        <f t="shared" si="129"/>
        <v>0.72331511435486662</v>
      </c>
      <c r="G183" s="200">
        <f t="shared" si="130"/>
        <v>1.681078802895275E-2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1.6098414924644087</v>
      </c>
      <c r="C184" s="11">
        <v>1.841281502100736</v>
      </c>
      <c r="D184" s="11">
        <f t="shared" si="128"/>
        <v>0.23144000963632738</v>
      </c>
      <c r="E184" s="11">
        <v>0.89417942897405844</v>
      </c>
      <c r="F184" s="11">
        <f t="shared" si="129"/>
        <v>1.1256194386103857</v>
      </c>
      <c r="G184" s="200">
        <f t="shared" si="130"/>
        <v>2.9888769612908206E-2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0.70032864796222227</v>
      </c>
      <c r="C185" s="11">
        <v>0.58892177477036911</v>
      </c>
      <c r="D185" s="11">
        <f t="shared" si="128"/>
        <v>-0.11140687319185316</v>
      </c>
      <c r="E185" s="11">
        <v>0.22555963627595407</v>
      </c>
      <c r="F185" s="11">
        <f t="shared" si="129"/>
        <v>0.11415276308410091</v>
      </c>
      <c r="G185" s="200">
        <f>IF(B185&gt;0,(1+(E185/B185))^(1/($C$6-$B$6))-1,0)</f>
        <v>1.8787903533151518E-2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2.9161454336605965</v>
      </c>
      <c r="C186" s="11">
        <v>2.9114743331428814</v>
      </c>
      <c r="D186" s="11">
        <f t="shared" si="128"/>
        <v>-4.6711005177151321E-3</v>
      </c>
      <c r="E186" s="11">
        <v>1.0995227734273401</v>
      </c>
      <c r="F186" s="11">
        <f t="shared" si="129"/>
        <v>1.0948516729096249</v>
      </c>
      <c r="G186" s="200">
        <f t="shared" ref="G186:G205" si="131">IF(B186&gt;0,(1+(E186/B186))^(1/($C$6-$B$6))-1,0)</f>
        <v>2.1558502627055942E-2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1.3218389850056536</v>
      </c>
      <c r="C187" s="11">
        <v>0.89530443083185995</v>
      </c>
      <c r="D187" s="11">
        <f t="shared" si="128"/>
        <v>-0.4265345541737936</v>
      </c>
      <c r="E187" s="11">
        <v>0.34232895936240282</v>
      </c>
      <c r="F187" s="11">
        <f t="shared" si="129"/>
        <v>-8.4205594811390783E-2</v>
      </c>
      <c r="G187" s="200">
        <f t="shared" si="131"/>
        <v>1.5471891169072771E-2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1.2172591733145133</v>
      </c>
      <c r="C188" s="11">
        <v>2.7108308380677428</v>
      </c>
      <c r="D188" s="11">
        <f t="shared" si="128"/>
        <v>1.4935716647532296</v>
      </c>
      <c r="E188" s="11">
        <v>1.2339846033081923</v>
      </c>
      <c r="F188" s="11">
        <f t="shared" si="129"/>
        <v>2.7275562680614218</v>
      </c>
      <c r="G188" s="200">
        <f t="shared" si="131"/>
        <v>4.7772260744936235E-2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0.82457072488785621</v>
      </c>
      <c r="C189" s="11">
        <v>0.51830324434305153</v>
      </c>
      <c r="D189" s="11">
        <f t="shared" si="128"/>
        <v>-0.30626748054480468</v>
      </c>
      <c r="E189" s="11">
        <v>0.14104680834537589</v>
      </c>
      <c r="F189" s="11">
        <f t="shared" si="129"/>
        <v>-0.16522067219942879</v>
      </c>
      <c r="G189" s="200">
        <f t="shared" si="131"/>
        <v>1.0582597745988132E-2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0.78416252484026883</v>
      </c>
      <c r="C190" s="11">
        <v>0.53259128867968342</v>
      </c>
      <c r="D190" s="11">
        <f t="shared" si="128"/>
        <v>-0.25157123616058541</v>
      </c>
      <c r="E190" s="11">
        <v>0.20940981436561049</v>
      </c>
      <c r="F190" s="11">
        <f t="shared" ref="F190:F191" si="132">SUM(D190:E190)</f>
        <v>-4.2161421794974924E-2</v>
      </c>
      <c r="G190" s="200">
        <f t="shared" si="131"/>
        <v>1.5904523077210353E-2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3.7043144847529978</v>
      </c>
      <c r="C191" s="11">
        <v>3.520283672453862</v>
      </c>
      <c r="D191" s="11">
        <f t="shared" si="128"/>
        <v>-0.18403081229913587</v>
      </c>
      <c r="E191" s="11">
        <v>1.4293323482837068</v>
      </c>
      <c r="F191" s="11">
        <f t="shared" si="132"/>
        <v>1.2453015359845709</v>
      </c>
      <c r="G191" s="200">
        <f t="shared" si="131"/>
        <v>2.1992893463496754E-2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6.9155535814394788</v>
      </c>
      <c r="C192" s="11">
        <v>6.7905376237539548</v>
      </c>
      <c r="D192" s="11">
        <f t="shared" si="128"/>
        <v>-0.12501595768552409</v>
      </c>
      <c r="E192" s="11">
        <v>3.1242193405918015</v>
      </c>
      <c r="F192" s="11">
        <f t="shared" ref="F192:F195" si="133">SUM(D192:E192)</f>
        <v>2.9992033829062774</v>
      </c>
      <c r="G192" s="200">
        <f t="shared" si="131"/>
        <v>2.5163486237860688E-2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1.4093150714226872</v>
      </c>
      <c r="C193" s="11">
        <v>0.77225636397406161</v>
      </c>
      <c r="D193" s="11">
        <f t="shared" si="128"/>
        <v>-0.63705870744862558</v>
      </c>
      <c r="E193" s="11">
        <v>0.62178645776174801</v>
      </c>
      <c r="F193" s="11">
        <f t="shared" si="133"/>
        <v>-1.527224968687757E-2</v>
      </c>
      <c r="G193" s="200">
        <f t="shared" si="131"/>
        <v>2.4664214502629234E-2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0.62538863946208334</v>
      </c>
      <c r="C194" s="11">
        <v>0.60186625467831967</v>
      </c>
      <c r="D194" s="11">
        <f t="shared" si="128"/>
        <v>-2.3522384783763672E-2</v>
      </c>
      <c r="E194" s="11">
        <v>0.28235177147886092</v>
      </c>
      <c r="F194" s="11">
        <f t="shared" si="133"/>
        <v>0.25882938669509725</v>
      </c>
      <c r="G194" s="200">
        <f t="shared" si="131"/>
        <v>2.5150069495935234E-2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5.1271154761966367</v>
      </c>
      <c r="C195" s="11">
        <v>4.4593942347501594</v>
      </c>
      <c r="D195" s="11">
        <f t="shared" si="128"/>
        <v>-0.66772124144647726</v>
      </c>
      <c r="E195" s="11">
        <v>1.5800605586103253</v>
      </c>
      <c r="F195" s="11">
        <f t="shared" si="133"/>
        <v>0.91233931716384808</v>
      </c>
      <c r="G195" s="200">
        <f t="shared" si="131"/>
        <v>1.8070313352133827E-2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3.4987746987113888</v>
      </c>
      <c r="C196" s="11">
        <v>2.7167024466862921</v>
      </c>
      <c r="D196" s="11">
        <f t="shared" si="128"/>
        <v>-0.78207225202509667</v>
      </c>
      <c r="E196" s="11">
        <v>1.1152935239051631</v>
      </c>
      <c r="F196" s="11">
        <f t="shared" ref="F196" si="134">SUM(D196:E196)</f>
        <v>0.33322127188006645</v>
      </c>
      <c r="G196" s="200">
        <f t="shared" si="131"/>
        <v>1.8617662167893512E-2</v>
      </c>
    </row>
    <row r="197" spans="1:14" x14ac:dyDescent="0.2">
      <c r="A197" t="str">
        <f t="shared" si="127"/>
        <v>54 Textiles, printing and other skilled trades</v>
      </c>
      <c r="B197" s="11">
        <v>1.5168069110663251</v>
      </c>
      <c r="C197" s="11">
        <v>1.7678675895251619</v>
      </c>
      <c r="D197" s="11">
        <f t="shared" si="128"/>
        <v>0.25106067845883673</v>
      </c>
      <c r="E197" s="11">
        <v>0.65087916554742409</v>
      </c>
      <c r="F197" s="11">
        <f t="shared" ref="F197" si="135">SUM(D197:E197)</f>
        <v>0.90193984400626082</v>
      </c>
      <c r="G197" s="200">
        <f t="shared" si="131"/>
        <v>2.4089089579345524E-2</v>
      </c>
    </row>
    <row r="198" spans="1:14" x14ac:dyDescent="0.2">
      <c r="A198" t="str">
        <f t="shared" si="127"/>
        <v>61 Caring personal service occupations</v>
      </c>
      <c r="B198" s="11">
        <v>8.4305449078848707</v>
      </c>
      <c r="C198" s="11">
        <v>11.568575959127832</v>
      </c>
      <c r="D198" s="11">
        <f>C198-B198</f>
        <v>3.1380310512429617</v>
      </c>
      <c r="E198" s="11">
        <v>5.6237104770805262</v>
      </c>
      <c r="F198" s="11">
        <f>SUM(D198:E198)</f>
        <v>8.761741528323487</v>
      </c>
      <c r="G198" s="200">
        <f t="shared" si="131"/>
        <v>3.4657983121521685E-2</v>
      </c>
    </row>
    <row r="199" spans="1:14" x14ac:dyDescent="0.2">
      <c r="A199" t="str">
        <f t="shared" si="127"/>
        <v>62 Leisure, travel and related personal service occupations</v>
      </c>
      <c r="B199" s="11">
        <v>1.7089880441252381</v>
      </c>
      <c r="C199" s="11">
        <v>1.22593696501595</v>
      </c>
      <c r="D199" s="11">
        <f t="shared" ref="D199:D205" si="136">C199-B199</f>
        <v>-0.48305107910928813</v>
      </c>
      <c r="E199" s="11">
        <v>0.61950788549466684</v>
      </c>
      <c r="F199" s="11">
        <f t="shared" ref="F199:F200" si="137">SUM(D199:E199)</f>
        <v>0.13645680638537871</v>
      </c>
      <c r="G199" s="200">
        <f t="shared" si="131"/>
        <v>2.0835498798747798E-2</v>
      </c>
    </row>
    <row r="200" spans="1:14" x14ac:dyDescent="0.2">
      <c r="A200" t="str">
        <f t="shared" si="127"/>
        <v>63 Community and civil enforcement occupations</v>
      </c>
      <c r="B200" s="11">
        <v>6.1679503594525502E-2</v>
      </c>
      <c r="C200" s="11">
        <v>4.3540473347099547E-2</v>
      </c>
      <c r="D200" s="11">
        <f t="shared" si="136"/>
        <v>-1.8139030247425955E-2</v>
      </c>
      <c r="E200" s="11">
        <v>1.4926024780923627E-2</v>
      </c>
      <c r="F200" s="11">
        <f t="shared" si="137"/>
        <v>-3.2130054665023278E-3</v>
      </c>
      <c r="G200" s="200">
        <f t="shared" si="131"/>
        <v>1.455271213444953E-2</v>
      </c>
    </row>
    <row r="201" spans="1:14" x14ac:dyDescent="0.2">
      <c r="A201" t="str">
        <f t="shared" si="127"/>
        <v>71 Sales occupations</v>
      </c>
      <c r="B201" s="11">
        <v>5.3971377605131261</v>
      </c>
      <c r="C201" s="11">
        <v>5.7821806486609075</v>
      </c>
      <c r="D201" s="11">
        <f t="shared" si="136"/>
        <v>0.38504288814778143</v>
      </c>
      <c r="E201" s="11">
        <v>2.5046568589144216</v>
      </c>
      <c r="F201" s="11">
        <f t="shared" ref="F201:F202" si="138">SUM(D201:E201)</f>
        <v>2.889699747062203</v>
      </c>
      <c r="G201" s="200">
        <f t="shared" si="131"/>
        <v>2.5740450099323464E-2</v>
      </c>
    </row>
    <row r="202" spans="1:14" x14ac:dyDescent="0.2">
      <c r="A202" t="str">
        <f t="shared" si="127"/>
        <v>72 Customer service occupations</v>
      </c>
      <c r="B202" s="11">
        <v>1.4900724748528436</v>
      </c>
      <c r="C202" s="11">
        <v>1.8775424727994803</v>
      </c>
      <c r="D202" s="11">
        <f t="shared" si="136"/>
        <v>0.38746999794663672</v>
      </c>
      <c r="E202" s="11">
        <v>0.6930373000675516</v>
      </c>
      <c r="F202" s="11">
        <f t="shared" si="138"/>
        <v>1.0805072980141883</v>
      </c>
      <c r="G202" s="200">
        <f t="shared" si="131"/>
        <v>2.5788624854684805E-2</v>
      </c>
    </row>
    <row r="203" spans="1:14" x14ac:dyDescent="0.2">
      <c r="A203" t="str">
        <f t="shared" si="127"/>
        <v>81 Process, plant and machine operatives</v>
      </c>
      <c r="B203" s="11">
        <v>3.0386959504440219</v>
      </c>
      <c r="C203" s="11">
        <v>3.56144136726807</v>
      </c>
      <c r="D203" s="11">
        <f t="shared" si="136"/>
        <v>0.52274541682404818</v>
      </c>
      <c r="E203" s="11">
        <v>1.226329272714995</v>
      </c>
      <c r="F203" s="11">
        <f t="shared" ref="F203:F204" si="139">SUM(D203:E203)</f>
        <v>1.7490746895390432</v>
      </c>
      <c r="G203" s="200">
        <f t="shared" si="131"/>
        <v>2.2858653716345323E-2</v>
      </c>
    </row>
    <row r="204" spans="1:14" x14ac:dyDescent="0.2">
      <c r="A204" t="str">
        <f t="shared" si="127"/>
        <v>82 Transport and mobile machine drivers and operatives</v>
      </c>
      <c r="B204" s="11">
        <v>2.2846234358257953</v>
      </c>
      <c r="C204" s="11">
        <v>2.5637394832262257</v>
      </c>
      <c r="D204" s="11">
        <f t="shared" si="136"/>
        <v>0.27911604740043039</v>
      </c>
      <c r="E204" s="11">
        <v>1.1791033517851059</v>
      </c>
      <c r="F204" s="11">
        <f t="shared" si="139"/>
        <v>1.4582193991855363</v>
      </c>
      <c r="G204" s="200">
        <f t="shared" si="131"/>
        <v>2.813134551380303E-2</v>
      </c>
    </row>
    <row r="205" spans="1:14" x14ac:dyDescent="0.2">
      <c r="A205" t="str">
        <f t="shared" si="127"/>
        <v>91 Elementary trades and related occupations</v>
      </c>
      <c r="B205" s="11">
        <v>0.92891675375672955</v>
      </c>
      <c r="C205" s="11">
        <v>2.5390377344604778</v>
      </c>
      <c r="D205" s="11">
        <f t="shared" si="136"/>
        <v>1.6101209807037482</v>
      </c>
      <c r="E205" s="11">
        <v>0.95909072873835655</v>
      </c>
      <c r="F205" s="11">
        <f t="shared" ref="F205" si="140">SUM(D205:E205)</f>
        <v>2.5692117094421048</v>
      </c>
      <c r="G205" s="200">
        <f t="shared" si="131"/>
        <v>4.8419591041201526E-2</v>
      </c>
    </row>
    <row r="206" spans="1:14" x14ac:dyDescent="0.2">
      <c r="A206" t="str">
        <f t="shared" si="127"/>
        <v>92 Elementary administration and service occupations</v>
      </c>
      <c r="B206" s="11">
        <v>4.611499605972937</v>
      </c>
      <c r="C206" s="11">
        <v>3.8923652388869088</v>
      </c>
      <c r="D206" s="11">
        <f t="shared" ref="D206" si="141">C206-B206</f>
        <v>-0.71913436708602818</v>
      </c>
      <c r="E206" s="11">
        <v>1.8519473957616523</v>
      </c>
      <c r="F206" s="11">
        <f t="shared" ref="F206" si="142">SUM(D206:E206)</f>
        <v>1.1328130286756242</v>
      </c>
      <c r="G206" s="200">
        <f t="shared" ref="G206:G207" si="143">IF(B206&gt;0,(1+(E206/B206))^(1/($C$6-$B$6))-1,0)</f>
        <v>2.2762511815370257E-2</v>
      </c>
    </row>
    <row r="207" spans="1:14" x14ac:dyDescent="0.2">
      <c r="A207" t="str">
        <f t="shared" si="127"/>
        <v>All occupations</v>
      </c>
      <c r="B207" s="11">
        <f>SUM(B181:B206)</f>
        <v>68.818070843259775</v>
      </c>
      <c r="C207" s="11">
        <f t="shared" ref="C207:F207" si="144">SUM(C181:C206)</f>
        <v>71.639367694313464</v>
      </c>
      <c r="D207" s="11">
        <f t="shared" si="144"/>
        <v>2.8212968510536904</v>
      </c>
      <c r="E207" s="11">
        <f t="shared" si="144"/>
        <v>30.641943947191415</v>
      </c>
      <c r="F207" s="11">
        <f t="shared" si="144"/>
        <v>33.46324079824511</v>
      </c>
      <c r="G207" s="200">
        <f t="shared" si="143"/>
        <v>2.485651995709337E-2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3.042870043840876</v>
      </c>
      <c r="C210" s="11">
        <v>1.6196861122359481</v>
      </c>
      <c r="D210" s="11">
        <f>C210-B210</f>
        <v>-1.423183931604928</v>
      </c>
      <c r="E210" s="11">
        <v>0.90815950245775345</v>
      </c>
      <c r="F210" s="11">
        <f>SUM(D210:E210)</f>
        <v>-0.5150244291471745</v>
      </c>
      <c r="G210" s="200">
        <f>IF(B210&gt;0,(1+(E210/B210))^(1/($C$6-$B$6))-1,0)</f>
        <v>1.7564135124445324E-2</v>
      </c>
    </row>
    <row r="211" spans="1:7" x14ac:dyDescent="0.2">
      <c r="A211" t="str">
        <f t="shared" si="146"/>
        <v>12 Other managers and proprietors</v>
      </c>
      <c r="B211" s="11">
        <v>1.8466413177267744</v>
      </c>
      <c r="C211" s="11">
        <v>1.3356369250910021</v>
      </c>
      <c r="D211" s="11">
        <f t="shared" ref="D211:D226" si="147">C211-B211</f>
        <v>-0.51100439263577235</v>
      </c>
      <c r="E211" s="11">
        <v>0.80286234809587931</v>
      </c>
      <c r="F211" s="11">
        <f t="shared" ref="F211:F218" si="148">SUM(D211:E211)</f>
        <v>0.29185795546010695</v>
      </c>
      <c r="G211" s="200">
        <f t="shared" ref="G211:G213" si="149">IF(B211&gt;0,(1+(E211/B211))^(1/($C$6-$B$6))-1,0)</f>
        <v>2.4358868519916754E-2</v>
      </c>
    </row>
    <row r="212" spans="1:7" x14ac:dyDescent="0.2">
      <c r="A212" t="str">
        <f t="shared" si="146"/>
        <v>21 Science, research, engineering and technology professionals</v>
      </c>
      <c r="B212" s="11">
        <v>1.4801258866340483</v>
      </c>
      <c r="C212" s="11">
        <v>1.1908591328464839</v>
      </c>
      <c r="D212" s="11">
        <f t="shared" si="147"/>
        <v>-0.28926675378756439</v>
      </c>
      <c r="E212" s="11">
        <v>0.44754569765410035</v>
      </c>
      <c r="F212" s="11">
        <f t="shared" si="148"/>
        <v>0.15827894386653596</v>
      </c>
      <c r="G212" s="200">
        <f t="shared" si="149"/>
        <v>1.7768392460404403E-2</v>
      </c>
    </row>
    <row r="213" spans="1:7" x14ac:dyDescent="0.2">
      <c r="A213" t="str">
        <f t="shared" si="146"/>
        <v>22 Health professionals</v>
      </c>
      <c r="B213" s="11">
        <v>1.0764466477395818</v>
      </c>
      <c r="C213" s="11">
        <v>0.62415632090239137</v>
      </c>
      <c r="D213" s="11">
        <f t="shared" si="147"/>
        <v>-0.45229032683719039</v>
      </c>
      <c r="E213" s="11">
        <v>0.37024631069388875</v>
      </c>
      <c r="F213" s="11">
        <f t="shared" si="148"/>
        <v>-8.2044016143301646E-2</v>
      </c>
      <c r="G213" s="200">
        <f t="shared" si="149"/>
        <v>1.990312827317009E-2</v>
      </c>
    </row>
    <row r="214" spans="1:7" x14ac:dyDescent="0.2">
      <c r="A214" t="str">
        <f t="shared" si="146"/>
        <v>23 Teaching and other educational professionals</v>
      </c>
      <c r="B214" s="11">
        <v>0.51965817056757935</v>
      </c>
      <c r="C214" s="11">
        <v>0.26156765242649943</v>
      </c>
      <c r="D214" s="11">
        <f t="shared" si="147"/>
        <v>-0.25809051814107992</v>
      </c>
      <c r="E214" s="11">
        <v>0.16237272485754273</v>
      </c>
      <c r="F214" s="11">
        <f t="shared" si="148"/>
        <v>-9.5717793283537189E-2</v>
      </c>
      <c r="G214" s="200">
        <f>IF(B214&gt;0,(1+(E214/B214))^(1/($C$6-$B$6))-1,0)</f>
        <v>1.8292204873500806E-2</v>
      </c>
    </row>
    <row r="215" spans="1:7" x14ac:dyDescent="0.2">
      <c r="A215" t="str">
        <f t="shared" si="146"/>
        <v>24 Business, media and public service professionals</v>
      </c>
      <c r="B215" s="11">
        <v>1.7992992457748795</v>
      </c>
      <c r="C215" s="11">
        <v>1.1030238959985827</v>
      </c>
      <c r="D215" s="11">
        <f t="shared" si="147"/>
        <v>-0.69627534977629679</v>
      </c>
      <c r="E215" s="11">
        <v>0.52985667452210883</v>
      </c>
      <c r="F215" s="11">
        <f t="shared" si="148"/>
        <v>-0.16641867525418796</v>
      </c>
      <c r="G215" s="200">
        <f t="shared" ref="G215:G234" si="150">IF(B215&gt;0,(1+(E215/B215))^(1/($C$6-$B$6))-1,0)</f>
        <v>1.7356141080934417E-2</v>
      </c>
    </row>
    <row r="216" spans="1:7" x14ac:dyDescent="0.2">
      <c r="A216" t="str">
        <f t="shared" si="146"/>
        <v>31 Science, engineering and technology associate professionals</v>
      </c>
      <c r="B216" s="11">
        <v>0.90341933549136844</v>
      </c>
      <c r="C216" s="11">
        <v>0.64311910298446162</v>
      </c>
      <c r="D216" s="11">
        <f t="shared" si="147"/>
        <v>-0.26030023250690681</v>
      </c>
      <c r="E216" s="11">
        <v>0.25751448930481524</v>
      </c>
      <c r="F216" s="11">
        <f t="shared" si="148"/>
        <v>-2.7857432020915729E-3</v>
      </c>
      <c r="G216" s="200">
        <f t="shared" si="150"/>
        <v>1.6860097517157113E-2</v>
      </c>
    </row>
    <row r="217" spans="1:7" x14ac:dyDescent="0.2">
      <c r="A217" t="str">
        <f t="shared" si="146"/>
        <v>32 Health and social care associate professionals</v>
      </c>
      <c r="B217" s="11">
        <v>0.89018109013606672</v>
      </c>
      <c r="C217" s="11">
        <v>0.94244166900102511</v>
      </c>
      <c r="D217" s="11">
        <f t="shared" si="147"/>
        <v>5.2260578864958385E-2</v>
      </c>
      <c r="E217" s="11">
        <v>0.55467397110912942</v>
      </c>
      <c r="F217" s="11">
        <f t="shared" si="148"/>
        <v>0.6069345499740878</v>
      </c>
      <c r="G217" s="200">
        <f t="shared" si="150"/>
        <v>3.2816247416726174E-2</v>
      </c>
    </row>
    <row r="218" spans="1:7" x14ac:dyDescent="0.2">
      <c r="A218" t="str">
        <f t="shared" si="146"/>
        <v>33 Protective service occupations</v>
      </c>
      <c r="B218" s="11">
        <v>0.86395969654294902</v>
      </c>
      <c r="C218" s="11">
        <v>0.37896374271188094</v>
      </c>
      <c r="D218" s="11">
        <f t="shared" si="147"/>
        <v>-0.48499595383106808</v>
      </c>
      <c r="E218" s="11">
        <v>0.15302874330365246</v>
      </c>
      <c r="F218" s="11">
        <f t="shared" si="148"/>
        <v>-0.33196721052741562</v>
      </c>
      <c r="G218" s="200">
        <f t="shared" si="150"/>
        <v>1.0930971835834802E-2</v>
      </c>
    </row>
    <row r="219" spans="1:7" x14ac:dyDescent="0.2">
      <c r="A219" t="str">
        <f t="shared" si="146"/>
        <v>34 Culture, media and sports occupations</v>
      </c>
      <c r="B219" s="11">
        <v>0.30719345300247475</v>
      </c>
      <c r="C219" s="11">
        <v>0.1006010568711803</v>
      </c>
      <c r="D219" s="11">
        <f t="shared" si="147"/>
        <v>-0.20659239613129443</v>
      </c>
      <c r="E219" s="11">
        <v>5.626689173053654E-2</v>
      </c>
      <c r="F219" s="11">
        <f t="shared" ref="F219:F220" si="151">SUM(D219:E219)</f>
        <v>-0.1503255044007579</v>
      </c>
      <c r="G219" s="200">
        <f t="shared" si="150"/>
        <v>1.1275933371203362E-2</v>
      </c>
    </row>
    <row r="220" spans="1:7" x14ac:dyDescent="0.2">
      <c r="A220" t="str">
        <f t="shared" si="146"/>
        <v>35 Business and public service associate professionals</v>
      </c>
      <c r="B220" s="11">
        <v>2.6520867658869096</v>
      </c>
      <c r="C220" s="11">
        <v>1.7209608475974163</v>
      </c>
      <c r="D220" s="11">
        <f t="shared" si="147"/>
        <v>-0.93112591828949332</v>
      </c>
      <c r="E220" s="11">
        <v>0.81148514247476278</v>
      </c>
      <c r="F220" s="11">
        <f t="shared" si="151"/>
        <v>-0.11964077581473054</v>
      </c>
      <c r="G220" s="200">
        <f t="shared" si="150"/>
        <v>1.7956216026016936E-2</v>
      </c>
    </row>
    <row r="221" spans="1:7" x14ac:dyDescent="0.2">
      <c r="A221" t="str">
        <f t="shared" si="146"/>
        <v>41 Administrative occupations</v>
      </c>
      <c r="B221" s="11">
        <v>7.2777380913392475</v>
      </c>
      <c r="C221" s="11">
        <v>4.5383997930431939</v>
      </c>
      <c r="D221" s="11">
        <f t="shared" si="147"/>
        <v>-2.7393382982960537</v>
      </c>
      <c r="E221" s="11">
        <v>2.4700008214634077</v>
      </c>
      <c r="F221" s="11">
        <f t="shared" ref="F221:F224" si="152">SUM(D221:E221)</f>
        <v>-0.26933747683264597</v>
      </c>
      <c r="G221" s="200">
        <f t="shared" si="150"/>
        <v>1.9672009192522655E-2</v>
      </c>
    </row>
    <row r="222" spans="1:7" x14ac:dyDescent="0.2">
      <c r="A222" t="str">
        <f t="shared" si="146"/>
        <v>42 Secretarial and related occupations</v>
      </c>
      <c r="B222" s="11">
        <v>1.4546808520007781</v>
      </c>
      <c r="C222" s="11">
        <v>0.26724303274140093</v>
      </c>
      <c r="D222" s="11">
        <f t="shared" si="147"/>
        <v>-1.1874378192593773</v>
      </c>
      <c r="E222" s="11">
        <v>0.374078273324076</v>
      </c>
      <c r="F222" s="11">
        <f t="shared" si="152"/>
        <v>-0.81335954593530135</v>
      </c>
      <c r="G222" s="200">
        <f t="shared" si="150"/>
        <v>1.5373720396125945E-2</v>
      </c>
    </row>
    <row r="223" spans="1:7" x14ac:dyDescent="0.2">
      <c r="A223" t="str">
        <f t="shared" si="146"/>
        <v>51 Skilled agricultural and related trades</v>
      </c>
      <c r="B223" s="11">
        <v>0.88543014167688316</v>
      </c>
      <c r="C223" s="11">
        <v>0.67113006018134624</v>
      </c>
      <c r="D223" s="11">
        <f t="shared" si="147"/>
        <v>-0.21430008149553692</v>
      </c>
      <c r="E223" s="11">
        <v>0.39057830688016654</v>
      </c>
      <c r="F223" s="11">
        <f t="shared" si="152"/>
        <v>0.17627822538462962</v>
      </c>
      <c r="G223" s="200">
        <f t="shared" si="150"/>
        <v>2.4660394056392532E-2</v>
      </c>
    </row>
    <row r="224" spans="1:7" x14ac:dyDescent="0.2">
      <c r="A224" t="str">
        <f t="shared" si="146"/>
        <v>52 Skilled metal, electrical and electronic trades</v>
      </c>
      <c r="B224" s="11">
        <v>2.5094065909142573</v>
      </c>
      <c r="C224" s="11">
        <v>1.6496223074288847</v>
      </c>
      <c r="D224" s="11">
        <f t="shared" si="147"/>
        <v>-0.85978428348537261</v>
      </c>
      <c r="E224" s="11">
        <v>0.71655860811986483</v>
      </c>
      <c r="F224" s="11">
        <f t="shared" si="152"/>
        <v>-0.14322567536550779</v>
      </c>
      <c r="G224" s="200">
        <f t="shared" si="150"/>
        <v>1.6886721239606883E-2</v>
      </c>
    </row>
    <row r="225" spans="1:7" x14ac:dyDescent="0.2">
      <c r="A225" t="str">
        <f t="shared" si="146"/>
        <v>53 Skilled construction and building trades</v>
      </c>
      <c r="B225" s="11">
        <v>2.9742529227059689</v>
      </c>
      <c r="C225" s="11">
        <v>2.3908791190068457</v>
      </c>
      <c r="D225" s="11">
        <f t="shared" si="147"/>
        <v>-0.58337380369912317</v>
      </c>
      <c r="E225" s="11">
        <v>1.1479222540181293</v>
      </c>
      <c r="F225" s="11">
        <f t="shared" ref="F225" si="153">SUM(D225:E225)</f>
        <v>0.56454845031900613</v>
      </c>
      <c r="G225" s="200">
        <f t="shared" si="150"/>
        <v>2.1997663968956527E-2</v>
      </c>
    </row>
    <row r="226" spans="1:7" x14ac:dyDescent="0.2">
      <c r="A226" t="str">
        <f t="shared" si="146"/>
        <v>54 Textiles, printing and other skilled trades</v>
      </c>
      <c r="B226" s="11">
        <v>1.5195615181787392</v>
      </c>
      <c r="C226" s="11">
        <v>1.0028981718863366</v>
      </c>
      <c r="D226" s="11">
        <f t="shared" si="147"/>
        <v>-0.51666334629240263</v>
      </c>
      <c r="E226" s="11">
        <v>0.47193710649590626</v>
      </c>
      <c r="F226" s="11">
        <f t="shared" ref="F226" si="154">SUM(D226:E226)</f>
        <v>-4.472623979649637E-2</v>
      </c>
      <c r="G226" s="200">
        <f t="shared" si="150"/>
        <v>1.8194581655733844E-2</v>
      </c>
    </row>
    <row r="227" spans="1:7" x14ac:dyDescent="0.2">
      <c r="A227" t="str">
        <f t="shared" si="146"/>
        <v>61 Caring personal service occupations</v>
      </c>
      <c r="B227" s="11">
        <v>5.9524755705180095</v>
      </c>
      <c r="C227" s="11">
        <v>3.9117526093516077</v>
      </c>
      <c r="D227" s="11">
        <f>C227-B227</f>
        <v>-2.0407229611664017</v>
      </c>
      <c r="E227" s="11">
        <v>2.4372904034901701</v>
      </c>
      <c r="F227" s="11">
        <f>SUM(D227:E227)</f>
        <v>0.39656744232376839</v>
      </c>
      <c r="G227" s="200">
        <f t="shared" si="150"/>
        <v>2.3144125399675142E-2</v>
      </c>
    </row>
    <row r="228" spans="1:7" x14ac:dyDescent="0.2">
      <c r="A228" t="str">
        <f t="shared" si="146"/>
        <v>62 Leisure, travel and related personal service occupations</v>
      </c>
      <c r="B228" s="11">
        <v>1.7783566271788769</v>
      </c>
      <c r="C228" s="11">
        <v>0.98451610574050785</v>
      </c>
      <c r="D228" s="11">
        <f t="shared" ref="D228:D234" si="155">C228-B228</f>
        <v>-0.79384052143836903</v>
      </c>
      <c r="E228" s="11">
        <v>0.58982407253584401</v>
      </c>
      <c r="F228" s="11">
        <f t="shared" ref="F228:F229" si="156">SUM(D228:E228)</f>
        <v>-0.20401644890252502</v>
      </c>
      <c r="G228" s="200">
        <f t="shared" si="150"/>
        <v>1.9278973453193515E-2</v>
      </c>
    </row>
    <row r="229" spans="1:7" x14ac:dyDescent="0.2">
      <c r="A229" t="str">
        <f t="shared" si="146"/>
        <v>63 Community and civil enforcement occupations</v>
      </c>
      <c r="B229" s="11">
        <v>8.5128418847648338E-2</v>
      </c>
      <c r="C229" s="11">
        <v>4.9316232370402772E-2</v>
      </c>
      <c r="D229" s="11">
        <f t="shared" si="155"/>
        <v>-3.5812186477245565E-2</v>
      </c>
      <c r="E229" s="11">
        <v>2.3428647202464285E-2</v>
      </c>
      <c r="F229" s="11">
        <f t="shared" si="156"/>
        <v>-1.238353927478128E-2</v>
      </c>
      <c r="G229" s="200">
        <f t="shared" si="150"/>
        <v>1.6339727627239453E-2</v>
      </c>
    </row>
    <row r="230" spans="1:7" x14ac:dyDescent="0.2">
      <c r="A230" t="str">
        <f t="shared" si="146"/>
        <v>71 Sales occupations</v>
      </c>
      <c r="B230" s="11">
        <v>5.0217359573430214</v>
      </c>
      <c r="C230" s="11">
        <v>3.3776470606463942</v>
      </c>
      <c r="D230" s="11">
        <f t="shared" si="155"/>
        <v>-1.6440888966966272</v>
      </c>
      <c r="E230" s="11">
        <v>1.9212408441566062</v>
      </c>
      <c r="F230" s="11">
        <f t="shared" ref="F230:F231" si="157">SUM(D230:E230)</f>
        <v>0.27715194745997906</v>
      </c>
      <c r="G230" s="200">
        <f t="shared" si="150"/>
        <v>2.1831898751028422E-2</v>
      </c>
    </row>
    <row r="231" spans="1:7" x14ac:dyDescent="0.2">
      <c r="A231" t="str">
        <f t="shared" si="146"/>
        <v>72 Customer service occupations</v>
      </c>
      <c r="B231" s="11">
        <v>1.3482722607338695</v>
      </c>
      <c r="C231" s="11">
        <v>1.1283663714544212</v>
      </c>
      <c r="D231" s="11">
        <f t="shared" si="155"/>
        <v>-0.21990588927944832</v>
      </c>
      <c r="E231" s="11">
        <v>0.56636318838602928</v>
      </c>
      <c r="F231" s="11">
        <f t="shared" si="157"/>
        <v>0.34645729910658096</v>
      </c>
      <c r="G231" s="200">
        <f t="shared" si="150"/>
        <v>2.3655678054536278E-2</v>
      </c>
    </row>
    <row r="232" spans="1:7" x14ac:dyDescent="0.2">
      <c r="A232" t="str">
        <f t="shared" si="146"/>
        <v>81 Process, plant and machine operatives</v>
      </c>
      <c r="B232" s="11">
        <v>3.5639372333654809</v>
      </c>
      <c r="C232" s="11">
        <v>2.9864552388386456</v>
      </c>
      <c r="D232" s="11">
        <f t="shared" si="155"/>
        <v>-0.57748199452683524</v>
      </c>
      <c r="E232" s="11">
        <v>1.3735218910571816</v>
      </c>
      <c r="F232" s="11">
        <f t="shared" ref="F232:F233" si="158">SUM(D232:E232)</f>
        <v>0.79603989653034635</v>
      </c>
      <c r="G232" s="200">
        <f t="shared" si="150"/>
        <v>2.1970197327586982E-2</v>
      </c>
    </row>
    <row r="233" spans="1:7" x14ac:dyDescent="0.2">
      <c r="A233" t="str">
        <f t="shared" si="146"/>
        <v>82 Transport and mobile machine drivers and operatives</v>
      </c>
      <c r="B233" s="11">
        <v>3.0214172358760365</v>
      </c>
      <c r="C233" s="11">
        <v>2.6577936924882359</v>
      </c>
      <c r="D233" s="11">
        <f t="shared" si="155"/>
        <v>-0.36362354338780056</v>
      </c>
      <c r="E233" s="11">
        <v>1.485461645927793</v>
      </c>
      <c r="F233" s="11">
        <f t="shared" si="158"/>
        <v>1.1218381025399924</v>
      </c>
      <c r="G233" s="200">
        <f t="shared" si="150"/>
        <v>2.7017110037084624E-2</v>
      </c>
    </row>
    <row r="234" spans="1:7" x14ac:dyDescent="0.2">
      <c r="A234" t="str">
        <f t="shared" si="146"/>
        <v>91 Elementary trades and related occupations</v>
      </c>
      <c r="B234" s="11">
        <v>1.4168132956364083</v>
      </c>
      <c r="C234" s="11">
        <v>2.3280520923807932</v>
      </c>
      <c r="D234" s="11">
        <f t="shared" si="155"/>
        <v>0.9112387967443849</v>
      </c>
      <c r="E234" s="11">
        <v>0.97691991164461234</v>
      </c>
      <c r="F234" s="11">
        <f t="shared" ref="F234" si="159">SUM(D234:E234)</f>
        <v>1.8881587083889972</v>
      </c>
      <c r="G234" s="200">
        <f t="shared" si="150"/>
        <v>3.5581320260355875E-2</v>
      </c>
    </row>
    <row r="235" spans="1:7" x14ac:dyDescent="0.2">
      <c r="A235" t="str">
        <f t="shared" si="146"/>
        <v>92 Elementary administration and service occupations</v>
      </c>
      <c r="B235" s="11">
        <v>7.3918749012656066</v>
      </c>
      <c r="C235" s="11">
        <v>4.8672784871038539</v>
      </c>
      <c r="D235" s="11">
        <f t="shared" ref="D235" si="160">C235-B235</f>
        <v>-2.5245964141617527</v>
      </c>
      <c r="E235" s="11">
        <v>2.6731065791617143</v>
      </c>
      <c r="F235" s="11">
        <f t="shared" ref="F235" si="161">SUM(D235:E235)</f>
        <v>0.14851016499996161</v>
      </c>
      <c r="G235" s="200">
        <f t="shared" ref="G235:G236" si="162">IF(B235&gt;0,(1+(E235/B235))^(1/($C$6-$B$6))-1,0)</f>
        <v>2.0791922393980311E-2</v>
      </c>
    </row>
    <row r="236" spans="1:7" x14ac:dyDescent="0.2">
      <c r="A236" t="str">
        <f t="shared" si="146"/>
        <v>All occupations</v>
      </c>
      <c r="B236" s="11">
        <f>SUM(B210:B235)</f>
        <v>61.582963270924338</v>
      </c>
      <c r="C236" s="11">
        <f t="shared" ref="C236:F236" si="163">SUM(C210:C235)</f>
        <v>42.732366833329742</v>
      </c>
      <c r="D236" s="11">
        <f t="shared" si="163"/>
        <v>-18.8505964375946</v>
      </c>
      <c r="E236" s="11">
        <f t="shared" si="163"/>
        <v>22.672245050068131</v>
      </c>
      <c r="F236" s="11">
        <f t="shared" si="163"/>
        <v>3.8216486124735378</v>
      </c>
      <c r="G236" s="200">
        <f t="shared" si="162"/>
        <v>2.1117560447141193E-2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2.0085226502125075</v>
      </c>
      <c r="C239" s="11">
        <v>1.134755849191162</v>
      </c>
      <c r="D239" s="11">
        <f>C239-B239</f>
        <v>-0.87376680102134552</v>
      </c>
      <c r="E239" s="11">
        <v>0.60674248068061454</v>
      </c>
      <c r="F239" s="11">
        <f>SUM(D239:E239)</f>
        <v>-0.26702432034073098</v>
      </c>
      <c r="G239" s="200">
        <f>IF(B239&gt;0,(1+(E239/B239))^(1/($C$6-$B$6))-1,0)</f>
        <v>1.7753487693972225E-2</v>
      </c>
    </row>
    <row r="240" spans="1:7" x14ac:dyDescent="0.2">
      <c r="A240" t="str">
        <f t="shared" si="165"/>
        <v>12 Other managers and proprietors</v>
      </c>
      <c r="B240" s="11">
        <v>1.0803383363049002</v>
      </c>
      <c r="C240" s="11">
        <v>0.66344326109608487</v>
      </c>
      <c r="D240" s="11">
        <f t="shared" ref="D240:D255" si="166">C240-B240</f>
        <v>-0.4168950752088153</v>
      </c>
      <c r="E240" s="11">
        <v>0.36796533867035047</v>
      </c>
      <c r="F240" s="11">
        <f t="shared" ref="F240:F247" si="167">SUM(D240:E240)</f>
        <v>-4.892973653846483E-2</v>
      </c>
      <c r="G240" s="200">
        <f t="shared" ref="G240:G242" si="168">IF(B240&gt;0,(1+(E240/B240))^(1/($C$6-$B$6))-1,0)</f>
        <v>1.973342835393832E-2</v>
      </c>
    </row>
    <row r="241" spans="1:7" x14ac:dyDescent="0.2">
      <c r="A241" t="str">
        <f t="shared" si="165"/>
        <v>21 Science, research, engineering and technology professionals</v>
      </c>
      <c r="B241" s="11">
        <v>0.86028137529247972</v>
      </c>
      <c r="C241" s="11">
        <v>0.71530928050282006</v>
      </c>
      <c r="D241" s="11">
        <f t="shared" si="166"/>
        <v>-0.14497209478965967</v>
      </c>
      <c r="E241" s="11">
        <v>0.23500293552988627</v>
      </c>
      <c r="F241" s="11">
        <f t="shared" si="167"/>
        <v>9.0030840740226603E-2</v>
      </c>
      <c r="G241" s="200">
        <f t="shared" si="168"/>
        <v>1.6230963012912936E-2</v>
      </c>
    </row>
    <row r="242" spans="1:7" x14ac:dyDescent="0.2">
      <c r="A242" t="str">
        <f t="shared" si="165"/>
        <v>22 Health professionals</v>
      </c>
      <c r="B242" s="11">
        <v>0.53582598518344604</v>
      </c>
      <c r="C242" s="11">
        <v>0.21699892603912518</v>
      </c>
      <c r="D242" s="11">
        <f t="shared" si="166"/>
        <v>-0.31882705914432086</v>
      </c>
      <c r="E242" s="11">
        <v>0.13711019611625613</v>
      </c>
      <c r="F242" s="11">
        <f t="shared" si="167"/>
        <v>-0.18171686302806472</v>
      </c>
      <c r="G242" s="200">
        <f t="shared" si="168"/>
        <v>1.5305348223934256E-2</v>
      </c>
    </row>
    <row r="243" spans="1:7" x14ac:dyDescent="0.2">
      <c r="A243" t="str">
        <f t="shared" si="165"/>
        <v>23 Teaching and other educational professionals</v>
      </c>
      <c r="B243" s="11">
        <v>0.32024813505098831</v>
      </c>
      <c r="C243" s="11">
        <v>0.13649657292118816</v>
      </c>
      <c r="D243" s="11">
        <f t="shared" si="166"/>
        <v>-0.18375156212980015</v>
      </c>
      <c r="E243" s="11">
        <v>8.0667042226183594E-2</v>
      </c>
      <c r="F243" s="11">
        <f t="shared" si="167"/>
        <v>-0.10308451990361656</v>
      </c>
      <c r="G243" s="200">
        <f>IF(B243&gt;0,(1+(E243/B243))^(1/($C$6-$B$6))-1,0)</f>
        <v>1.5089633342612929E-2</v>
      </c>
    </row>
    <row r="244" spans="1:7" x14ac:dyDescent="0.2">
      <c r="A244" t="str">
        <f t="shared" si="165"/>
        <v>24 Business, media and public service professionals</v>
      </c>
      <c r="B244" s="11">
        <v>1.0689462476374747</v>
      </c>
      <c r="C244" s="11">
        <v>0.59096823875247362</v>
      </c>
      <c r="D244" s="11">
        <f t="shared" si="166"/>
        <v>-0.47797800888500108</v>
      </c>
      <c r="E244" s="11">
        <v>0.29301399116923882</v>
      </c>
      <c r="F244" s="11">
        <f t="shared" si="167"/>
        <v>-0.18496401771576226</v>
      </c>
      <c r="G244" s="200">
        <f t="shared" ref="G244:G263" si="169">IF(B244&gt;0,(1+(E244/B244))^(1/($C$6-$B$6))-1,0)</f>
        <v>1.6281229024583288E-2</v>
      </c>
    </row>
    <row r="245" spans="1:7" x14ac:dyDescent="0.2">
      <c r="A245" t="str">
        <f t="shared" si="165"/>
        <v>31 Science, engineering and technology associate professionals</v>
      </c>
      <c r="B245" s="11">
        <v>0.69127771226745205</v>
      </c>
      <c r="C245" s="11">
        <v>0.51277946426861232</v>
      </c>
      <c r="D245" s="11">
        <f t="shared" si="166"/>
        <v>-0.17849824799883973</v>
      </c>
      <c r="E245" s="11">
        <v>0.19438037222446283</v>
      </c>
      <c r="F245" s="11">
        <f t="shared" si="167"/>
        <v>1.5882124225623101E-2</v>
      </c>
      <c r="G245" s="200">
        <f>IF(B245&gt;0,(1+(E245/B245))^(1/($C$6-$B$6))-1,0)</f>
        <v>1.6656486196586107E-2</v>
      </c>
    </row>
    <row r="246" spans="1:7" x14ac:dyDescent="0.2">
      <c r="A246" t="str">
        <f t="shared" si="165"/>
        <v>32 Health and social care associate professionals</v>
      </c>
      <c r="B246" s="11">
        <v>0.22945541982861273</v>
      </c>
      <c r="C246" s="11">
        <v>0.14436690102203212</v>
      </c>
      <c r="D246" s="11">
        <f t="shared" si="166"/>
        <v>-8.508851880658061E-2</v>
      </c>
      <c r="E246" s="11">
        <v>8.7448661157934343E-2</v>
      </c>
      <c r="F246" s="11">
        <f t="shared" si="167"/>
        <v>2.3601423513537334E-3</v>
      </c>
      <c r="G246" s="200">
        <f t="shared" si="169"/>
        <v>2.1759381819567603E-2</v>
      </c>
    </row>
    <row r="247" spans="1:7" x14ac:dyDescent="0.2">
      <c r="A247" t="str">
        <f t="shared" si="165"/>
        <v>33 Protective service occupations</v>
      </c>
      <c r="B247" s="11">
        <v>0.46646460825101665</v>
      </c>
      <c r="C247" s="11">
        <v>0.25078884885206365</v>
      </c>
      <c r="D247" s="11">
        <f t="shared" si="166"/>
        <v>-0.215675759398953</v>
      </c>
      <c r="E247" s="11">
        <v>0.11012015284179096</v>
      </c>
      <c r="F247" s="11">
        <f t="shared" si="167"/>
        <v>-0.10555560655716205</v>
      </c>
      <c r="G247" s="200">
        <f t="shared" si="169"/>
        <v>1.4229638022045465E-2</v>
      </c>
    </row>
    <row r="248" spans="1:7" x14ac:dyDescent="0.2">
      <c r="A248" t="str">
        <f t="shared" si="165"/>
        <v>34 Culture, media and sports occupations</v>
      </c>
      <c r="B248" s="11">
        <v>0.30292416765845154</v>
      </c>
      <c r="C248" s="11">
        <v>0.10446012004943778</v>
      </c>
      <c r="D248" s="11">
        <f t="shared" si="166"/>
        <v>-0.19846404760901376</v>
      </c>
      <c r="E248" s="11">
        <v>6.1052703946320647E-2</v>
      </c>
      <c r="F248" s="11">
        <f t="shared" ref="F248:F249" si="170">SUM(D248:E248)</f>
        <v>-0.13741134366269311</v>
      </c>
      <c r="G248" s="200">
        <f t="shared" si="169"/>
        <v>1.2315743364797349E-2</v>
      </c>
    </row>
    <row r="249" spans="1:7" x14ac:dyDescent="0.2">
      <c r="A249" t="str">
        <f t="shared" si="165"/>
        <v>35 Business and public service associate professionals</v>
      </c>
      <c r="B249" s="11">
        <v>1.4431367685021792</v>
      </c>
      <c r="C249" s="11">
        <v>0.74484529823034396</v>
      </c>
      <c r="D249" s="11">
        <f t="shared" si="166"/>
        <v>-0.69829147027183525</v>
      </c>
      <c r="E249" s="11">
        <v>0.35721970367756917</v>
      </c>
      <c r="F249" s="11">
        <f t="shared" si="170"/>
        <v>-0.34107176659426608</v>
      </c>
      <c r="G249" s="200">
        <f t="shared" si="169"/>
        <v>1.4853609801147583E-2</v>
      </c>
    </row>
    <row r="250" spans="1:7" x14ac:dyDescent="0.2">
      <c r="A250" t="str">
        <f t="shared" si="165"/>
        <v>41 Administrative occupations</v>
      </c>
      <c r="B250" s="11">
        <v>3.0919859642754179</v>
      </c>
      <c r="C250" s="11">
        <v>0.94543800538870049</v>
      </c>
      <c r="D250" s="11">
        <f t="shared" si="166"/>
        <v>-2.1465479588867176</v>
      </c>
      <c r="E250" s="11">
        <v>0.65478258099192788</v>
      </c>
      <c r="F250" s="11">
        <f t="shared" ref="F250:F253" si="171">SUM(D250:E250)</f>
        <v>-1.4917653778947897</v>
      </c>
      <c r="G250" s="200">
        <f t="shared" si="169"/>
        <v>1.2887683225645929E-2</v>
      </c>
    </row>
    <row r="251" spans="1:7" x14ac:dyDescent="0.2">
      <c r="A251" t="str">
        <f t="shared" si="165"/>
        <v>42 Secretarial and related occupations</v>
      </c>
      <c r="B251" s="11">
        <v>1.1659606771869147</v>
      </c>
      <c r="C251" s="11">
        <v>0.23175491440530033</v>
      </c>
      <c r="D251" s="11">
        <f t="shared" si="166"/>
        <v>-0.93420576278161427</v>
      </c>
      <c r="E251" s="11">
        <v>0.2321568648539912</v>
      </c>
      <c r="F251" s="11">
        <f t="shared" si="171"/>
        <v>-0.70204889792762304</v>
      </c>
      <c r="G251" s="200">
        <f t="shared" si="169"/>
        <v>1.2178990941024592E-2</v>
      </c>
    </row>
    <row r="252" spans="1:7" x14ac:dyDescent="0.2">
      <c r="A252" t="str">
        <f t="shared" si="165"/>
        <v>51 Skilled agricultural and related trades</v>
      </c>
      <c r="B252" s="11">
        <v>0.63679898946956548</v>
      </c>
      <c r="C252" s="11">
        <v>0.6437171379986828</v>
      </c>
      <c r="D252" s="11">
        <f t="shared" si="166"/>
        <v>6.9181485291173184E-3</v>
      </c>
      <c r="E252" s="11">
        <v>0.28697302316645457</v>
      </c>
      <c r="F252" s="11">
        <f t="shared" si="171"/>
        <v>0.29389117169557188</v>
      </c>
      <c r="G252" s="200">
        <f t="shared" si="169"/>
        <v>2.5110847110402457E-2</v>
      </c>
    </row>
    <row r="253" spans="1:7" x14ac:dyDescent="0.2">
      <c r="A253" t="str">
        <f t="shared" si="165"/>
        <v>52 Skilled metal, electrical and electronic trades</v>
      </c>
      <c r="B253" s="11">
        <v>1.2065394706152728</v>
      </c>
      <c r="C253" s="11">
        <v>0.70297092058305921</v>
      </c>
      <c r="D253" s="11">
        <f t="shared" si="166"/>
        <v>-0.50356855003221357</v>
      </c>
      <c r="E253" s="11">
        <v>0.34503219658505668</v>
      </c>
      <c r="F253" s="11">
        <f t="shared" si="171"/>
        <v>-0.15853635344715689</v>
      </c>
      <c r="G253" s="200">
        <f t="shared" si="169"/>
        <v>1.6908834750013257E-2</v>
      </c>
    </row>
    <row r="254" spans="1:7" x14ac:dyDescent="0.2">
      <c r="A254" t="str">
        <f t="shared" si="165"/>
        <v>53 Skilled construction and building trades</v>
      </c>
      <c r="B254" s="11">
        <v>1.3783398704026948</v>
      </c>
      <c r="C254" s="11">
        <v>1.062554261597586</v>
      </c>
      <c r="D254" s="11">
        <f t="shared" si="166"/>
        <v>-0.31578560880510875</v>
      </c>
      <c r="E254" s="11">
        <v>0.49163936060825675</v>
      </c>
      <c r="F254" s="11">
        <f t="shared" ref="F254" si="172">SUM(D254:E254)</f>
        <v>0.175853751803148</v>
      </c>
      <c r="G254" s="200">
        <f t="shared" si="169"/>
        <v>2.0544698392173544E-2</v>
      </c>
    </row>
    <row r="255" spans="1:7" x14ac:dyDescent="0.2">
      <c r="A255" t="str">
        <f t="shared" si="165"/>
        <v>54 Textiles, printing and other skilled trades</v>
      </c>
      <c r="B255" s="11">
        <v>1.2310873184943945</v>
      </c>
      <c r="C255" s="11">
        <v>0.83174614606134745</v>
      </c>
      <c r="D255" s="11">
        <f t="shared" si="166"/>
        <v>-0.39934117243304701</v>
      </c>
      <c r="E255" s="11">
        <v>0.36032361783497568</v>
      </c>
      <c r="F255" s="11">
        <f t="shared" ref="F255" si="173">SUM(D255:E255)</f>
        <v>-3.9017554598071325E-2</v>
      </c>
      <c r="G255" s="200">
        <f t="shared" si="169"/>
        <v>1.7262180483563316E-2</v>
      </c>
    </row>
    <row r="256" spans="1:7" x14ac:dyDescent="0.2">
      <c r="A256" t="str">
        <f t="shared" si="165"/>
        <v>61 Caring personal service occupations</v>
      </c>
      <c r="B256" s="11">
        <v>0.83083411241142779</v>
      </c>
      <c r="C256" s="11">
        <v>0.45014756412758705</v>
      </c>
      <c r="D256" s="11">
        <f>C256-B256</f>
        <v>-0.38068654828384074</v>
      </c>
      <c r="E256" s="11">
        <v>0.18169539984760216</v>
      </c>
      <c r="F256" s="11">
        <f>SUM(D256:E256)</f>
        <v>-0.19899114843623858</v>
      </c>
      <c r="G256" s="200">
        <f t="shared" si="169"/>
        <v>1.3272426692656492E-2</v>
      </c>
    </row>
    <row r="257" spans="1:7" x14ac:dyDescent="0.2">
      <c r="A257" t="str">
        <f t="shared" si="165"/>
        <v>62 Leisure, travel and related personal service occupations</v>
      </c>
      <c r="B257" s="11">
        <v>1.0974169695005156</v>
      </c>
      <c r="C257" s="11">
        <v>0.58324969052925335</v>
      </c>
      <c r="D257" s="11">
        <f t="shared" ref="D257:D263" si="174">C257-B257</f>
        <v>-0.51416727897126224</v>
      </c>
      <c r="E257" s="11">
        <v>0.31268068681908251</v>
      </c>
      <c r="F257" s="11">
        <f t="shared" ref="F257:F258" si="175">SUM(D257:E257)</f>
        <v>-0.20148659215217973</v>
      </c>
      <c r="G257" s="200">
        <f t="shared" si="169"/>
        <v>1.6853765704665458E-2</v>
      </c>
    </row>
    <row r="258" spans="1:7" x14ac:dyDescent="0.2">
      <c r="A258" t="str">
        <f t="shared" si="165"/>
        <v>63 Community and civil enforcement occupations</v>
      </c>
      <c r="B258" s="11">
        <v>7.1196681735779116E-2</v>
      </c>
      <c r="C258" s="11">
        <v>4.2451465455537886E-2</v>
      </c>
      <c r="D258" s="11">
        <f t="shared" si="174"/>
        <v>-2.874521628024123E-2</v>
      </c>
      <c r="E258" s="11">
        <v>1.9505191795766694E-2</v>
      </c>
      <c r="F258" s="11">
        <f t="shared" si="175"/>
        <v>-9.2400244844745363E-3</v>
      </c>
      <c r="G258" s="200">
        <f t="shared" si="169"/>
        <v>1.6273107929251074E-2</v>
      </c>
    </row>
    <row r="259" spans="1:7" x14ac:dyDescent="0.2">
      <c r="A259" t="str">
        <f t="shared" si="165"/>
        <v>71 Sales occupations</v>
      </c>
      <c r="B259" s="11">
        <v>2.976967351213851</v>
      </c>
      <c r="C259" s="11">
        <v>1.1334298345195462</v>
      </c>
      <c r="D259" s="11">
        <f t="shared" si="174"/>
        <v>-1.8435375166943049</v>
      </c>
      <c r="E259" s="11">
        <v>0.69580265034002808</v>
      </c>
      <c r="F259" s="11">
        <f t="shared" ref="F259:F260" si="176">SUM(D259:E259)</f>
        <v>-1.1477348663542768</v>
      </c>
      <c r="G259" s="200">
        <f t="shared" si="169"/>
        <v>1.4101232922295814E-2</v>
      </c>
    </row>
    <row r="260" spans="1:7" x14ac:dyDescent="0.2">
      <c r="A260" t="str">
        <f t="shared" si="165"/>
        <v>72 Customer service occupations</v>
      </c>
      <c r="B260" s="11">
        <v>0.66370083675516622</v>
      </c>
      <c r="C260" s="11">
        <v>0.66192257467596816</v>
      </c>
      <c r="D260" s="11">
        <f t="shared" si="174"/>
        <v>-1.7782620791980674E-3</v>
      </c>
      <c r="E260" s="11">
        <v>0.21049746656481128</v>
      </c>
      <c r="F260" s="11">
        <f t="shared" si="176"/>
        <v>0.20871920448561321</v>
      </c>
      <c r="G260" s="200">
        <f t="shared" si="169"/>
        <v>1.853472400176992E-2</v>
      </c>
    </row>
    <row r="261" spans="1:7" x14ac:dyDescent="0.2">
      <c r="A261" t="str">
        <f t="shared" si="165"/>
        <v>81 Process, plant and machine operatives</v>
      </c>
      <c r="B261" s="11">
        <v>2.6360272795403294</v>
      </c>
      <c r="C261" s="11">
        <v>1.200528602734823</v>
      </c>
      <c r="D261" s="11">
        <f t="shared" si="174"/>
        <v>-1.4354986768055065</v>
      </c>
      <c r="E261" s="11">
        <v>0.7341453835994326</v>
      </c>
      <c r="F261" s="11">
        <f t="shared" ref="F261:F262" si="177">SUM(D261:E261)</f>
        <v>-0.70135329320607387</v>
      </c>
      <c r="G261" s="200">
        <f t="shared" si="169"/>
        <v>1.6514278651129644E-2</v>
      </c>
    </row>
    <row r="262" spans="1:7" x14ac:dyDescent="0.2">
      <c r="A262" t="str">
        <f t="shared" si="165"/>
        <v>82 Transport and mobile machine drivers and operatives</v>
      </c>
      <c r="B262" s="11">
        <v>2.486721071168895</v>
      </c>
      <c r="C262" s="11">
        <v>1.7494749360286348</v>
      </c>
      <c r="D262" s="11">
        <f t="shared" si="174"/>
        <v>-0.73724613514026016</v>
      </c>
      <c r="E262" s="11">
        <v>0.98222126583859681</v>
      </c>
      <c r="F262" s="11">
        <f t="shared" si="177"/>
        <v>0.24497513069833665</v>
      </c>
      <c r="G262" s="200">
        <f t="shared" si="169"/>
        <v>2.2440397326411343E-2</v>
      </c>
    </row>
    <row r="263" spans="1:7" x14ac:dyDescent="0.2">
      <c r="A263" t="str">
        <f t="shared" si="165"/>
        <v>91 Elementary trades and related occupations</v>
      </c>
      <c r="B263" s="11">
        <v>1.7610844506676679</v>
      </c>
      <c r="C263" s="11">
        <v>2.5672786660283275</v>
      </c>
      <c r="D263" s="11">
        <f t="shared" si="174"/>
        <v>0.80619421536065961</v>
      </c>
      <c r="E263" s="11">
        <v>1.0961758325373165</v>
      </c>
      <c r="F263" s="11">
        <f t="shared" ref="F263" si="178">SUM(D263:E263)</f>
        <v>1.9023700478979761</v>
      </c>
      <c r="G263" s="200">
        <f t="shared" si="169"/>
        <v>3.2788297070133865E-2</v>
      </c>
    </row>
    <row r="264" spans="1:7" x14ac:dyDescent="0.2">
      <c r="A264" t="str">
        <f t="shared" si="165"/>
        <v>92 Elementary administration and service occupations</v>
      </c>
      <c r="B264" s="11">
        <v>6.4513123140866284</v>
      </c>
      <c r="C264" s="11">
        <v>3.8522365777105856</v>
      </c>
      <c r="D264" s="11">
        <f t="shared" ref="D264" si="179">C264-B264</f>
        <v>-2.5990757363760428</v>
      </c>
      <c r="E264" s="11">
        <v>1.9369138878050858</v>
      </c>
      <c r="F264" s="11">
        <f>SUM(D264:E264)</f>
        <v>-0.66216184857095706</v>
      </c>
      <c r="G264" s="200">
        <f t="shared" ref="G264:G265" si="180">IF(B264&gt;0,(1+(E264/B264))^(1/($C$6-$B$6))-1,0)</f>
        <v>1.7657109740580434E-2</v>
      </c>
    </row>
    <row r="265" spans="1:7" x14ac:dyDescent="0.2">
      <c r="A265" t="str">
        <f t="shared" si="165"/>
        <v>All occupations</v>
      </c>
      <c r="B265" s="11">
        <f>SUM(B239:B264)</f>
        <v>36.693394763714025</v>
      </c>
      <c r="C265" s="11">
        <f t="shared" ref="C265:F265" si="181">SUM(C239:C264)</f>
        <v>21.874114058770282</v>
      </c>
      <c r="D265" s="11">
        <f t="shared" si="181"/>
        <v>-14.819280704943743</v>
      </c>
      <c r="E265" s="11">
        <f t="shared" si="181"/>
        <v>11.071268987428994</v>
      </c>
      <c r="F265" s="11">
        <f t="shared" si="181"/>
        <v>-3.7480117175147534</v>
      </c>
      <c r="G265" s="200">
        <f t="shared" si="180"/>
        <v>1.7734715434099435E-2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0.40471647819540291</v>
      </c>
      <c r="C268" s="11">
        <v>0.2659468217081899</v>
      </c>
      <c r="D268" s="11">
        <f>C268-B268</f>
        <v>-0.13876965648721301</v>
      </c>
      <c r="E268" s="11">
        <v>0.11395890648796866</v>
      </c>
      <c r="F268" s="11">
        <f>SUM(D268:E268)</f>
        <v>-2.4810749999244347E-2</v>
      </c>
      <c r="G268" s="200">
        <f>IF(B268&gt;0,(1+(E268/B268))^(1/($C$6-$B$6))-1,0)</f>
        <v>1.6676963997351857E-2</v>
      </c>
    </row>
    <row r="269" spans="1:7" x14ac:dyDescent="0.2">
      <c r="A269" t="str">
        <f t="shared" si="183"/>
        <v>12 Other managers and proprietors</v>
      </c>
      <c r="B269" s="11">
        <v>0.36946633888105856</v>
      </c>
      <c r="C269" s="11">
        <v>0.26430900197882629</v>
      </c>
      <c r="D269" s="11">
        <f t="shared" ref="D269:D284" si="184">C269-B269</f>
        <v>-0.10515733690223228</v>
      </c>
      <c r="E269" s="11">
        <v>0.11960138149879196</v>
      </c>
      <c r="F269" s="11">
        <f t="shared" ref="F269:F276" si="185">SUM(D269:E269)</f>
        <v>1.444404459655968E-2</v>
      </c>
      <c r="G269" s="200">
        <f t="shared" ref="G269:G271" si="186">IF(B269&gt;0,(1+(E269/B269))^(1/($C$6-$B$6))-1,0)</f>
        <v>1.8871954841827243E-2</v>
      </c>
    </row>
    <row r="270" spans="1:7" x14ac:dyDescent="0.2">
      <c r="A270" t="str">
        <f t="shared" si="183"/>
        <v>21 Science, research, engineering and technology professionals</v>
      </c>
      <c r="B270" s="11">
        <v>0.20129332049849855</v>
      </c>
      <c r="C270" s="11">
        <v>0.19571232561477267</v>
      </c>
      <c r="D270" s="11">
        <f t="shared" si="184"/>
        <v>-5.580994883725876E-3</v>
      </c>
      <c r="E270" s="11">
        <v>7.2357708495783768E-2</v>
      </c>
      <c r="F270" s="11">
        <f t="shared" si="185"/>
        <v>6.6776713612057892E-2</v>
      </c>
      <c r="G270" s="200">
        <f t="shared" si="186"/>
        <v>2.0683705073764491E-2</v>
      </c>
    </row>
    <row r="271" spans="1:7" x14ac:dyDescent="0.2">
      <c r="A271" t="str">
        <f t="shared" si="183"/>
        <v>22 Health professionals</v>
      </c>
      <c r="B271" s="11">
        <v>8.0586576859453071E-2</v>
      </c>
      <c r="C271" s="11">
        <v>5.3325762426773261E-2</v>
      </c>
      <c r="D271" s="11">
        <f t="shared" si="184"/>
        <v>-2.726081443267981E-2</v>
      </c>
      <c r="E271" s="11">
        <v>2.5604782454748645E-2</v>
      </c>
      <c r="F271" s="11">
        <f t="shared" si="185"/>
        <v>-1.6560319779311654E-3</v>
      </c>
      <c r="G271" s="200">
        <f t="shared" si="186"/>
        <v>1.8564255620211689E-2</v>
      </c>
    </row>
    <row r="272" spans="1:7" x14ac:dyDescent="0.2">
      <c r="A272" t="str">
        <f t="shared" si="183"/>
        <v>23 Teaching and other educational professionals</v>
      </c>
      <c r="B272" s="11">
        <v>8.8446690236566414E-2</v>
      </c>
      <c r="C272" s="11">
        <v>4.9271504954013119E-2</v>
      </c>
      <c r="D272" s="11">
        <f t="shared" si="184"/>
        <v>-3.9175185282553295E-2</v>
      </c>
      <c r="E272" s="11">
        <v>2.6581554699616296E-2</v>
      </c>
      <c r="F272" s="11">
        <f t="shared" si="185"/>
        <v>-1.2593630582936999E-2</v>
      </c>
      <c r="G272" s="200">
        <f>IF(B272&gt;0,(1+(E272/B272))^(1/($C$6-$B$6))-1,0)</f>
        <v>1.7672862903036268E-2</v>
      </c>
    </row>
    <row r="273" spans="1:7" x14ac:dyDescent="0.2">
      <c r="A273" t="str">
        <f t="shared" si="183"/>
        <v>24 Business, media and public service professionals</v>
      </c>
      <c r="B273" s="11">
        <v>0.25416015639037393</v>
      </c>
      <c r="C273" s="11">
        <v>0.15881706931264947</v>
      </c>
      <c r="D273" s="11">
        <f t="shared" si="184"/>
        <v>-9.5343087077724459E-2</v>
      </c>
      <c r="E273" s="11">
        <v>7.7811726325327041E-2</v>
      </c>
      <c r="F273" s="11">
        <f t="shared" si="185"/>
        <v>-1.7531360752397418E-2</v>
      </c>
      <c r="G273" s="200">
        <f t="shared" ref="G273" si="187">IF(B273&gt;0,(1+(E273/B273))^(1/($C$6-$B$6))-1,0)</f>
        <v>1.7965178039659468E-2</v>
      </c>
    </row>
    <row r="274" spans="1:7" x14ac:dyDescent="0.2">
      <c r="A274" t="str">
        <f t="shared" si="183"/>
        <v>31 Science, engineering and technology associate professionals</v>
      </c>
      <c r="B274" s="11">
        <v>0.13068988296657555</v>
      </c>
      <c r="C274" s="11">
        <v>0.1084604873230547</v>
      </c>
      <c r="D274" s="11">
        <f t="shared" si="184"/>
        <v>-2.2229395643520847E-2</v>
      </c>
      <c r="E274" s="11">
        <v>4.6511321975417602E-2</v>
      </c>
      <c r="F274" s="11">
        <f t="shared" si="185"/>
        <v>2.4281926331896755E-2</v>
      </c>
      <c r="G274" s="200">
        <f>IF(B274&gt;0,(1+(E274/B274))^(1/($C$6-$B$6))-1,0)</f>
        <v>2.0504631578695864E-2</v>
      </c>
    </row>
    <row r="275" spans="1:7" x14ac:dyDescent="0.2">
      <c r="A275" t="str">
        <f t="shared" si="183"/>
        <v>32 Health and social care associate professionals</v>
      </c>
      <c r="B275" s="11">
        <v>4.2186718573507066E-2</v>
      </c>
      <c r="C275" s="11">
        <v>4.8387957925148085E-2</v>
      </c>
      <c r="D275" s="11">
        <f t="shared" si="184"/>
        <v>6.2012393516410191E-3</v>
      </c>
      <c r="E275" s="11">
        <v>2.282135136317388E-2</v>
      </c>
      <c r="F275" s="11">
        <f t="shared" si="185"/>
        <v>2.9022590714814899E-2</v>
      </c>
      <c r="G275" s="200">
        <f t="shared" ref="G275:G292" si="188">IF(B275&gt;0,(1+(E275/B275))^(1/($C$6-$B$6))-1,0)</f>
        <v>2.9246585934284086E-2</v>
      </c>
    </row>
    <row r="276" spans="1:7" x14ac:dyDescent="0.2">
      <c r="A276" t="str">
        <f t="shared" si="183"/>
        <v>33 Protective service occupations</v>
      </c>
      <c r="B276" s="11">
        <v>6.3605526954504429E-2</v>
      </c>
      <c r="C276" s="11">
        <v>4.9902350497178463E-2</v>
      </c>
      <c r="D276" s="11">
        <f t="shared" si="184"/>
        <v>-1.3703176457325966E-2</v>
      </c>
      <c r="E276" s="11">
        <v>1.2687861574166515E-2</v>
      </c>
      <c r="F276" s="11">
        <f t="shared" si="185"/>
        <v>-1.0153148831594516E-3</v>
      </c>
      <c r="G276" s="200">
        <f t="shared" si="188"/>
        <v>1.2199542364056626E-2</v>
      </c>
    </row>
    <row r="277" spans="1:7" x14ac:dyDescent="0.2">
      <c r="A277" t="str">
        <f t="shared" si="183"/>
        <v>34 Culture, media and sports occupations</v>
      </c>
      <c r="B277" s="11">
        <v>0.12052049303622292</v>
      </c>
      <c r="C277" s="11">
        <v>6.1803153567578165E-2</v>
      </c>
      <c r="D277" s="11">
        <f t="shared" si="184"/>
        <v>-5.8717339468644755E-2</v>
      </c>
      <c r="E277" s="11">
        <v>3.807732309661082E-2</v>
      </c>
      <c r="F277" s="11">
        <f t="shared" ref="F277:F278" si="189">SUM(D277:E277)</f>
        <v>-2.0640016372033936E-2</v>
      </c>
      <c r="G277" s="200">
        <f t="shared" si="188"/>
        <v>1.8471983760235178E-2</v>
      </c>
    </row>
    <row r="278" spans="1:7" x14ac:dyDescent="0.2">
      <c r="A278" t="str">
        <f t="shared" si="183"/>
        <v>35 Business and public service associate professionals</v>
      </c>
      <c r="B278" s="11">
        <v>0.31816980306844428</v>
      </c>
      <c r="C278" s="11">
        <v>0.1770226058661272</v>
      </c>
      <c r="D278" s="11">
        <f t="shared" si="184"/>
        <v>-0.14114719720231708</v>
      </c>
      <c r="E278" s="11">
        <v>7.8612097482153365E-2</v>
      </c>
      <c r="F278" s="11">
        <f t="shared" si="189"/>
        <v>-6.2535099720163717E-2</v>
      </c>
      <c r="G278" s="200">
        <f t="shared" si="188"/>
        <v>1.4828977521165188E-2</v>
      </c>
    </row>
    <row r="279" spans="1:7" x14ac:dyDescent="0.2">
      <c r="A279" t="str">
        <f t="shared" si="183"/>
        <v>41 Administrative occupations</v>
      </c>
      <c r="B279" s="11">
        <v>0.78953840523840491</v>
      </c>
      <c r="C279" s="11">
        <v>0.34234611801704873</v>
      </c>
      <c r="D279" s="11">
        <f t="shared" si="184"/>
        <v>-0.44719228722135618</v>
      </c>
      <c r="E279" s="11">
        <v>0.17636260993284372</v>
      </c>
      <c r="F279" s="11">
        <f t="shared" ref="F279:F282" si="190">SUM(D279:E279)</f>
        <v>-0.27082967728851248</v>
      </c>
      <c r="G279" s="200">
        <f t="shared" si="188"/>
        <v>1.3531593248211626E-2</v>
      </c>
    </row>
    <row r="280" spans="1:7" x14ac:dyDescent="0.2">
      <c r="A280" t="str">
        <f t="shared" si="183"/>
        <v>42 Secretarial and related occupations</v>
      </c>
      <c r="B280" s="11">
        <v>0.30860952066743796</v>
      </c>
      <c r="C280" s="11">
        <v>0.3067993928839392</v>
      </c>
      <c r="D280" s="11">
        <f t="shared" si="184"/>
        <v>-1.8101277834987606E-3</v>
      </c>
      <c r="E280" s="11">
        <v>0.12008507891713006</v>
      </c>
      <c r="F280" s="11">
        <f t="shared" si="190"/>
        <v>0.1182749511336313</v>
      </c>
      <c r="G280" s="200">
        <f t="shared" si="188"/>
        <v>2.2153012279791939E-2</v>
      </c>
    </row>
    <row r="281" spans="1:7" x14ac:dyDescent="0.2">
      <c r="A281" t="str">
        <f t="shared" si="183"/>
        <v>51 Skilled agricultural and related trades</v>
      </c>
      <c r="B281" s="11">
        <v>0.45340037403650635</v>
      </c>
      <c r="C281" s="11">
        <v>0.20616242513995642</v>
      </c>
      <c r="D281" s="11">
        <f t="shared" si="184"/>
        <v>-0.24723794889654993</v>
      </c>
      <c r="E281" s="11">
        <v>0.13687452354239429</v>
      </c>
      <c r="F281" s="11">
        <f t="shared" si="190"/>
        <v>-0.11036342535415564</v>
      </c>
      <c r="G281" s="200">
        <f t="shared" si="188"/>
        <v>1.7743090684408935E-2</v>
      </c>
    </row>
    <row r="282" spans="1:7" x14ac:dyDescent="0.2">
      <c r="A282" t="str">
        <f t="shared" si="183"/>
        <v>52 Skilled metal, electrical and electronic trades</v>
      </c>
      <c r="B282" s="11">
        <v>0.49185254443903265</v>
      </c>
      <c r="C282" s="11">
        <v>0.26888247210247457</v>
      </c>
      <c r="D282" s="11">
        <f t="shared" si="184"/>
        <v>-0.22297007233655808</v>
      </c>
      <c r="E282" s="11">
        <v>0.13642185674567817</v>
      </c>
      <c r="F282" s="11">
        <f t="shared" si="190"/>
        <v>-8.6548215590879912E-2</v>
      </c>
      <c r="G282" s="200">
        <f t="shared" si="188"/>
        <v>1.645376650830821E-2</v>
      </c>
    </row>
    <row r="283" spans="1:7" x14ac:dyDescent="0.2">
      <c r="A283" t="str">
        <f t="shared" si="183"/>
        <v>53 Skilled construction and building trades</v>
      </c>
      <c r="B283" s="11">
        <v>0.6546253116673072</v>
      </c>
      <c r="C283" s="11">
        <v>0.12420456975189048</v>
      </c>
      <c r="D283" s="11">
        <f t="shared" si="184"/>
        <v>-0.53042074191541677</v>
      </c>
      <c r="E283" s="11">
        <v>0.12279788914950261</v>
      </c>
      <c r="F283" s="11">
        <f t="shared" ref="F283" si="191">SUM(D283:E283)</f>
        <v>-0.40762285276591415</v>
      </c>
      <c r="G283" s="200">
        <f t="shared" si="188"/>
        <v>1.1527389700737967E-2</v>
      </c>
    </row>
    <row r="284" spans="1:7" x14ac:dyDescent="0.2">
      <c r="A284" t="str">
        <f t="shared" si="183"/>
        <v>54 Textiles, printing and other skilled trades</v>
      </c>
      <c r="B284" s="11">
        <v>0.50550291333717423</v>
      </c>
      <c r="C284" s="11">
        <v>0.17776801757943783</v>
      </c>
      <c r="D284" s="11">
        <f t="shared" si="184"/>
        <v>-0.3277348957577364</v>
      </c>
      <c r="E284" s="11">
        <v>9.7586648701751405E-2</v>
      </c>
      <c r="F284" s="11">
        <f t="shared" ref="F284" si="192">SUM(D284:E284)</f>
        <v>-0.23014824705598499</v>
      </c>
      <c r="G284" s="200">
        <f t="shared" si="188"/>
        <v>1.18369697069729E-2</v>
      </c>
    </row>
    <row r="285" spans="1:7" x14ac:dyDescent="0.2">
      <c r="A285" t="str">
        <f t="shared" si="183"/>
        <v>61 Caring personal service occupations</v>
      </c>
      <c r="B285" s="11">
        <v>0.19931158017466055</v>
      </c>
      <c r="C285" s="11">
        <v>0.16948186130695253</v>
      </c>
      <c r="D285" s="11">
        <f>C285-B285</f>
        <v>-2.9829718867708022E-2</v>
      </c>
      <c r="E285" s="11">
        <v>5.955101693384833E-2</v>
      </c>
      <c r="F285" s="11">
        <f>SUM(D285:E285)</f>
        <v>2.9721298066140309E-2</v>
      </c>
      <c r="G285" s="200">
        <f t="shared" si="188"/>
        <v>1.7581301704522101E-2</v>
      </c>
    </row>
    <row r="286" spans="1:7" x14ac:dyDescent="0.2">
      <c r="A286" t="str">
        <f t="shared" si="183"/>
        <v>62 Leisure, travel and related personal service occupations</v>
      </c>
      <c r="B286" s="11">
        <v>0.34554455625938013</v>
      </c>
      <c r="C286" s="11">
        <v>0.12240190876319283</v>
      </c>
      <c r="D286" s="11">
        <f t="shared" ref="D286:D292" si="193">C286-B286</f>
        <v>-0.22314264749618729</v>
      </c>
      <c r="E286" s="11">
        <v>6.7014936514311577E-2</v>
      </c>
      <c r="F286" s="11">
        <f t="shared" ref="F286:F287" si="194">SUM(D286:E286)</f>
        <v>-0.15612771098187572</v>
      </c>
      <c r="G286" s="200">
        <f t="shared" si="188"/>
        <v>1.1887354527142513E-2</v>
      </c>
    </row>
    <row r="287" spans="1:7" x14ac:dyDescent="0.2">
      <c r="A287" t="str">
        <f t="shared" si="183"/>
        <v>63 Community and civil enforcement occupations</v>
      </c>
      <c r="B287" s="11">
        <v>1.8530043293301258E-2</v>
      </c>
      <c r="C287" s="11">
        <v>5.0012783560054903E-3</v>
      </c>
      <c r="D287" s="11">
        <f t="shared" si="193"/>
        <v>-1.3528764937295767E-2</v>
      </c>
      <c r="E287" s="11">
        <v>2.2823569075927008E-3</v>
      </c>
      <c r="F287" s="11">
        <f t="shared" si="194"/>
        <v>-1.1246408029703066E-2</v>
      </c>
      <c r="G287" s="200">
        <f t="shared" si="188"/>
        <v>7.773766429129525E-3</v>
      </c>
    </row>
    <row r="288" spans="1:7" x14ac:dyDescent="0.2">
      <c r="A288" t="str">
        <f t="shared" si="183"/>
        <v>71 Sales occupations</v>
      </c>
      <c r="B288" s="11">
        <v>1.1613114250658285</v>
      </c>
      <c r="C288" s="11">
        <v>0.50118765706941004</v>
      </c>
      <c r="D288" s="11">
        <f t="shared" si="193"/>
        <v>-0.66012376799641848</v>
      </c>
      <c r="E288" s="11">
        <v>0.22348183130691476</v>
      </c>
      <c r="F288" s="11">
        <f t="shared" ref="F288:F289" si="195">SUM(D288:E288)</f>
        <v>-0.43664193668950368</v>
      </c>
      <c r="G288" s="200">
        <f t="shared" si="188"/>
        <v>1.1802502966552275E-2</v>
      </c>
    </row>
    <row r="289" spans="1:7" x14ac:dyDescent="0.2">
      <c r="A289" t="str">
        <f t="shared" si="183"/>
        <v>72 Customer service occupations</v>
      </c>
      <c r="B289" s="11">
        <v>0.22054490080552833</v>
      </c>
      <c r="C289" s="11">
        <v>0.22135334659857589</v>
      </c>
      <c r="D289" s="11">
        <f t="shared" si="193"/>
        <v>8.0844579304756303E-4</v>
      </c>
      <c r="E289" s="11">
        <v>8.2111539521915508E-2</v>
      </c>
      <c r="F289" s="11">
        <f t="shared" si="195"/>
        <v>8.2919985314963071E-2</v>
      </c>
      <c r="G289" s="200">
        <f t="shared" si="188"/>
        <v>2.1323974409769519E-2</v>
      </c>
    </row>
    <row r="290" spans="1:7" x14ac:dyDescent="0.2">
      <c r="A290" t="str">
        <f t="shared" si="183"/>
        <v>81 Process, plant and machine operatives</v>
      </c>
      <c r="B290" s="11">
        <v>1.092678280515375</v>
      </c>
      <c r="C290" s="11">
        <v>0.14379171488302145</v>
      </c>
      <c r="D290" s="11">
        <f t="shared" si="193"/>
        <v>-0.94888656563235352</v>
      </c>
      <c r="E290" s="11">
        <v>0.12366964608395464</v>
      </c>
      <c r="F290" s="11">
        <f t="shared" ref="F290:F291" si="196">SUM(D290:E290)</f>
        <v>-0.82521691954839893</v>
      </c>
      <c r="G290" s="200">
        <f t="shared" si="188"/>
        <v>7.1736781620805878E-3</v>
      </c>
    </row>
    <row r="291" spans="1:7" x14ac:dyDescent="0.2">
      <c r="A291" t="str">
        <f t="shared" si="183"/>
        <v>82 Transport and mobile machine drivers and operatives</v>
      </c>
      <c r="B291" s="11">
        <v>1.2235413628506067</v>
      </c>
      <c r="C291" s="11">
        <v>0.55120366434355028</v>
      </c>
      <c r="D291" s="11">
        <f t="shared" si="193"/>
        <v>-0.67233769850705638</v>
      </c>
      <c r="E291" s="11">
        <v>0.38759464748610517</v>
      </c>
      <c r="F291" s="11">
        <f t="shared" si="196"/>
        <v>-0.28474305102095121</v>
      </c>
      <c r="G291" s="200">
        <f t="shared" si="188"/>
        <v>1.8515329631787703E-2</v>
      </c>
    </row>
    <row r="292" spans="1:7" x14ac:dyDescent="0.2">
      <c r="A292" t="str">
        <f t="shared" si="183"/>
        <v>91 Elementary trades and related occupations</v>
      </c>
      <c r="B292" s="11">
        <v>0.74007441176980615</v>
      </c>
      <c r="C292" s="11">
        <v>0.67545929842332064</v>
      </c>
      <c r="D292" s="11">
        <f t="shared" si="193"/>
        <v>-6.4615113346485509E-2</v>
      </c>
      <c r="E292" s="11">
        <v>0.3364713191726813</v>
      </c>
      <c r="F292" s="11">
        <f t="shared" ref="F292" si="197">SUM(D292:E292)</f>
        <v>0.2718562058261958</v>
      </c>
      <c r="G292" s="200">
        <f t="shared" si="188"/>
        <v>2.5298856383797474E-2</v>
      </c>
    </row>
    <row r="293" spans="1:7" x14ac:dyDescent="0.2">
      <c r="A293" t="str">
        <f t="shared" si="183"/>
        <v>92 Elementary administration and service occupations</v>
      </c>
      <c r="B293" s="11">
        <v>2.5284053731168887</v>
      </c>
      <c r="C293" s="11">
        <v>0.80633059384292316</v>
      </c>
      <c r="D293" s="11">
        <f t="shared" ref="D293" si="198">C293-B293</f>
        <v>-1.7220747792739655</v>
      </c>
      <c r="E293" s="11">
        <v>0.40994514681526795</v>
      </c>
      <c r="F293" s="11">
        <f t="shared" ref="F293" si="199">SUM(D293:E293)</f>
        <v>-1.3121296324586975</v>
      </c>
      <c r="G293" s="200">
        <f t="shared" ref="G293:G294" si="200">IF(B293&gt;0,(1+(E293/B293))^(1/($C$6-$B$6))-1,0)</f>
        <v>1.0067645112708412E-2</v>
      </c>
    </row>
    <row r="294" spans="1:7" x14ac:dyDescent="0.2">
      <c r="A294" s="24" t="str">
        <f t="shared" si="183"/>
        <v>All occupations</v>
      </c>
      <c r="B294" s="34">
        <f>SUM(B268:B293)</f>
        <v>12.807312988897845</v>
      </c>
      <c r="C294" s="34">
        <f t="shared" ref="C294:F294" si="201">SUM(C268:C293)</f>
        <v>6.0553333602360109</v>
      </c>
      <c r="D294" s="34">
        <f t="shared" si="201"/>
        <v>-6.751979628661835</v>
      </c>
      <c r="E294" s="34">
        <f t="shared" si="201"/>
        <v>3.1168770631856497</v>
      </c>
      <c r="F294" s="34">
        <f t="shared" si="201"/>
        <v>-3.6351025654761844</v>
      </c>
      <c r="G294" s="234">
        <f t="shared" si="200"/>
        <v>1.462748336449482E-2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Hull and East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-1.0147728750177833</v>
      </c>
      <c r="Q7" s="11">
        <f>'Occ T1'!J16</f>
        <v>12.994087874747834</v>
      </c>
    </row>
    <row r="8" spans="1:17" x14ac:dyDescent="0.2">
      <c r="O8" t="str">
        <f>name!E11</f>
        <v>Process, plant and machine operatives</v>
      </c>
      <c r="P8" s="11">
        <f>'Occ T1'!H15</f>
        <v>-1.8928403568473016</v>
      </c>
      <c r="Q8" s="11">
        <f>'Occ T1'!J15</f>
        <v>7.6181324245394286</v>
      </c>
    </row>
    <row r="9" spans="1:17" x14ac:dyDescent="0.2">
      <c r="O9" t="str">
        <f>name!E10</f>
        <v>Sales and customer service occupations</v>
      </c>
      <c r="P9" s="11">
        <f>'Occ T1'!H14</f>
        <v>-0.26101813087878867</v>
      </c>
      <c r="Q9" s="11">
        <f>'Occ T1'!J14</f>
        <v>10.438626186619745</v>
      </c>
    </row>
    <row r="10" spans="1:17" x14ac:dyDescent="0.2">
      <c r="O10" t="str">
        <f>name!E9</f>
        <v>Caring, leisure and other service occupations</v>
      </c>
      <c r="P10" s="11">
        <f>'Occ T1'!H13</f>
        <v>1.5688250420279743</v>
      </c>
      <c r="Q10" s="11">
        <f>'Occ T1'!J13</f>
        <v>17.007288901777681</v>
      </c>
    </row>
    <row r="11" spans="1:17" x14ac:dyDescent="0.2">
      <c r="O11" t="str">
        <f>name!E8</f>
        <v>Skilled trades occupations</v>
      </c>
      <c r="P11" s="11">
        <f>'Occ T1'!H12</f>
        <v>-3.2468834581406121</v>
      </c>
      <c r="Q11" s="11">
        <f>'Occ T1'!J12</f>
        <v>8.4678340251858089</v>
      </c>
    </row>
    <row r="12" spans="1:17" x14ac:dyDescent="0.2">
      <c r="O12" t="str">
        <f>name!E7</f>
        <v>Administrative and secretarial occupations</v>
      </c>
      <c r="P12" s="11">
        <f>'Occ T1'!H11</f>
        <v>-0.7525800001138947</v>
      </c>
      <c r="Q12" s="11">
        <f>'Occ T1'!J11</f>
        <v>16.415971896833156</v>
      </c>
    </row>
    <row r="13" spans="1:17" x14ac:dyDescent="0.2">
      <c r="O13" t="str">
        <f>name!E6</f>
        <v>Associate professional occupations</v>
      </c>
      <c r="P13" s="11">
        <f>'Occ T1'!H10</f>
        <v>4.6853205584727675</v>
      </c>
      <c r="Q13" s="11">
        <f>'Occ T1'!J10</f>
        <v>22.369192550491547</v>
      </c>
    </row>
    <row r="14" spans="1:17" x14ac:dyDescent="0.2">
      <c r="O14" t="str">
        <f>name!E5</f>
        <v>Professional occupations</v>
      </c>
      <c r="P14" s="11">
        <f>'Occ T1'!H9</f>
        <v>9.3950165981753031</v>
      </c>
      <c r="Q14" s="11">
        <f>'Occ T1'!J9</f>
        <v>38.411854508199951</v>
      </c>
    </row>
    <row r="15" spans="1:17" x14ac:dyDescent="0.2">
      <c r="O15" t="str">
        <f>name!E4</f>
        <v>Managers, directors and senior officials</v>
      </c>
      <c r="P15" s="11">
        <f>'Occ T1'!H8</f>
        <v>0.10793262232226652</v>
      </c>
      <c r="Q15" s="11">
        <f>'Occ T1'!J8</f>
        <v>14.761214323115691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Hull and East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-0.82072832658464634</v>
      </c>
      <c r="Q37" s="11">
        <f>'Occ T2'!J8</f>
        <v>8.6453838462917805</v>
      </c>
    </row>
    <row r="38" spans="1:17" x14ac:dyDescent="0.2">
      <c r="O38" s="10" t="str">
        <f>name!D5</f>
        <v>12 Other managers and proprietors</v>
      </c>
      <c r="P38" s="11">
        <f>'Occ T2'!H9</f>
        <v>0.92866094890691286</v>
      </c>
      <c r="Q38" s="11">
        <f>'Occ T2'!J9</f>
        <v>6.1158304768239109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5.4228804792334007</v>
      </c>
      <c r="Q39" s="11">
        <f>'Occ T2'!J10</f>
        <v>12.086207464027797</v>
      </c>
    </row>
    <row r="40" spans="1:17" x14ac:dyDescent="0.2">
      <c r="O40" s="10" t="str">
        <f>name!D7</f>
        <v>22 Health professionals</v>
      </c>
      <c r="P40" s="11">
        <f>'Occ T2'!H11</f>
        <v>0.99882170318996621</v>
      </c>
      <c r="Q40" s="11">
        <f>'Occ T2'!J11</f>
        <v>7.8929143733406928</v>
      </c>
    </row>
    <row r="41" spans="1:17" x14ac:dyDescent="0.2">
      <c r="O41" s="10" t="str">
        <f>name!D8</f>
        <v>23 Teaching and other educational professionals</v>
      </c>
      <c r="P41" s="11">
        <f>'Occ T2'!H12</f>
        <v>0.40987158865464046</v>
      </c>
      <c r="Q41" s="11">
        <f>'Occ T2'!J12</f>
        <v>6.9434522556144023</v>
      </c>
    </row>
    <row r="42" spans="1:17" x14ac:dyDescent="0.2">
      <c r="O42" s="10" t="str">
        <f>name!D9</f>
        <v>24 Business, media and public service professionals</v>
      </c>
      <c r="P42" s="11">
        <f>'Occ T2'!H13</f>
        <v>2.563442827097294</v>
      </c>
      <c r="Q42" s="11">
        <f>'Occ T2'!J13</f>
        <v>11.489280415217063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-2.4624673959237953E-2</v>
      </c>
      <c r="Q43" s="11">
        <f>'Occ T2'!J14</f>
        <v>2.2485525018418011</v>
      </c>
    </row>
    <row r="44" spans="1:17" x14ac:dyDescent="0.2">
      <c r="O44" s="10" t="str">
        <f>name!D11</f>
        <v>32 Health and social care associate professionals</v>
      </c>
      <c r="P44" s="11">
        <f>'Occ T2'!H15</f>
        <v>4.754274497770921</v>
      </c>
      <c r="Q44" s="11">
        <f>'Occ T2'!J15</f>
        <v>9.7530436797193296</v>
      </c>
    </row>
    <row r="45" spans="1:17" x14ac:dyDescent="0.2">
      <c r="O45" s="10" t="str">
        <f>name!D12</f>
        <v>33 Protective service occupations</v>
      </c>
      <c r="P45" s="11">
        <f>'Occ T2'!H16</f>
        <v>-0.46097359291685436</v>
      </c>
      <c r="Q45" s="11">
        <f>'Occ T2'!J16</f>
        <v>0.61692749411836756</v>
      </c>
    </row>
    <row r="46" spans="1:17" x14ac:dyDescent="0.2">
      <c r="O46" s="10" t="str">
        <f>name!D13</f>
        <v>34 Culture, media and sports occupations</v>
      </c>
      <c r="P46" s="11">
        <f>'Occ T2'!H17</f>
        <v>-0.38967973624217711</v>
      </c>
      <c r="Q46" s="11">
        <f>'Occ T2'!J17</f>
        <v>1.4614689945921699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0.8063240638201119</v>
      </c>
      <c r="Q47" s="11">
        <f>'Occ T2'!J18</f>
        <v>8.2891998802198739</v>
      </c>
    </row>
    <row r="48" spans="1:17" x14ac:dyDescent="0.2">
      <c r="O48" s="10" t="str">
        <f>name!D15</f>
        <v>41 Administrative occupations</v>
      </c>
      <c r="P48" s="11">
        <f>'Occ T2'!H19</f>
        <v>0.94247310157408748</v>
      </c>
      <c r="Q48" s="11">
        <f>'Occ T2'!J19</f>
        <v>15.350055458770685</v>
      </c>
    </row>
    <row r="49" spans="15:17" x14ac:dyDescent="0.2">
      <c r="O49" s="10" t="str">
        <f>name!D16</f>
        <v>42 Secretarial and related occupations</v>
      </c>
      <c r="P49" s="11">
        <f>'Occ T2'!H20</f>
        <v>-1.6950531016879813</v>
      </c>
      <c r="Q49" s="11">
        <f>'Occ T2'!J20</f>
        <v>1.0659164380624726</v>
      </c>
    </row>
    <row r="50" spans="15:17" x14ac:dyDescent="0.2">
      <c r="O50" s="10" t="str">
        <f>name!D17</f>
        <v>51 Skilled agricultural and related trades</v>
      </c>
      <c r="P50" s="11">
        <f>'Occ T2'!H21</f>
        <v>0.20375158014146644</v>
      </c>
      <c r="Q50" s="11">
        <f>'Occ T2'!J21</f>
        <v>2.2446387682487616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-1.2620374202509588</v>
      </c>
      <c r="Q51" s="11">
        <f>'Occ T2'!J22</f>
        <v>2.62567181493832</v>
      </c>
    </row>
    <row r="52" spans="15:17" x14ac:dyDescent="0.2">
      <c r="O52" s="10" t="str">
        <f>name!D19</f>
        <v>53 Skilled construction and building trades</v>
      </c>
      <c r="P52" s="11">
        <f>'Occ T2'!H23</f>
        <v>-1.8496196636293627</v>
      </c>
      <c r="Q52" s="11">
        <f>'Occ T2'!J23</f>
        <v>1.6038540052431824</v>
      </c>
    </row>
    <row r="53" spans="15:17" x14ac:dyDescent="0.2">
      <c r="O53" s="10" t="str">
        <f>name!D20</f>
        <v>54 Textiles, printing and other skilled trades</v>
      </c>
      <c r="P53" s="11">
        <f>'Occ T2'!H24</f>
        <v>-0.33897795440175837</v>
      </c>
      <c r="Q53" s="11">
        <f>'Occ T2'!J24</f>
        <v>1.9936694367555425</v>
      </c>
    </row>
    <row r="54" spans="15:17" x14ac:dyDescent="0.2">
      <c r="O54" s="10" t="str">
        <f>name!D21</f>
        <v>61 Caring personal service occupations</v>
      </c>
      <c r="P54" s="11">
        <f>'Occ T2'!H25</f>
        <v>2.8917725389938482</v>
      </c>
      <c r="Q54" s="11">
        <f>'Occ T2'!J25</f>
        <v>15.518455123138338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-1.2630030081507622</v>
      </c>
      <c r="Q55" s="11">
        <f>'Occ T2'!J26</f>
        <v>1.4221763459443624</v>
      </c>
    </row>
    <row r="56" spans="15:17" x14ac:dyDescent="0.2">
      <c r="O56" s="10" t="str">
        <f>name!D23</f>
        <v>63 Community and civil enforcement occupations</v>
      </c>
      <c r="P56" s="11">
        <f>'Occ T2'!H27</f>
        <v>-5.9944488815112607E-2</v>
      </c>
      <c r="Q56" s="11">
        <f>'Occ T2'!J27</f>
        <v>6.6657432694979035E-2</v>
      </c>
    </row>
    <row r="57" spans="15:17" x14ac:dyDescent="0.2">
      <c r="O57" s="10" t="str">
        <f>name!D24</f>
        <v>71 Sales occupations</v>
      </c>
      <c r="P57" s="11">
        <f>'Occ T2'!H28</f>
        <v>-1.5445985189371321</v>
      </c>
      <c r="Q57" s="11">
        <f>'Occ T2'!J28</f>
        <v>6.5028107052490931</v>
      </c>
    </row>
    <row r="58" spans="15:17" x14ac:dyDescent="0.2">
      <c r="O58" s="10" t="str">
        <f>name!D25</f>
        <v>72 Customer service occupations</v>
      </c>
      <c r="P58" s="11">
        <f>'Occ T2'!H29</f>
        <v>1.2835803880583416</v>
      </c>
      <c r="Q58" s="11">
        <f>'Occ T2'!J29</f>
        <v>3.9358154813706498</v>
      </c>
    </row>
    <row r="59" spans="15:17" x14ac:dyDescent="0.2">
      <c r="O59" s="10" t="str">
        <f>name!D26</f>
        <v>81 Process, plant and machine operatives</v>
      </c>
      <c r="P59" s="11">
        <f>'Occ T2'!H30</f>
        <v>-1.1854883281157544</v>
      </c>
      <c r="Q59" s="11">
        <f>'Occ T2'!J30</f>
        <v>3.2146461425052326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-0.7073520287315489</v>
      </c>
      <c r="Q60" s="11">
        <f>'Occ T2'!J31</f>
        <v>4.4034862820341942</v>
      </c>
    </row>
    <row r="61" spans="15:17" x14ac:dyDescent="0.2">
      <c r="O61" s="10" t="str">
        <f>name!D28</f>
        <v>91 Elementary trades and related occupations</v>
      </c>
      <c r="P61" s="11">
        <f>'Occ T2'!H32</f>
        <v>5.0367097431608165</v>
      </c>
      <c r="Q61" s="11">
        <f>'Occ T2'!J32</f>
        <v>9.5256681223034967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-6.0514826181785999</v>
      </c>
      <c r="Q62" s="11">
        <f>'Occ T2'!J33</f>
        <v>3.468419752444337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8.5889999999999418</v>
      </c>
      <c r="Q64" s="11">
        <f>'Occ T2'!J35</f>
        <v>148.4842026915108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Hull and East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287.05999999999995</v>
      </c>
      <c r="C8" s="305">
        <f>SUM(C9:C17)</f>
        <v>289.02700000000004</v>
      </c>
      <c r="D8" s="305">
        <f>SUM(D9:D17)</f>
        <v>295.64899999999994</v>
      </c>
      <c r="E8" s="304"/>
      <c r="F8" s="305">
        <f>SUM(F9:F17)</f>
        <v>3.6483511040010694</v>
      </c>
      <c r="G8" s="305">
        <f>SUM(G9:G17)</f>
        <v>4.9494049982591326</v>
      </c>
      <c r="H8" s="305">
        <f>SUM(H9:H17)</f>
        <v>6.6967181545974306</v>
      </c>
      <c r="I8" s="304"/>
      <c r="J8" s="305">
        <f>SUM(J9:J17)</f>
        <v>24.732652542678142</v>
      </c>
      <c r="K8" s="305">
        <f>SUM(K9:K17)</f>
        <v>33.779355353517794</v>
      </c>
      <c r="L8" s="305">
        <f>SUM(L9:L17)</f>
        <v>45.842939979283294</v>
      </c>
      <c r="M8" s="304"/>
      <c r="N8" s="305">
        <f>SUM(N9:N17)</f>
        <v>49.964573215818938</v>
      </c>
      <c r="O8" s="305">
        <f>SUM(O9:O17)</f>
        <v>55.942005174551852</v>
      </c>
      <c r="P8" s="305">
        <f>SUM(P9:P17)</f>
        <v>65.531039616162474</v>
      </c>
      <c r="Q8" s="306"/>
      <c r="R8" s="305">
        <f>SUM(R9:R17)</f>
        <v>14.352143499432657</v>
      </c>
      <c r="S8" s="305">
        <f>SUM(S9:S17)</f>
        <v>15.083275714842255</v>
      </c>
      <c r="T8" s="305">
        <f>SUM(T9:T17)</f>
        <v>16.640080849872131</v>
      </c>
      <c r="U8" s="306"/>
      <c r="V8" s="305">
        <f>SUM(V9:V17)</f>
        <v>14.46053777127319</v>
      </c>
      <c r="W8" s="305">
        <f>SUM(W9:W17)</f>
        <v>16.026496310968419</v>
      </c>
      <c r="X8" s="305">
        <f>SUM(X9:X17)</f>
        <v>18.637039453435051</v>
      </c>
      <c r="Y8" s="306"/>
      <c r="Z8" s="305">
        <f>SUM(Z9:Z17)</f>
        <v>68.818070843259775</v>
      </c>
      <c r="AA8" s="305">
        <f>SUM(AA9:AA17)</f>
        <v>66.827055939795017</v>
      </c>
      <c r="AB8" s="305">
        <f>SUM(AB9:AB17)</f>
        <v>71.639367694313492</v>
      </c>
      <c r="AC8" s="306"/>
      <c r="AD8" s="305">
        <f>SUM(AD9:AD17)</f>
        <v>61.582963270924338</v>
      </c>
      <c r="AE8" s="305">
        <f>SUM(AE9:AE17)</f>
        <v>53.36698379957236</v>
      </c>
      <c r="AF8" s="305">
        <f>SUM(AF9:AF17)</f>
        <v>42.732366833329749</v>
      </c>
      <c r="AG8" s="306"/>
      <c r="AH8" s="305">
        <f>SUM(AH9:AH17)</f>
        <v>36.693394763714025</v>
      </c>
      <c r="AI8" s="305">
        <f>SUM(AI9:AI17)</f>
        <v>32.949013727741246</v>
      </c>
      <c r="AJ8" s="305">
        <f>SUM(AJ9:AJ17)</f>
        <v>21.874114058770285</v>
      </c>
      <c r="AK8" s="306"/>
      <c r="AL8" s="305">
        <f>SUM(AL9:AL17)</f>
        <v>12.807312988897845</v>
      </c>
      <c r="AM8" s="305">
        <f>SUM(AM9:AM17)</f>
        <v>10.103408980751984</v>
      </c>
      <c r="AN8" s="305">
        <f>SUM(AN9:AN17)</f>
        <v>6.0553333602360109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28.830043751956179</v>
      </c>
      <c r="C9" s="304">
        <f t="shared" ref="B9:D17" si="0">SUM(C21,C33,C51,C63,C75,C93)</f>
        <v>26.584697646917853</v>
      </c>
      <c r="D9" s="304">
        <f t="shared" si="0"/>
        <v>28.937976374278463</v>
      </c>
      <c r="E9" s="304"/>
      <c r="F9" s="304">
        <f t="shared" ref="F9:H17" si="1">SUM(F21,F33,F51,F63,F75,F93)</f>
        <v>0.30269843032917915</v>
      </c>
      <c r="G9" s="304">
        <f t="shared" si="1"/>
        <v>0.39386299194254792</v>
      </c>
      <c r="H9" s="304">
        <f t="shared" si="1"/>
        <v>0.55341925383636292</v>
      </c>
      <c r="I9" s="304"/>
      <c r="J9" s="304">
        <f t="shared" ref="J9:L17" si="2">SUM(J21,J33,J51,J63,J75,J93)</f>
        <v>2.7429113701627257</v>
      </c>
      <c r="K9" s="304">
        <f t="shared" si="2"/>
        <v>3.4936116999335218</v>
      </c>
      <c r="L9" s="304">
        <f t="shared" si="2"/>
        <v>4.8667480631543736</v>
      </c>
      <c r="M9" s="304"/>
      <c r="N9" s="304">
        <f t="shared" ref="N9:P17" si="3">SUM(N21,N33,N51,N63,N75,N93)</f>
        <v>6.890905944995751</v>
      </c>
      <c r="O9" s="304">
        <f t="shared" si="3"/>
        <v>7.0389002426842904</v>
      </c>
      <c r="P9" s="304">
        <f t="shared" si="3"/>
        <v>8.4321525353153746</v>
      </c>
      <c r="Q9" s="306"/>
      <c r="R9" s="304">
        <f t="shared" ref="R9:T9" si="4">SUM(R21,R33,R51,R63,R75,R93)</f>
        <v>1.7069684529974491</v>
      </c>
      <c r="S9" s="304">
        <f t="shared" si="4"/>
        <v>1.6513907952009703</v>
      </c>
      <c r="T9" s="304">
        <f t="shared" si="4"/>
        <v>1.8770119021844205</v>
      </c>
      <c r="U9" s="306"/>
      <c r="V9" s="304">
        <f t="shared" ref="V9:X9" si="5">SUM(V21,V33,V51,V63,V75,V93)</f>
        <v>2.142723390343094</v>
      </c>
      <c r="W9" s="304">
        <f t="shared" si="5"/>
        <v>2.093584539436661</v>
      </c>
      <c r="X9" s="304">
        <f t="shared" si="5"/>
        <v>2.4112283443869673</v>
      </c>
      <c r="Y9" s="306"/>
      <c r="Z9" s="304">
        <f t="shared" ref="Z9:AB9" si="6">SUM(Z21,Z33,Z51,Z63,Z75,Z93)</f>
        <v>6.2912809979664654</v>
      </c>
      <c r="AA9" s="304">
        <f t="shared" si="6"/>
        <v>5.0640989778820238</v>
      </c>
      <c r="AB9" s="304">
        <f t="shared" si="6"/>
        <v>5.5136383040997456</v>
      </c>
      <c r="AC9" s="306"/>
      <c r="AD9" s="304">
        <f>SUM(AD21,AD33,AD51,AD63,AD75,AD93)</f>
        <v>4.8895113615676493</v>
      </c>
      <c r="AE9" s="304">
        <f t="shared" ref="AE9:AF9" si="7">SUM(AE21,AE33,AE51,AE63,AE75,AE93)</f>
        <v>3.6652860517765067</v>
      </c>
      <c r="AF9" s="304">
        <f t="shared" si="7"/>
        <v>2.9553230373269517</v>
      </c>
      <c r="AG9" s="306"/>
      <c r="AH9" s="304">
        <f t="shared" ref="AH9:AJ9" si="8">SUM(AH21,AH33,AH51,AH63,AH75,AH93)</f>
        <v>3.0888609865174064</v>
      </c>
      <c r="AI9" s="304">
        <f t="shared" si="8"/>
        <v>2.5247335688537405</v>
      </c>
      <c r="AJ9" s="304">
        <f t="shared" si="8"/>
        <v>1.7981991102872468</v>
      </c>
      <c r="AK9" s="306"/>
      <c r="AL9" s="304">
        <f t="shared" ref="AL9:AN9" si="9">SUM(AL21,AL33,AL51,AL63,AL75,AL93)</f>
        <v>0.77418281707646153</v>
      </c>
      <c r="AM9" s="304">
        <f t="shared" si="9"/>
        <v>0.65922877920759071</v>
      </c>
      <c r="AN9" s="304">
        <f t="shared" si="9"/>
        <v>0.53025582368701618</v>
      </c>
    </row>
    <row r="10" spans="1:40" x14ac:dyDescent="0.2">
      <c r="A10" s="13" t="str">
        <f>name!E5</f>
        <v>Professional occupations</v>
      </c>
      <c r="B10" s="304">
        <f t="shared" si="0"/>
        <v>56.710759383270315</v>
      </c>
      <c r="C10" s="304">
        <f t="shared" si="0"/>
        <v>59.737948370342821</v>
      </c>
      <c r="D10" s="304">
        <f t="shared" si="0"/>
        <v>66.10577598144566</v>
      </c>
      <c r="E10" s="304"/>
      <c r="F10" s="304">
        <f t="shared" si="1"/>
        <v>2.6638216587577062</v>
      </c>
      <c r="G10" s="304">
        <f t="shared" si="1"/>
        <v>3.5281979880713235</v>
      </c>
      <c r="H10" s="304">
        <f t="shared" si="1"/>
        <v>4.5940393752437165</v>
      </c>
      <c r="I10" s="304"/>
      <c r="J10" s="304">
        <f t="shared" si="2"/>
        <v>14.041709680000672</v>
      </c>
      <c r="K10" s="304">
        <f t="shared" si="2"/>
        <v>18.135584732111749</v>
      </c>
      <c r="L10" s="304">
        <f t="shared" si="2"/>
        <v>23.314946185043631</v>
      </c>
      <c r="M10" s="304"/>
      <c r="N10" s="304">
        <f t="shared" si="3"/>
        <v>18.622021328266108</v>
      </c>
      <c r="O10" s="304">
        <f t="shared" si="3"/>
        <v>19.024203017472018</v>
      </c>
      <c r="P10" s="304">
        <f t="shared" si="3"/>
        <v>20.262156491548005</v>
      </c>
      <c r="Q10" s="306"/>
      <c r="R10" s="304">
        <f t="shared" ref="R10:T10" si="10">SUM(R22,R34,R52,R64,R76,R94)</f>
        <v>2.7806713540615631</v>
      </c>
      <c r="S10" s="304">
        <f t="shared" si="10"/>
        <v>1.999185755717112</v>
      </c>
      <c r="T10" s="304">
        <f t="shared" si="10"/>
        <v>1.6209222399257366</v>
      </c>
      <c r="U10" s="306"/>
      <c r="V10" s="304">
        <f t="shared" ref="V10:X10" si="11">SUM(V22,V34,V52,V64,V76,V94)</f>
        <v>2.6876857870955613</v>
      </c>
      <c r="W10" s="304">
        <f t="shared" si="11"/>
        <v>2.9119475256737077</v>
      </c>
      <c r="X10" s="304">
        <f t="shared" si="11"/>
        <v>3.2317739473101659</v>
      </c>
      <c r="Y10" s="306"/>
      <c r="Z10" s="304">
        <f t="shared" ref="Z10:AB10" si="12">SUM(Z22,Z34,Z52,Z64,Z76,Z94)</f>
        <v>7.6295311372233332</v>
      </c>
      <c r="AA10" s="304">
        <f t="shared" si="12"/>
        <v>7.1063263459820929</v>
      </c>
      <c r="AB10" s="304">
        <f t="shared" si="12"/>
        <v>7.7854310596766219</v>
      </c>
      <c r="AC10" s="306"/>
      <c r="AD10" s="304">
        <f t="shared" ref="AD10:AF10" si="13">SUM(AD22,AD34,AD52,AD64,AD76,AD94)</f>
        <v>4.8755299507160919</v>
      </c>
      <c r="AE10" s="304">
        <f t="shared" si="13"/>
        <v>3.9547610028977287</v>
      </c>
      <c r="AF10" s="304">
        <f t="shared" si="13"/>
        <v>3.1796070021739564</v>
      </c>
      <c r="AG10" s="306"/>
      <c r="AH10" s="304">
        <f t="shared" ref="AH10:AJ10" si="14">SUM(AH22,AH34,AH52,AH64,AH76,AH94)</f>
        <v>2.7853017431643878</v>
      </c>
      <c r="AI10" s="304">
        <f t="shared" si="14"/>
        <v>2.4686594278651715</v>
      </c>
      <c r="AJ10" s="304">
        <f t="shared" si="14"/>
        <v>1.6597730182156072</v>
      </c>
      <c r="AK10" s="306"/>
      <c r="AL10" s="304">
        <f t="shared" ref="AL10:AN10" si="15">SUM(AL22,AL34,AL52,AL64,AL76,AL94)</f>
        <v>0.62448674398489179</v>
      </c>
      <c r="AM10" s="304">
        <f t="shared" si="15"/>
        <v>0.60908257455191517</v>
      </c>
      <c r="AN10" s="304">
        <f t="shared" si="15"/>
        <v>0.45712666230820853</v>
      </c>
    </row>
    <row r="11" spans="1:40" x14ac:dyDescent="0.2">
      <c r="A11" s="13" t="str">
        <f>name!E6</f>
        <v>Associate professional occupations</v>
      </c>
      <c r="B11" s="304">
        <f>SUM(B23,B35,B53,B65,B77,B95)</f>
        <v>34.971709978216211</v>
      </c>
      <c r="C11" s="304">
        <f t="shared" si="0"/>
        <v>36.235980598562762</v>
      </c>
      <c r="D11" s="304">
        <f>SUM(D23,D35,D53,D65,D77,D95)</f>
        <v>39.65703053668895</v>
      </c>
      <c r="E11" s="304"/>
      <c r="F11" s="304">
        <f t="shared" si="1"/>
        <v>0.3538125847903214</v>
      </c>
      <c r="G11" s="304">
        <f t="shared" si="1"/>
        <v>0.49592699009874203</v>
      </c>
      <c r="H11" s="304">
        <f t="shared" si="1"/>
        <v>0.73186733200084042</v>
      </c>
      <c r="I11" s="304"/>
      <c r="J11" s="304">
        <f t="shared" si="2"/>
        <v>3.6152093627711368</v>
      </c>
      <c r="K11" s="304">
        <f t="shared" si="2"/>
        <v>5.1581443431660379</v>
      </c>
      <c r="L11" s="304">
        <f t="shared" si="2"/>
        <v>7.3303368141491685</v>
      </c>
      <c r="M11" s="304"/>
      <c r="N11" s="304">
        <f t="shared" si="3"/>
        <v>8.9245305032404261</v>
      </c>
      <c r="O11" s="304">
        <f t="shared" si="3"/>
        <v>10.159654811466392</v>
      </c>
      <c r="P11" s="304">
        <f t="shared" si="3"/>
        <v>11.89348068549312</v>
      </c>
      <c r="Q11" s="306"/>
      <c r="R11" s="304">
        <f t="shared" ref="R11:T11" si="16">SUM(R23,R35,R53,R65,R77,R95)</f>
        <v>2.6050863913296762</v>
      </c>
      <c r="S11" s="304">
        <f t="shared" si="16"/>
        <v>2.8381992246660954</v>
      </c>
      <c r="T11" s="304">
        <f t="shared" si="16"/>
        <v>2.9544010739244837</v>
      </c>
      <c r="U11" s="306"/>
      <c r="V11" s="304">
        <f t="shared" ref="V11:X11" si="17">SUM(V23,V35,V53,V65,V77,V95)</f>
        <v>2.1956538011166291</v>
      </c>
      <c r="W11" s="304">
        <f t="shared" si="17"/>
        <v>2.2782992717412469</v>
      </c>
      <c r="X11" s="304">
        <f t="shared" si="17"/>
        <v>2.5807275499775959</v>
      </c>
      <c r="Y11" s="306"/>
      <c r="Z11" s="304">
        <f t="shared" ref="Z11:AB11" si="18">SUM(Z23,Z35,Z53,Z65,Z77,Z95)</f>
        <v>7.8521458928012891</v>
      </c>
      <c r="AA11" s="304">
        <f t="shared" si="18"/>
        <v>7.4320499257407704</v>
      </c>
      <c r="AB11" s="304">
        <f t="shared" si="18"/>
        <v>8.1773134743762022</v>
      </c>
      <c r="AC11" s="306"/>
      <c r="AD11" s="304">
        <f t="shared" ref="AD11:AF11" si="19">SUM(AD23,AD35,AD53,AD65,AD77,AD95)</f>
        <v>5.6168403410597678</v>
      </c>
      <c r="AE11" s="304">
        <f t="shared" si="19"/>
        <v>4.7081741986437562</v>
      </c>
      <c r="AF11" s="304">
        <f t="shared" si="19"/>
        <v>3.7860864191659633</v>
      </c>
      <c r="AG11" s="306"/>
      <c r="AH11" s="304">
        <f t="shared" ref="AH11:AJ11" si="20">SUM(AH23,AH35,AH53,AH65,AH77,AH95)</f>
        <v>3.1332586765077122</v>
      </c>
      <c r="AI11" s="304">
        <f t="shared" si="20"/>
        <v>2.6008609809262984</v>
      </c>
      <c r="AJ11" s="304">
        <f t="shared" si="20"/>
        <v>1.7572406324224894</v>
      </c>
      <c r="AK11" s="306"/>
      <c r="AL11" s="304">
        <f t="shared" ref="AL11:AN11" si="21">SUM(AL23,AL35,AL53,AL65,AL77,AL95)</f>
        <v>0.67517242459925408</v>
      </c>
      <c r="AM11" s="304">
        <f t="shared" si="21"/>
        <v>0.56467085211341839</v>
      </c>
      <c r="AN11" s="304">
        <f t="shared" si="21"/>
        <v>0.44557655517908651</v>
      </c>
    </row>
    <row r="12" spans="1:40" x14ac:dyDescent="0.2">
      <c r="A12" s="13" t="str">
        <f>name!E7</f>
        <v>Administrative and secretarial occupations</v>
      </c>
      <c r="B12" s="304">
        <f t="shared" si="0"/>
        <v>34.515223320048271</v>
      </c>
      <c r="C12" s="304">
        <f t="shared" si="0"/>
        <v>35.212954574340657</v>
      </c>
      <c r="D12" s="304">
        <f t="shared" si="0"/>
        <v>33.762643319934412</v>
      </c>
      <c r="E12" s="304"/>
      <c r="F12" s="304">
        <f t="shared" si="1"/>
        <v>0.17165410348044616</v>
      </c>
      <c r="G12" s="304">
        <f t="shared" si="1"/>
        <v>0.27738144326840164</v>
      </c>
      <c r="H12" s="304">
        <f t="shared" si="1"/>
        <v>0.42839138033850133</v>
      </c>
      <c r="I12" s="304"/>
      <c r="J12" s="304">
        <f t="shared" si="2"/>
        <v>1.7377224042207227</v>
      </c>
      <c r="K12" s="304">
        <f t="shared" si="2"/>
        <v>2.8026178141642237</v>
      </c>
      <c r="L12" s="304">
        <f t="shared" si="2"/>
        <v>3.9660384953480072</v>
      </c>
      <c r="M12" s="304"/>
      <c r="N12" s="304">
        <f t="shared" si="3"/>
        <v>5.8970738402608394</v>
      </c>
      <c r="O12" s="304">
        <f t="shared" si="3"/>
        <v>7.5252456141209176</v>
      </c>
      <c r="P12" s="304">
        <f t="shared" si="3"/>
        <v>9.3460718088688015</v>
      </c>
      <c r="Q12" s="306"/>
      <c r="R12" s="304">
        <f t="shared" ref="R12:T12" si="22">SUM(R24,R36,R54,R66,R78,R96)</f>
        <v>2.2729317305976111</v>
      </c>
      <c r="S12" s="304">
        <f t="shared" si="22"/>
        <v>2.7425659758196161</v>
      </c>
      <c r="T12" s="304">
        <f t="shared" si="22"/>
        <v>3.1681885041333104</v>
      </c>
      <c r="U12" s="306"/>
      <c r="V12" s="304">
        <f t="shared" ref="V12:X12" si="23">SUM(V24,V36,V54,V66,V78,V96)</f>
        <v>2.0224590779182892</v>
      </c>
      <c r="W12" s="304">
        <f t="shared" si="23"/>
        <v>2.3197988111386185</v>
      </c>
      <c r="X12" s="304">
        <f t="shared" si="23"/>
        <v>2.6591778870381928</v>
      </c>
      <c r="Y12" s="306"/>
      <c r="Z12" s="304">
        <f t="shared" ref="Z12:AA12" si="24">SUM(Z24,Z36,Z54,Z66,Z78,Z96)</f>
        <v>8.3248686528621665</v>
      </c>
      <c r="AA12" s="304">
        <f t="shared" si="24"/>
        <v>8.3322637967946136</v>
      </c>
      <c r="AB12" s="304">
        <f>SUM(AB24,AB36,AB54,AB66,AB78,AB96)</f>
        <v>7.5627939877280177</v>
      </c>
      <c r="AC12" s="306"/>
      <c r="AD12" s="304">
        <f t="shared" ref="AD12:AE12" si="25">SUM(AD24,AD36,AD54,AD66,AD78,AD96)</f>
        <v>8.7324189433400221</v>
      </c>
      <c r="AE12" s="304">
        <f t="shared" si="25"/>
        <v>7.2971194295917376</v>
      </c>
      <c r="AF12" s="304">
        <f>SUM(AF24,AF36,AF54,AF66,AF78,AF96)</f>
        <v>4.8056428257845978</v>
      </c>
      <c r="AG12" s="306"/>
      <c r="AH12" s="304">
        <f t="shared" ref="AH12:AI12" si="26">SUM(AH24,AH36,AH54,AH66,AH78,AH96)</f>
        <v>4.2579466414623326</v>
      </c>
      <c r="AI12" s="304">
        <f t="shared" si="26"/>
        <v>3.0277047652037714</v>
      </c>
      <c r="AJ12" s="304">
        <f>SUM(AJ24,AJ36,AJ54,AJ66,AJ78,AJ96)</f>
        <v>1.1771929197940008</v>
      </c>
      <c r="AK12" s="306"/>
      <c r="AL12" s="304">
        <f t="shared" ref="AL12:AM12" si="27">SUM(AL24,AL36,AL54,AL66,AL78,AL96)</f>
        <v>1.0981479259058429</v>
      </c>
      <c r="AM12" s="304">
        <f t="shared" si="27"/>
        <v>0.88825692423875358</v>
      </c>
      <c r="AN12" s="304">
        <f>SUM(AN24,AN36,AN54,AN66,AN78,AN96)</f>
        <v>0.64914551090098793</v>
      </c>
    </row>
    <row r="13" spans="1:40" x14ac:dyDescent="0.2">
      <c r="A13" s="13" t="str">
        <f>name!E8</f>
        <v>Skilled trades occupations</v>
      </c>
      <c r="B13" s="304">
        <f t="shared" si="0"/>
        <v>29.643961757533543</v>
      </c>
      <c r="C13" s="304">
        <f t="shared" si="0"/>
        <v>28.64115585280102</v>
      </c>
      <c r="D13" s="304">
        <f t="shared" si="0"/>
        <v>26.397078299392938</v>
      </c>
      <c r="E13" s="304"/>
      <c r="F13" s="304">
        <f t="shared" si="1"/>
        <v>3.1472929637860331E-2</v>
      </c>
      <c r="G13" s="304">
        <f t="shared" si="1"/>
        <v>4.9809002234926347E-2</v>
      </c>
      <c r="H13" s="304">
        <f t="shared" si="1"/>
        <v>7.1003483854254895E-2</v>
      </c>
      <c r="I13" s="304"/>
      <c r="J13" s="304">
        <f t="shared" si="2"/>
        <v>0.47937799010925342</v>
      </c>
      <c r="K13" s="304">
        <f t="shared" si="2"/>
        <v>0.7468573527813368</v>
      </c>
      <c r="L13" s="304">
        <f t="shared" si="2"/>
        <v>1.0739213386598019</v>
      </c>
      <c r="M13" s="304"/>
      <c r="N13" s="304">
        <f t="shared" si="3"/>
        <v>1.5939763502805639</v>
      </c>
      <c r="O13" s="304">
        <f t="shared" si="3"/>
        <v>1.9930954975208603</v>
      </c>
      <c r="P13" s="304">
        <f t="shared" si="3"/>
        <v>2.5747691794879302</v>
      </c>
      <c r="Q13" s="306"/>
      <c r="R13" s="304">
        <f t="shared" ref="R13:T13" si="28">SUM(R25,R37,R55,R67,R79,R97)</f>
        <v>0.73856874461760591</v>
      </c>
      <c r="S13" s="304">
        <f t="shared" si="28"/>
        <v>0.89083335499294802</v>
      </c>
      <c r="T13" s="304">
        <f t="shared" si="28"/>
        <v>1.1501517122118783</v>
      </c>
      <c r="U13" s="306"/>
      <c r="V13" s="304">
        <f t="shared" ref="V13:X13" si="29">SUM(V25,V37,V55,V67,V79,V97)</f>
        <v>1.5856820515140191</v>
      </c>
      <c r="W13" s="304">
        <f t="shared" si="29"/>
        <v>1.8695342442745666</v>
      </c>
      <c r="X13" s="304">
        <f t="shared" si="29"/>
        <v>2.2488664502212909</v>
      </c>
      <c r="Y13" s="306"/>
      <c r="Z13" s="304">
        <f t="shared" ref="Z13:AB13" si="30">SUM(Z25,Z37,Z55,Z67,Z79,Z97)</f>
        <v>10.768085725436437</v>
      </c>
      <c r="AA13" s="304">
        <f t="shared" si="30"/>
        <v>10.027106336125719</v>
      </c>
      <c r="AB13" s="304">
        <f t="shared" si="30"/>
        <v>9.5458305256399338</v>
      </c>
      <c r="AC13" s="306"/>
      <c r="AD13" s="304">
        <f t="shared" ref="AD13:AF13" si="31">SUM(AD25,AD37,AD55,AD67,AD79,AD97)</f>
        <v>7.8886511734758473</v>
      </c>
      <c r="AE13" s="304">
        <f t="shared" si="31"/>
        <v>7.0814379024945433</v>
      </c>
      <c r="AF13" s="304">
        <f t="shared" si="31"/>
        <v>5.7145296585034115</v>
      </c>
      <c r="AG13" s="306"/>
      <c r="AH13" s="304">
        <f t="shared" ref="AH13:AJ13" si="32">SUM(AH25,AH37,AH55,AH67,AH79,AH97)</f>
        <v>4.4527656489819281</v>
      </c>
      <c r="AI13" s="304">
        <f t="shared" si="32"/>
        <v>4.3193538116059749</v>
      </c>
      <c r="AJ13" s="304">
        <f t="shared" si="32"/>
        <v>3.240988466240676</v>
      </c>
      <c r="AK13" s="306"/>
      <c r="AL13" s="304">
        <f t="shared" ref="AL13:AN13" si="33">SUM(AL25,AL37,AL55,AL67,AL79,AL97)</f>
        <v>2.1053811434800198</v>
      </c>
      <c r="AM13" s="304">
        <f t="shared" si="33"/>
        <v>1.6631283507701418</v>
      </c>
      <c r="AN13" s="304">
        <f t="shared" si="33"/>
        <v>0.77701748457375963</v>
      </c>
    </row>
    <row r="14" spans="1:40" x14ac:dyDescent="0.2">
      <c r="A14" s="13" t="str">
        <f>name!E9</f>
        <v>Caring, leisure and other service occupations</v>
      </c>
      <c r="B14" s="304">
        <f t="shared" si="0"/>
        <v>27.561891798970024</v>
      </c>
      <c r="C14" s="304">
        <f t="shared" si="0"/>
        <v>27.36392995675558</v>
      </c>
      <c r="D14" s="304">
        <f t="shared" si="0"/>
        <v>29.130716840997952</v>
      </c>
      <c r="E14" s="304"/>
      <c r="F14" s="304">
        <f t="shared" si="1"/>
        <v>2.438737722981392E-2</v>
      </c>
      <c r="G14" s="304">
        <f t="shared" si="1"/>
        <v>4.0262543376527446E-2</v>
      </c>
      <c r="H14" s="304">
        <f t="shared" si="1"/>
        <v>6.4162904961950151E-2</v>
      </c>
      <c r="I14" s="304"/>
      <c r="J14" s="304">
        <f t="shared" si="2"/>
        <v>0.77495051880477706</v>
      </c>
      <c r="K14" s="304">
        <f t="shared" si="2"/>
        <v>1.2592879522308362</v>
      </c>
      <c r="L14" s="304">
        <f t="shared" si="2"/>
        <v>1.9642032955147006</v>
      </c>
      <c r="M14" s="304"/>
      <c r="N14" s="304">
        <f t="shared" si="3"/>
        <v>2.6984199947105147</v>
      </c>
      <c r="O14" s="304">
        <f t="shared" si="3"/>
        <v>3.3241004361799593</v>
      </c>
      <c r="P14" s="304">
        <f t="shared" si="3"/>
        <v>3.9865681273417959</v>
      </c>
      <c r="Q14" s="306"/>
      <c r="R14" s="304">
        <f>SUM(R26,R38,R56,R68,R80,R98)</f>
        <v>2.0476699000014595</v>
      </c>
      <c r="S14" s="304">
        <f t="shared" ref="S14:T14" si="34">SUM(S26,S38,S56,S68,S80,S98)</f>
        <v>2.1492754340898665</v>
      </c>
      <c r="T14" s="304">
        <f t="shared" si="34"/>
        <v>2.211487177930473</v>
      </c>
      <c r="U14" s="306"/>
      <c r="V14" s="304">
        <f t="shared" ref="V14:X14" si="35">SUM(V26,V38,V56,V68,V80,V98)</f>
        <v>1.4364569926992168</v>
      </c>
      <c r="W14" s="304">
        <f t="shared" si="35"/>
        <v>1.5547549910085721</v>
      </c>
      <c r="X14" s="304">
        <f t="shared" si="35"/>
        <v>1.7479232217571008</v>
      </c>
      <c r="Y14" s="306"/>
      <c r="Z14" s="304">
        <f t="shared" ref="Z14:AB14" si="36">SUM(Z26,Z38,Z56,Z68,Z80,Z98)</f>
        <v>10.201212455604638</v>
      </c>
      <c r="AA14" s="304">
        <f t="shared" si="36"/>
        <v>10.71136238103159</v>
      </c>
      <c r="AB14" s="304">
        <f t="shared" si="36"/>
        <v>12.838053397490885</v>
      </c>
      <c r="AC14" s="306"/>
      <c r="AD14" s="304">
        <f t="shared" ref="AD14:AF14" si="37">SUM(AD26,AD38,AD56,AD68,AD80,AD98)</f>
        <v>7.8159606165445359</v>
      </c>
      <c r="AE14" s="304">
        <f t="shared" si="37"/>
        <v>6.3661574867410442</v>
      </c>
      <c r="AF14" s="304">
        <f t="shared" si="37"/>
        <v>4.9455849474625184</v>
      </c>
      <c r="AG14" s="306"/>
      <c r="AH14" s="304">
        <f t="shared" ref="AH14:AJ14" si="38">SUM(AH26,AH38,AH56,AH68,AH80,AH98)</f>
        <v>1.9994477636477226</v>
      </c>
      <c r="AI14" s="304">
        <f t="shared" si="38"/>
        <v>1.5247255518303386</v>
      </c>
      <c r="AJ14" s="304">
        <f t="shared" si="38"/>
        <v>1.0758487201123779</v>
      </c>
      <c r="AK14" s="306"/>
      <c r="AL14" s="304">
        <f t="shared" ref="AL14:AN14" si="39">SUM(AL26,AL38,AL56,AL68,AL80,AL98)</f>
        <v>0.56338617972734151</v>
      </c>
      <c r="AM14" s="304">
        <f t="shared" si="39"/>
        <v>0.43400318026684659</v>
      </c>
      <c r="AN14" s="304">
        <f t="shared" si="39"/>
        <v>0.29688504842615099</v>
      </c>
    </row>
    <row r="15" spans="1:40" x14ac:dyDescent="0.2">
      <c r="A15" s="13" t="str">
        <f>name!E10</f>
        <v>Sales and customer service occupations</v>
      </c>
      <c r="B15" s="304">
        <f t="shared" si="0"/>
        <v>23.571179154285208</v>
      </c>
      <c r="C15" s="304">
        <f t="shared" si="0"/>
        <v>23.391795015962948</v>
      </c>
      <c r="D15" s="304">
        <f t="shared" si="0"/>
        <v>23.310161023406426</v>
      </c>
      <c r="E15" s="304"/>
      <c r="F15" s="304">
        <f t="shared" si="1"/>
        <v>5.1263791635596682E-2</v>
      </c>
      <c r="G15" s="304">
        <f t="shared" si="1"/>
        <v>7.9255344030244299E-2</v>
      </c>
      <c r="H15" s="304">
        <f t="shared" si="1"/>
        <v>0.11000012305861406</v>
      </c>
      <c r="I15" s="304"/>
      <c r="J15" s="304">
        <f t="shared" si="2"/>
        <v>0.64381148621970363</v>
      </c>
      <c r="K15" s="304">
        <f t="shared" si="2"/>
        <v>1.0210583916054699</v>
      </c>
      <c r="L15" s="304">
        <f t="shared" si="2"/>
        <v>1.5328135153118105</v>
      </c>
      <c r="M15" s="304"/>
      <c r="N15" s="304">
        <f t="shared" si="3"/>
        <v>2.8082581199452705</v>
      </c>
      <c r="O15" s="304">
        <f t="shared" si="3"/>
        <v>3.4631176253231413</v>
      </c>
      <c r="P15" s="304">
        <f t="shared" si="3"/>
        <v>4.4302864209048964</v>
      </c>
      <c r="Q15" s="306"/>
      <c r="R15" s="304">
        <f t="shared" ref="R15:T15" si="40">SUM(R27,R39,R57,R69,R81,R99)</f>
        <v>0.92009633202103236</v>
      </c>
      <c r="S15" s="304">
        <f t="shared" si="40"/>
        <v>1.0903850934133763</v>
      </c>
      <c r="T15" s="304">
        <f t="shared" si="40"/>
        <v>1.3455902862975448</v>
      </c>
      <c r="U15" s="306"/>
      <c r="V15" s="304">
        <f t="shared" ref="V15:X15" si="41">SUM(V27,V39,V57,V69,V81,V99)</f>
        <v>0.86800645718036962</v>
      </c>
      <c r="W15" s="304">
        <f t="shared" si="41"/>
        <v>1.0105910860359915</v>
      </c>
      <c r="X15" s="304">
        <f t="shared" si="41"/>
        <v>1.2078407114088558</v>
      </c>
      <c r="Y15" s="306"/>
      <c r="Z15" s="304">
        <f t="shared" ref="Z15:AB15" si="42">SUM(Z27,Z39,Z57,Z69,Z81,Z99)</f>
        <v>6.887210235365969</v>
      </c>
      <c r="AA15" s="304">
        <f t="shared" si="42"/>
        <v>6.9766649587564356</v>
      </c>
      <c r="AB15" s="304">
        <f t="shared" si="42"/>
        <v>7.6597231214603871</v>
      </c>
      <c r="AC15" s="306"/>
      <c r="AD15" s="304">
        <f t="shared" ref="AD15:AF15" si="43">SUM(AD27,AD39,AD57,AD69,AD81,AD99)</f>
        <v>6.3700082180768902</v>
      </c>
      <c r="AE15" s="304">
        <f t="shared" si="43"/>
        <v>5.5482995246681437</v>
      </c>
      <c r="AF15" s="304">
        <f t="shared" si="43"/>
        <v>4.5060134321008167</v>
      </c>
      <c r="AG15" s="306"/>
      <c r="AH15" s="304">
        <f t="shared" ref="AH15:AJ15" si="44">SUM(AH27,AH39,AH57,AH69,AH81,AH99)</f>
        <v>3.6406681879690166</v>
      </c>
      <c r="AI15" s="304">
        <f t="shared" si="44"/>
        <v>3.1026636080156962</v>
      </c>
      <c r="AJ15" s="304">
        <f t="shared" si="44"/>
        <v>1.7953524091955144</v>
      </c>
      <c r="AK15" s="306"/>
      <c r="AL15" s="304">
        <f t="shared" ref="AL15:AN15" si="45">SUM(AL27,AL39,AL57,AL69,AL81,AL99)</f>
        <v>1.3818563258713572</v>
      </c>
      <c r="AM15" s="304">
        <f t="shared" si="45"/>
        <v>1.0997593841144522</v>
      </c>
      <c r="AN15" s="304">
        <f t="shared" si="45"/>
        <v>0.72254100366798568</v>
      </c>
    </row>
    <row r="16" spans="1:40" x14ac:dyDescent="0.2">
      <c r="A16" s="13" t="str">
        <f>name!E11</f>
        <v>Process, plant and machine operatives</v>
      </c>
      <c r="B16" s="304">
        <f t="shared" si="0"/>
        <v>21.467112680785743</v>
      </c>
      <c r="C16" s="304">
        <f t="shared" si="0"/>
        <v>21.463405424063623</v>
      </c>
      <c r="D16" s="304">
        <f t="shared" si="0"/>
        <v>19.574272323938469</v>
      </c>
      <c r="E16" s="304"/>
      <c r="F16" s="304">
        <f t="shared" si="1"/>
        <v>3.0817701560178653E-2</v>
      </c>
      <c r="G16" s="304">
        <f t="shared" si="1"/>
        <v>5.7069104392391677E-2</v>
      </c>
      <c r="H16" s="304">
        <f t="shared" si="1"/>
        <v>0.10229412020724851</v>
      </c>
      <c r="I16" s="304"/>
      <c r="J16" s="304">
        <f t="shared" si="2"/>
        <v>0.25828195761933248</v>
      </c>
      <c r="K16" s="304">
        <f t="shared" si="2"/>
        <v>0.44701801319190582</v>
      </c>
      <c r="L16" s="304">
        <f t="shared" si="2"/>
        <v>0.69570886625281103</v>
      </c>
      <c r="M16" s="304"/>
      <c r="N16" s="304">
        <f t="shared" si="3"/>
        <v>0.7753450079051738</v>
      </c>
      <c r="O16" s="304">
        <f t="shared" si="3"/>
        <v>1.0878135814252459</v>
      </c>
      <c r="P16" s="304">
        <f t="shared" si="3"/>
        <v>1.6034955781359155</v>
      </c>
      <c r="Q16" s="306"/>
      <c r="R16" s="304">
        <f t="shared" ref="R16:T16" si="46">SUM(R28,R40,R58,R70,R82,R100)</f>
        <v>0.36893938578447028</v>
      </c>
      <c r="S16" s="304">
        <f t="shared" si="46"/>
        <v>0.48666023164655026</v>
      </c>
      <c r="T16" s="304">
        <f t="shared" si="46"/>
        <v>0.63994362378202385</v>
      </c>
      <c r="U16" s="306"/>
      <c r="V16" s="304">
        <f t="shared" ref="V16:X16" si="47">SUM(V28,V40,V58,V70,V82,V100)</f>
        <v>0.68608677833004894</v>
      </c>
      <c r="W16" s="304">
        <f t="shared" si="47"/>
        <v>0.88032476510883273</v>
      </c>
      <c r="X16" s="304">
        <f t="shared" si="47"/>
        <v>1.1184014357492618</v>
      </c>
      <c r="Y16" s="306"/>
      <c r="Z16" s="304">
        <f t="shared" ref="Z16:AB16" si="48">SUM(Z28,Z40,Z58,Z70,Z82,Z100)</f>
        <v>5.323319386269814</v>
      </c>
      <c r="AA16" s="304">
        <f t="shared" si="48"/>
        <v>5.5569715220533293</v>
      </c>
      <c r="AB16" s="304">
        <f t="shared" si="48"/>
        <v>6.1251808504942966</v>
      </c>
      <c r="AC16" s="306"/>
      <c r="AD16" s="304">
        <f t="shared" ref="AD16:AF16" si="49">SUM(AD28,AD40,AD58,AD70,AD82,AD100)</f>
        <v>6.5853544692415191</v>
      </c>
      <c r="AE16" s="304">
        <f t="shared" si="49"/>
        <v>6.4818574871857857</v>
      </c>
      <c r="AF16" s="304">
        <f t="shared" si="49"/>
        <v>5.6442489313268815</v>
      </c>
      <c r="AG16" s="306"/>
      <c r="AH16" s="304">
        <f t="shared" ref="AH16:AJ16" si="50">SUM(AH28,AH40,AH58,AH70,AH82,AH100)</f>
        <v>5.122748350709224</v>
      </c>
      <c r="AI16" s="304">
        <f t="shared" si="50"/>
        <v>4.8862986818821321</v>
      </c>
      <c r="AJ16" s="304">
        <f t="shared" si="50"/>
        <v>2.9500035387634571</v>
      </c>
      <c r="AK16" s="306"/>
      <c r="AL16" s="304">
        <f t="shared" ref="AL16:AN16" si="51">SUM(AL28,AL40,AL58,AL70,AL82,AL100)</f>
        <v>2.3162196433659816</v>
      </c>
      <c r="AM16" s="304">
        <f t="shared" si="51"/>
        <v>1.5793920371774484</v>
      </c>
      <c r="AN16" s="304">
        <f t="shared" si="51"/>
        <v>0.69499537922657162</v>
      </c>
    </row>
    <row r="17" spans="1:40" x14ac:dyDescent="0.2">
      <c r="A17" s="13" t="str">
        <f>name!E12</f>
        <v>Elementary occupations</v>
      </c>
      <c r="B17" s="304">
        <f t="shared" si="0"/>
        <v>29.78811817493451</v>
      </c>
      <c r="C17" s="304">
        <f t="shared" si="0"/>
        <v>30.39513256025279</v>
      </c>
      <c r="D17" s="304">
        <f t="shared" si="0"/>
        <v>28.773345299916649</v>
      </c>
      <c r="E17" s="304"/>
      <c r="F17" s="304">
        <f t="shared" si="1"/>
        <v>1.8422526579966535E-2</v>
      </c>
      <c r="G17" s="304">
        <f t="shared" si="1"/>
        <v>2.7639590844027534E-2</v>
      </c>
      <c r="H17" s="304">
        <f t="shared" si="1"/>
        <v>4.1540181095942187E-2</v>
      </c>
      <c r="I17" s="304"/>
      <c r="J17" s="304">
        <f t="shared" si="2"/>
        <v>0.43867777276982212</v>
      </c>
      <c r="K17" s="304">
        <f t="shared" si="2"/>
        <v>0.71517505433271555</v>
      </c>
      <c r="L17" s="304">
        <f t="shared" si="2"/>
        <v>1.0982234058489913</v>
      </c>
      <c r="M17" s="304"/>
      <c r="N17" s="304">
        <f t="shared" si="3"/>
        <v>1.7540421262142927</v>
      </c>
      <c r="O17" s="304">
        <f t="shared" si="3"/>
        <v>2.3258743483590134</v>
      </c>
      <c r="P17" s="304">
        <f t="shared" si="3"/>
        <v>3.002058789066639</v>
      </c>
      <c r="Q17" s="306"/>
      <c r="R17" s="304">
        <f t="shared" ref="R17:T17" si="52">SUM(R29,R41,R59,R71,R83,R101)</f>
        <v>0.91121120802178923</v>
      </c>
      <c r="S17" s="304">
        <f t="shared" si="52"/>
        <v>1.2347798492957209</v>
      </c>
      <c r="T17" s="304">
        <f t="shared" si="52"/>
        <v>1.6723843294822627</v>
      </c>
      <c r="U17" s="306"/>
      <c r="V17" s="304">
        <f t="shared" ref="V17:X17" si="53">SUM(V29,V41,V59,V71,V83,V101)</f>
        <v>0.83578343507596264</v>
      </c>
      <c r="W17" s="304">
        <f t="shared" si="53"/>
        <v>1.1076610765502199</v>
      </c>
      <c r="X17" s="304">
        <f t="shared" si="53"/>
        <v>1.4310999055856193</v>
      </c>
      <c r="Y17" s="306"/>
      <c r="Z17" s="304">
        <f t="shared" ref="Z17:AB17" si="54">SUM(Z29,Z41,Z59,Z71,Z83,Z101)</f>
        <v>5.540416359729667</v>
      </c>
      <c r="AA17" s="304">
        <f t="shared" si="54"/>
        <v>5.6202116954284396</v>
      </c>
      <c r="AB17" s="304">
        <f t="shared" si="54"/>
        <v>6.4314029733473888</v>
      </c>
      <c r="AC17" s="306"/>
      <c r="AD17" s="304">
        <f t="shared" ref="AD17:AF17" si="55">SUM(AD29,AD41,AD59,AD71,AD83,AD101)</f>
        <v>8.8086881969020148</v>
      </c>
      <c r="AE17" s="304">
        <f t="shared" si="55"/>
        <v>8.2638907155731118</v>
      </c>
      <c r="AF17" s="304">
        <f t="shared" si="55"/>
        <v>7.1953305794846472</v>
      </c>
      <c r="AG17" s="306"/>
      <c r="AH17" s="304">
        <f t="shared" ref="AH17:AJ17" si="56">SUM(AH29,AH41,AH59,AH71,AH83,AH101)</f>
        <v>8.2123967647542973</v>
      </c>
      <c r="AI17" s="304">
        <f t="shared" si="56"/>
        <v>8.4940133315581203</v>
      </c>
      <c r="AJ17" s="304">
        <f t="shared" si="56"/>
        <v>6.4195152437389149</v>
      </c>
      <c r="AK17" s="306"/>
      <c r="AL17" s="304">
        <f t="shared" ref="AL17:AN17" si="57">SUM(AL29,AL41,AL59,AL71,AL83,AL101)</f>
        <v>3.2684797848866953</v>
      </c>
      <c r="AM17" s="304">
        <f t="shared" si="57"/>
        <v>2.6058868983114176</v>
      </c>
      <c r="AN17" s="304">
        <f t="shared" si="57"/>
        <v>1.4817898922662436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6.5570000000000022</v>
      </c>
      <c r="C20" s="305">
        <f>SUM(C21:C29)</f>
        <v>6.6879999999999988</v>
      </c>
      <c r="D20" s="305">
        <f>SUM(D21:D29)</f>
        <v>6.8040000000000109</v>
      </c>
      <c r="E20" s="304"/>
      <c r="F20" s="305">
        <f>SUM(F21:F29)</f>
        <v>5.6240045447608425E-2</v>
      </c>
      <c r="G20" s="305">
        <f>SUM(G21:G29)</f>
        <v>8.1286617293931704E-2</v>
      </c>
      <c r="H20" s="305">
        <f>SUM(H21:H29)</f>
        <v>0.12205713848232431</v>
      </c>
      <c r="I20" s="304"/>
      <c r="J20" s="305">
        <f>SUM(J21:J29)</f>
        <v>0.36870543244337106</v>
      </c>
      <c r="K20" s="305">
        <f>SUM(K21:K29)</f>
        <v>0.51987671714396511</v>
      </c>
      <c r="L20" s="305">
        <f>SUM(L21:L29)</f>
        <v>0.71226611896044889</v>
      </c>
      <c r="M20" s="304"/>
      <c r="N20" s="305">
        <f>SUM(N21:N29)</f>
        <v>0.93044185772914667</v>
      </c>
      <c r="O20" s="305">
        <f>SUM(O21:O29)</f>
        <v>1.069892427936834</v>
      </c>
      <c r="P20" s="305">
        <f>SUM(P21:P29)</f>
        <v>1.2945254541773139</v>
      </c>
      <c r="Q20" s="306"/>
      <c r="R20" s="305">
        <f>SUM(R21:R29)</f>
        <v>0.22513364657202542</v>
      </c>
      <c r="S20" s="305">
        <f>SUM(S21:S29)</f>
        <v>0.25448410591788712</v>
      </c>
      <c r="T20" s="305">
        <f>SUM(T21:T29)</f>
        <v>0.309071551331009</v>
      </c>
      <c r="U20" s="306"/>
      <c r="V20" s="305">
        <f>SUM(V21:V29)</f>
        <v>0.57073613022461367</v>
      </c>
      <c r="W20" s="305">
        <f>SUM(W21:W29)</f>
        <v>0.65964328612663781</v>
      </c>
      <c r="X20" s="305">
        <f>SUM(X21:X29)</f>
        <v>0.79882672661401988</v>
      </c>
      <c r="Y20" s="306"/>
      <c r="Z20" s="305">
        <f>SUM(Z21:Z29)</f>
        <v>1.4769489242005853</v>
      </c>
      <c r="AA20" s="305">
        <f>SUM(AA21:AA29)</f>
        <v>1.4097079527662022</v>
      </c>
      <c r="AB20" s="305">
        <f>SUM(AB21:AB29)</f>
        <v>1.4923531519400977</v>
      </c>
      <c r="AC20" s="306"/>
      <c r="AD20" s="305">
        <f>SUM(AD21:AD29)</f>
        <v>1.3529051753417356</v>
      </c>
      <c r="AE20" s="305">
        <f>SUM(AE21:AE29)</f>
        <v>1.2049502582635052</v>
      </c>
      <c r="AF20" s="305">
        <f>SUM(AF21:AF29)</f>
        <v>1.0249708838944718</v>
      </c>
      <c r="AG20" s="306"/>
      <c r="AH20" s="305">
        <f>SUM(AH21:AH29)</f>
        <v>0.9258069714339705</v>
      </c>
      <c r="AI20" s="305">
        <f>SUM(AI21:AI29)</f>
        <v>0.85388851800394083</v>
      </c>
      <c r="AJ20" s="305">
        <f>SUM(AJ21:AJ29)</f>
        <v>0.68980566237643837</v>
      </c>
      <c r="AK20" s="306"/>
      <c r="AL20" s="305">
        <f>SUM(AL21:AL29)</f>
        <v>0.65008181660694531</v>
      </c>
      <c r="AM20" s="305">
        <f>SUM(AM21:AM29)</f>
        <v>0.63427011654709431</v>
      </c>
      <c r="AN20" s="305">
        <f>SUM(AN21:AN29)</f>
        <v>0.36012331222388744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0.56439278359352429</v>
      </c>
      <c r="C21" s="304">
        <f t="shared" ref="C21:D21" si="59">SUM(G21,K21,O21,S21,W21,AA21,AE21,AI21,AM21)</f>
        <v>0.54335290339142528</v>
      </c>
      <c r="D21" s="304">
        <f t="shared" si="59"/>
        <v>0.5710909905122491</v>
      </c>
      <c r="E21" s="304"/>
      <c r="F21" s="304">
        <v>1.5202207317207719E-2</v>
      </c>
      <c r="G21" s="304">
        <v>2.0654106796022649E-2</v>
      </c>
      <c r="H21" s="304">
        <v>2.8301650583133553E-2</v>
      </c>
      <c r="I21" s="304"/>
      <c r="J21" s="304">
        <v>8.5037567244118636E-2</v>
      </c>
      <c r="K21" s="304">
        <v>0.10461785248416468</v>
      </c>
      <c r="L21" s="304">
        <v>0.12839500168955725</v>
      </c>
      <c r="M21" s="304"/>
      <c r="N21" s="304">
        <v>0.12202019517797705</v>
      </c>
      <c r="O21" s="304">
        <v>0.11536899802388165</v>
      </c>
      <c r="P21" s="304">
        <v>0.13035345352309766</v>
      </c>
      <c r="Q21" s="306"/>
      <c r="R21" s="304">
        <v>1.8453138414579177E-2</v>
      </c>
      <c r="S21" s="304">
        <v>1.8047180866632373E-2</v>
      </c>
      <c r="T21" s="304">
        <v>1.868426675617723E-2</v>
      </c>
      <c r="U21" s="306"/>
      <c r="V21" s="304">
        <v>3.2169306492082855E-2</v>
      </c>
      <c r="W21" s="304">
        <v>2.7104399538901099E-2</v>
      </c>
      <c r="X21" s="304">
        <v>2.6567215813460443E-2</v>
      </c>
      <c r="Y21" s="306"/>
      <c r="Z21" s="304">
        <v>8.9821859536763318E-2</v>
      </c>
      <c r="AA21" s="304">
        <v>8.7287805942269106E-2</v>
      </c>
      <c r="AB21" s="304">
        <v>9.8994200492315623E-2</v>
      </c>
      <c r="AC21" s="306"/>
      <c r="AD21" s="304">
        <v>0.10017825925913887</v>
      </c>
      <c r="AE21" s="304">
        <v>7.7536662921905308E-2</v>
      </c>
      <c r="AF21" s="304">
        <v>6.1316432528885439E-2</v>
      </c>
      <c r="AG21" s="306"/>
      <c r="AH21" s="304">
        <v>4.8087960581307959E-2</v>
      </c>
      <c r="AI21" s="304">
        <v>3.9185235214846098E-2</v>
      </c>
      <c r="AJ21" s="304">
        <v>3.0217302700696995E-2</v>
      </c>
      <c r="AK21" s="306"/>
      <c r="AL21" s="304">
        <v>5.3422289570348835E-2</v>
      </c>
      <c r="AM21" s="304">
        <v>5.3550661602802287E-2</v>
      </c>
      <c r="AN21" s="304">
        <v>4.8261466424924911E-2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0.74980092081191962</v>
      </c>
      <c r="C22" s="304">
        <f t="shared" ref="C22:C29" si="61">SUM(G22,K22,O22,S22,W22,AA22,AE22,AI22,AM22)</f>
        <v>0.84786262924942324</v>
      </c>
      <c r="D22" s="304">
        <f t="shared" ref="D22:D29" si="62">SUM(H22,L22,P22,T22,X22,AB22,AF22,AJ22,AN22)</f>
        <v>0.9910243552728133</v>
      </c>
      <c r="E22" s="304"/>
      <c r="F22" s="304">
        <v>2.3876822779474442E-2</v>
      </c>
      <c r="G22" s="304">
        <v>3.6462379417765617E-2</v>
      </c>
      <c r="H22" s="304">
        <v>5.6977801019852517E-2</v>
      </c>
      <c r="I22" s="304"/>
      <c r="J22" s="304">
        <v>0.12051551861922651</v>
      </c>
      <c r="K22" s="304">
        <v>0.17627172262611726</v>
      </c>
      <c r="L22" s="304">
        <v>0.25277650716333522</v>
      </c>
      <c r="M22" s="304"/>
      <c r="N22" s="304">
        <v>0.22209834603223677</v>
      </c>
      <c r="O22" s="304">
        <v>0.25118629335659193</v>
      </c>
      <c r="P22" s="304">
        <v>0.27599488964178703</v>
      </c>
      <c r="Q22" s="306"/>
      <c r="R22" s="304">
        <v>2.4026937178701434E-2</v>
      </c>
      <c r="S22" s="304">
        <v>2.7323795523452859E-2</v>
      </c>
      <c r="T22" s="304">
        <v>2.943674695404553E-2</v>
      </c>
      <c r="U22" s="306"/>
      <c r="V22" s="304">
        <v>0.10576362082977857</v>
      </c>
      <c r="W22" s="304">
        <v>0.12011603317130438</v>
      </c>
      <c r="X22" s="304">
        <v>0.14777269622157477</v>
      </c>
      <c r="Y22" s="306"/>
      <c r="Z22" s="304">
        <v>8.0983674049832838E-2</v>
      </c>
      <c r="AA22" s="304">
        <v>7.0911143946380983E-2</v>
      </c>
      <c r="AB22" s="304">
        <v>7.351713980646303E-2</v>
      </c>
      <c r="AC22" s="306"/>
      <c r="AD22" s="304">
        <v>8.6212527169871586E-2</v>
      </c>
      <c r="AE22" s="304">
        <v>7.4245390159981953E-2</v>
      </c>
      <c r="AF22" s="304">
        <v>7.6853656276652485E-2</v>
      </c>
      <c r="AG22" s="306"/>
      <c r="AH22" s="304">
        <v>5.2861839502649076E-2</v>
      </c>
      <c r="AI22" s="304">
        <v>5.1218069311347598E-2</v>
      </c>
      <c r="AJ22" s="304">
        <v>4.3930759218236928E-2</v>
      </c>
      <c r="AK22" s="306"/>
      <c r="AL22" s="304">
        <v>3.3461634650148397E-2</v>
      </c>
      <c r="AM22" s="304">
        <v>4.0127801736480596E-2</v>
      </c>
      <c r="AN22" s="304">
        <v>3.3764158970865876E-2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0.55628326462465971</v>
      </c>
      <c r="C23" s="304">
        <f t="shared" si="61"/>
        <v>0.55746314794301277</v>
      </c>
      <c r="D23" s="304">
        <f t="shared" si="62"/>
        <v>0.627515198492129</v>
      </c>
      <c r="E23" s="304"/>
      <c r="F23" s="304">
        <v>8.6556143722286861E-3</v>
      </c>
      <c r="G23" s="304">
        <v>1.2187641085441668E-2</v>
      </c>
      <c r="H23" s="304">
        <v>2.0214839232124127E-2</v>
      </c>
      <c r="I23" s="304"/>
      <c r="J23" s="304">
        <v>4.0865125014977056E-2</v>
      </c>
      <c r="K23" s="304">
        <v>5.656641245967603E-2</v>
      </c>
      <c r="L23" s="304">
        <v>7.9514355942320994E-2</v>
      </c>
      <c r="M23" s="304"/>
      <c r="N23" s="304">
        <v>0.13367112042107146</v>
      </c>
      <c r="O23" s="304">
        <v>0.14735077854839143</v>
      </c>
      <c r="P23" s="304">
        <v>0.17173435038536344</v>
      </c>
      <c r="Q23" s="306"/>
      <c r="R23" s="304">
        <v>2.033163008206584E-2</v>
      </c>
      <c r="S23" s="304">
        <v>2.1569989149518604E-2</v>
      </c>
      <c r="T23" s="304">
        <v>2.5743507074382877E-2</v>
      </c>
      <c r="U23" s="306"/>
      <c r="V23" s="304">
        <v>7.177905877413196E-2</v>
      </c>
      <c r="W23" s="304">
        <v>7.538771249563625E-2</v>
      </c>
      <c r="X23" s="304">
        <v>9.1983231140699881E-2</v>
      </c>
      <c r="Y23" s="306"/>
      <c r="Z23" s="304">
        <v>0.12562003024545507</v>
      </c>
      <c r="AA23" s="304">
        <v>0.10881375723488219</v>
      </c>
      <c r="AB23" s="304">
        <v>0.12083135591267441</v>
      </c>
      <c r="AC23" s="306"/>
      <c r="AD23" s="304">
        <v>6.3164260582726797E-2</v>
      </c>
      <c r="AE23" s="304">
        <v>4.4423418085839585E-2</v>
      </c>
      <c r="AF23" s="304">
        <v>3.920980989510868E-2</v>
      </c>
      <c r="AG23" s="306"/>
      <c r="AH23" s="304">
        <v>6.9830501199187142E-2</v>
      </c>
      <c r="AI23" s="304">
        <v>6.7437624522154863E-2</v>
      </c>
      <c r="AJ23" s="304">
        <v>5.3158594240633981E-2</v>
      </c>
      <c r="AK23" s="306"/>
      <c r="AL23" s="304">
        <v>2.2365923932815626E-2</v>
      </c>
      <c r="AM23" s="304">
        <v>2.3725814361472142E-2</v>
      </c>
      <c r="AN23" s="304">
        <v>2.5125154668820628E-2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0.62209157019831351</v>
      </c>
      <c r="C24" s="304">
        <f t="shared" si="61"/>
        <v>0.63878308354868951</v>
      </c>
      <c r="D24" s="304">
        <f t="shared" si="62"/>
        <v>0.60563740821051226</v>
      </c>
      <c r="E24" s="304"/>
      <c r="F24" s="304">
        <v>1.1229455961368809E-3</v>
      </c>
      <c r="G24" s="304">
        <v>1.7261624514240193E-3</v>
      </c>
      <c r="H24" s="304">
        <v>2.4882351901352332E-3</v>
      </c>
      <c r="I24" s="304"/>
      <c r="J24" s="304">
        <v>3.6583214738667581E-2</v>
      </c>
      <c r="K24" s="304">
        <v>5.8854054841593686E-2</v>
      </c>
      <c r="L24" s="304">
        <v>8.5740112269537969E-2</v>
      </c>
      <c r="M24" s="304"/>
      <c r="N24" s="304">
        <v>9.5893265416562082E-2</v>
      </c>
      <c r="O24" s="304">
        <v>0.11772640253283492</v>
      </c>
      <c r="P24" s="304">
        <v>0.13608886640814286</v>
      </c>
      <c r="Q24" s="306"/>
      <c r="R24" s="304">
        <v>1.6109007466544912E-2</v>
      </c>
      <c r="S24" s="304">
        <v>1.5825666926134681E-2</v>
      </c>
      <c r="T24" s="304">
        <v>1.4481516010106816E-2</v>
      </c>
      <c r="U24" s="306"/>
      <c r="V24" s="304">
        <v>4.8562699958668104E-2</v>
      </c>
      <c r="W24" s="304">
        <v>5.7238057963504459E-2</v>
      </c>
      <c r="X24" s="304">
        <v>6.0949187431734747E-2</v>
      </c>
      <c r="Y24" s="306"/>
      <c r="Z24" s="304">
        <v>0.17340908549265821</v>
      </c>
      <c r="AA24" s="304">
        <v>0.17930882388198002</v>
      </c>
      <c r="AB24" s="304">
        <v>0.16452964083768221</v>
      </c>
      <c r="AC24" s="306"/>
      <c r="AD24" s="304">
        <v>0.106077299467371</v>
      </c>
      <c r="AE24" s="304">
        <v>7.2894161548241299E-2</v>
      </c>
      <c r="AF24" s="304">
        <v>4.0860908283619414E-2</v>
      </c>
      <c r="AG24" s="306"/>
      <c r="AH24" s="304">
        <v>8.2416687787437756E-2</v>
      </c>
      <c r="AI24" s="304">
        <v>6.7428109784728074E-2</v>
      </c>
      <c r="AJ24" s="304">
        <v>3.6054264739079564E-2</v>
      </c>
      <c r="AK24" s="306"/>
      <c r="AL24" s="304">
        <v>6.1917364274266938E-2</v>
      </c>
      <c r="AM24" s="304">
        <v>6.7781643618248469E-2</v>
      </c>
      <c r="AN24" s="304">
        <v>6.4444677040473367E-2</v>
      </c>
    </row>
    <row r="25" spans="1:40" x14ac:dyDescent="0.2">
      <c r="A25" s="13" t="str">
        <f t="shared" si="58"/>
        <v>Skilled trades occupations</v>
      </c>
      <c r="B25" s="304">
        <f t="shared" si="60"/>
        <v>2.1441643322899067</v>
      </c>
      <c r="C25" s="304">
        <f t="shared" si="61"/>
        <v>2.10188015385225</v>
      </c>
      <c r="D25" s="304">
        <f t="shared" si="62"/>
        <v>2.0114053852585267</v>
      </c>
      <c r="E25" s="304"/>
      <c r="F25" s="304">
        <v>3.7217878025620843E-3</v>
      </c>
      <c r="G25" s="304">
        <v>4.727813694754497E-3</v>
      </c>
      <c r="H25" s="304">
        <v>5.7043489174361181E-3</v>
      </c>
      <c r="I25" s="304"/>
      <c r="J25" s="304">
        <v>4.2970158521264464E-2</v>
      </c>
      <c r="K25" s="304">
        <v>5.5039351181537736E-2</v>
      </c>
      <c r="L25" s="304">
        <v>6.9269097640567073E-2</v>
      </c>
      <c r="M25" s="304"/>
      <c r="N25" s="304">
        <v>0.25124079954715817</v>
      </c>
      <c r="O25" s="304">
        <v>0.30359459812838124</v>
      </c>
      <c r="P25" s="304">
        <v>0.41013052012067247</v>
      </c>
      <c r="Q25" s="306"/>
      <c r="R25" s="304">
        <v>9.5670463650381218E-2</v>
      </c>
      <c r="S25" s="304">
        <v>0.11469235223692985</v>
      </c>
      <c r="T25" s="304">
        <v>0.15456767513326725</v>
      </c>
      <c r="U25" s="306"/>
      <c r="V25" s="304">
        <v>0.22419578256582859</v>
      </c>
      <c r="W25" s="304">
        <v>0.26081856544653942</v>
      </c>
      <c r="X25" s="304">
        <v>0.32967471982754981</v>
      </c>
      <c r="Y25" s="306"/>
      <c r="Z25" s="304">
        <v>0.45372187334440689</v>
      </c>
      <c r="AA25" s="304">
        <v>0.37867596641604084</v>
      </c>
      <c r="AB25" s="304">
        <v>0.33937336807337021</v>
      </c>
      <c r="AC25" s="306"/>
      <c r="AD25" s="304">
        <v>0.44986321414577746</v>
      </c>
      <c r="AE25" s="304">
        <v>0.3929185342925845</v>
      </c>
      <c r="AF25" s="304">
        <v>0.32428096604544931</v>
      </c>
      <c r="AG25" s="306"/>
      <c r="AH25" s="304">
        <v>0.3379923250178013</v>
      </c>
      <c r="AI25" s="304">
        <v>0.32994446551145296</v>
      </c>
      <c r="AJ25" s="304">
        <v>0.28563149408806893</v>
      </c>
      <c r="AK25" s="306"/>
      <c r="AL25" s="304">
        <v>0.28478792769472661</v>
      </c>
      <c r="AM25" s="304">
        <v>0.26146850694402918</v>
      </c>
      <c r="AN25" s="304">
        <v>9.2773195412145418E-2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0.14196866499314748</v>
      </c>
      <c r="C26" s="304">
        <f t="shared" si="61"/>
        <v>0.12577477473643631</v>
      </c>
      <c r="D26" s="304">
        <f t="shared" si="62"/>
        <v>0.13191949661005639</v>
      </c>
      <c r="E26" s="304"/>
      <c r="F26" s="304">
        <v>8.5565275221659905E-4</v>
      </c>
      <c r="G26" s="304">
        <v>1.0972750841604438E-3</v>
      </c>
      <c r="H26" s="304">
        <v>1.4598052975648733E-3</v>
      </c>
      <c r="I26" s="304"/>
      <c r="J26" s="304">
        <v>9.6333638595722977E-3</v>
      </c>
      <c r="K26" s="304">
        <v>1.1275202631981392E-2</v>
      </c>
      <c r="L26" s="304">
        <v>1.4037174208734307E-2</v>
      </c>
      <c r="M26" s="304"/>
      <c r="N26" s="304">
        <v>1.8807502104223158E-2</v>
      </c>
      <c r="O26" s="304">
        <v>1.6700222403092241E-2</v>
      </c>
      <c r="P26" s="304">
        <v>1.6054947357084796E-2</v>
      </c>
      <c r="Q26" s="306"/>
      <c r="R26" s="304">
        <v>7.7511328516525159E-3</v>
      </c>
      <c r="S26" s="304">
        <v>7.4022205561963192E-3</v>
      </c>
      <c r="T26" s="304">
        <v>8.4900646473415539E-3</v>
      </c>
      <c r="U26" s="306"/>
      <c r="V26" s="304">
        <v>3.6774821983947409E-3</v>
      </c>
      <c r="W26" s="304">
        <v>2.6592552352857077E-3</v>
      </c>
      <c r="X26" s="304">
        <v>2.3991282648250668E-3</v>
      </c>
      <c r="Y26" s="306"/>
      <c r="Z26" s="304">
        <v>2.4128421364698015E-2</v>
      </c>
      <c r="AA26" s="304">
        <v>1.9306434412416407E-2</v>
      </c>
      <c r="AB26" s="304">
        <v>2.3025055948317556E-2</v>
      </c>
      <c r="AC26" s="306"/>
      <c r="AD26" s="304">
        <v>1.8331755707279077E-2</v>
      </c>
      <c r="AE26" s="304">
        <v>9.0375534767835591E-3</v>
      </c>
      <c r="AF26" s="304">
        <v>7.0978814999522813E-3</v>
      </c>
      <c r="AG26" s="306"/>
      <c r="AH26" s="304">
        <v>4.1423783922952331E-2</v>
      </c>
      <c r="AI26" s="304">
        <v>4.1765241020809599E-2</v>
      </c>
      <c r="AJ26" s="304">
        <v>4.6643451229274199E-2</v>
      </c>
      <c r="AK26" s="306"/>
      <c r="AL26" s="304">
        <v>1.7359570232158755E-2</v>
      </c>
      <c r="AM26" s="304">
        <v>1.6531369915710636E-2</v>
      </c>
      <c r="AN26" s="304">
        <v>1.2711988156961777E-2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0.25300236588195407</v>
      </c>
      <c r="C27" s="304">
        <f t="shared" si="61"/>
        <v>0.25127534057178086</v>
      </c>
      <c r="D27" s="304">
        <f t="shared" si="62"/>
        <v>0.25906079659074793</v>
      </c>
      <c r="E27" s="304"/>
      <c r="F27" s="304">
        <v>2.6751031718173458E-3</v>
      </c>
      <c r="G27" s="304">
        <v>4.155018775210551E-3</v>
      </c>
      <c r="H27" s="304">
        <v>6.2287094968992013E-3</v>
      </c>
      <c r="I27" s="304"/>
      <c r="J27" s="304">
        <v>1.2757573148300233E-2</v>
      </c>
      <c r="K27" s="304">
        <v>1.8957629553787724E-2</v>
      </c>
      <c r="L27" s="304">
        <v>2.4400546345020719E-2</v>
      </c>
      <c r="M27" s="304"/>
      <c r="N27" s="304">
        <v>2.4603724206128885E-2</v>
      </c>
      <c r="O27" s="304">
        <v>3.0828284857150959E-2</v>
      </c>
      <c r="P27" s="304">
        <v>3.9209662690735475E-2</v>
      </c>
      <c r="Q27" s="306"/>
      <c r="R27" s="304">
        <v>1.6425802934612533E-2</v>
      </c>
      <c r="S27" s="304">
        <v>1.8415784930327864E-2</v>
      </c>
      <c r="T27" s="304">
        <v>2.0312231252531343E-2</v>
      </c>
      <c r="U27" s="306"/>
      <c r="V27" s="304">
        <v>1.9749248443470178E-2</v>
      </c>
      <c r="W27" s="304">
        <v>2.1612696233211166E-2</v>
      </c>
      <c r="X27" s="304">
        <v>2.2704602087221078E-2</v>
      </c>
      <c r="Y27" s="306"/>
      <c r="Z27" s="304">
        <v>7.1968829671760826E-2</v>
      </c>
      <c r="AA27" s="304">
        <v>6.8228888911128854E-2</v>
      </c>
      <c r="AB27" s="304">
        <v>7.6345663438956865E-2</v>
      </c>
      <c r="AC27" s="306"/>
      <c r="AD27" s="304">
        <v>4.5011400989011727E-2</v>
      </c>
      <c r="AE27" s="304">
        <v>3.8277220297241135E-2</v>
      </c>
      <c r="AF27" s="304">
        <v>3.4280890641904253E-2</v>
      </c>
      <c r="AG27" s="306"/>
      <c r="AH27" s="304">
        <v>4.6840086068344979E-2</v>
      </c>
      <c r="AI27" s="304">
        <v>3.9443916994152319E-2</v>
      </c>
      <c r="AJ27" s="304">
        <v>2.5833479058884432E-2</v>
      </c>
      <c r="AK27" s="306"/>
      <c r="AL27" s="304">
        <v>1.2970597248507366E-2</v>
      </c>
      <c r="AM27" s="304">
        <v>1.135590001957028E-2</v>
      </c>
      <c r="AN27" s="304">
        <v>9.7450115785945434E-3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0.85420235986113058</v>
      </c>
      <c r="C28" s="304">
        <f t="shared" si="61"/>
        <v>0.86230301389586983</v>
      </c>
      <c r="D28" s="304">
        <f t="shared" si="62"/>
        <v>0.85363492380541195</v>
      </c>
      <c r="E28" s="304"/>
      <c r="F28" s="304">
        <v>1.1687562566564125E-4</v>
      </c>
      <c r="G28" s="304">
        <v>2.5710288081421285E-4</v>
      </c>
      <c r="H28" s="304">
        <v>6.5549859624553831E-4</v>
      </c>
      <c r="I28" s="304"/>
      <c r="J28" s="304">
        <v>8.1512579335572856E-3</v>
      </c>
      <c r="K28" s="304">
        <v>1.2565978177511827E-2</v>
      </c>
      <c r="L28" s="304">
        <v>1.666380526360367E-2</v>
      </c>
      <c r="M28" s="304"/>
      <c r="N28" s="304">
        <v>3.2725626736770451E-2</v>
      </c>
      <c r="O28" s="304">
        <v>4.4492659562572173E-2</v>
      </c>
      <c r="P28" s="304">
        <v>6.1658422013885085E-2</v>
      </c>
      <c r="Q28" s="306"/>
      <c r="R28" s="304">
        <v>1.0972267178305071E-2</v>
      </c>
      <c r="S28" s="304">
        <v>1.4497328659549549E-2</v>
      </c>
      <c r="T28" s="304">
        <v>1.8906284553243176E-2</v>
      </c>
      <c r="U28" s="306"/>
      <c r="V28" s="304">
        <v>2.4337851941000604E-2</v>
      </c>
      <c r="W28" s="304">
        <v>2.8973042343139039E-2</v>
      </c>
      <c r="X28" s="304">
        <v>3.2838972841956568E-2</v>
      </c>
      <c r="Y28" s="306"/>
      <c r="Z28" s="304">
        <v>0.29128719649067614</v>
      </c>
      <c r="AA28" s="304">
        <v>0.30611968603834794</v>
      </c>
      <c r="AB28" s="304">
        <v>0.37851321191138176</v>
      </c>
      <c r="AC28" s="306"/>
      <c r="AD28" s="304">
        <v>0.26974818450790217</v>
      </c>
      <c r="AE28" s="304">
        <v>0.25861622625609915</v>
      </c>
      <c r="AF28" s="304">
        <v>0.23136501243098831</v>
      </c>
      <c r="AG28" s="306"/>
      <c r="AH28" s="304">
        <v>0.10308978419920201</v>
      </c>
      <c r="AI28" s="304">
        <v>8.0701274183044874E-2</v>
      </c>
      <c r="AJ28" s="304">
        <v>5.3690310148303159E-2</v>
      </c>
      <c r="AK28" s="306"/>
      <c r="AL28" s="304">
        <v>0.11377331524805123</v>
      </c>
      <c r="AM28" s="304">
        <v>0.11607971579479101</v>
      </c>
      <c r="AN28" s="304">
        <v>5.9343406045804695E-2</v>
      </c>
    </row>
    <row r="29" spans="1:40" x14ac:dyDescent="0.2">
      <c r="A29" s="13" t="str">
        <f t="shared" si="58"/>
        <v>Elementary occupations</v>
      </c>
      <c r="B29" s="304">
        <f t="shared" si="60"/>
        <v>0.6710937377454459</v>
      </c>
      <c r="C29" s="304">
        <f t="shared" si="61"/>
        <v>0.75930495281111032</v>
      </c>
      <c r="D29" s="304">
        <f t="shared" si="62"/>
        <v>0.75271144524756428</v>
      </c>
      <c r="E29" s="304"/>
      <c r="F29" s="304">
        <v>1.3036030299030874E-5</v>
      </c>
      <c r="G29" s="304">
        <v>1.911710833806353E-5</v>
      </c>
      <c r="H29" s="304">
        <v>2.6250148933159128E-5</v>
      </c>
      <c r="I29" s="304"/>
      <c r="J29" s="304">
        <v>1.2191653363686982E-2</v>
      </c>
      <c r="K29" s="304">
        <v>2.5728513187594792E-2</v>
      </c>
      <c r="L29" s="304">
        <v>4.1469518437771635E-2</v>
      </c>
      <c r="M29" s="304"/>
      <c r="N29" s="304">
        <v>2.9381278087018708E-2</v>
      </c>
      <c r="O29" s="304">
        <v>4.264419052393767E-2</v>
      </c>
      <c r="P29" s="304">
        <v>5.3300342036544941E-2</v>
      </c>
      <c r="Q29" s="306"/>
      <c r="R29" s="304">
        <v>1.5393266815182698E-2</v>
      </c>
      <c r="S29" s="304">
        <v>1.6709787069145002E-2</v>
      </c>
      <c r="T29" s="304">
        <v>1.844925894991321E-2</v>
      </c>
      <c r="U29" s="306"/>
      <c r="V29" s="304">
        <v>4.0501079021258102E-2</v>
      </c>
      <c r="W29" s="304">
        <v>6.5733523699116211E-2</v>
      </c>
      <c r="X29" s="304">
        <v>8.393697298499754E-2</v>
      </c>
      <c r="Y29" s="306"/>
      <c r="Z29" s="304">
        <v>0.16600795400433391</v>
      </c>
      <c r="AA29" s="304">
        <v>0.19105544598275576</v>
      </c>
      <c r="AB29" s="304">
        <v>0.21722351551893584</v>
      </c>
      <c r="AC29" s="306"/>
      <c r="AD29" s="304">
        <v>0.21431827351265692</v>
      </c>
      <c r="AE29" s="304">
        <v>0.23700109122482871</v>
      </c>
      <c r="AF29" s="304">
        <v>0.20970532629191155</v>
      </c>
      <c r="AG29" s="306"/>
      <c r="AH29" s="304">
        <v>0.14326400315508794</v>
      </c>
      <c r="AI29" s="304">
        <v>0.13676458146140444</v>
      </c>
      <c r="AJ29" s="304">
        <v>0.11464600695326017</v>
      </c>
      <c r="AK29" s="306"/>
      <c r="AL29" s="304">
        <v>5.0023193755921604E-2</v>
      </c>
      <c r="AM29" s="304">
        <v>4.364870255398963E-2</v>
      </c>
      <c r="AN29" s="304">
        <v>1.3954253925296253E-2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40.615000000000045</v>
      </c>
      <c r="C32" s="305">
        <f>SUM(C33:C41)</f>
        <v>38.925000000000011</v>
      </c>
      <c r="D32" s="305">
        <f>SUM(D33:D41)</f>
        <v>35.014000000000024</v>
      </c>
      <c r="E32" s="304"/>
      <c r="F32" s="305">
        <f>SUM(F33:F41)</f>
        <v>0.32043382031624662</v>
      </c>
      <c r="G32" s="305">
        <f>SUM(G33:G41)</f>
        <v>0.43943263303766245</v>
      </c>
      <c r="H32" s="305">
        <f>SUM(H33:H41)</f>
        <v>0.53551174384139189</v>
      </c>
      <c r="I32" s="304"/>
      <c r="J32" s="305">
        <f>SUM(J33:J41)</f>
        <v>1.8835619286414169</v>
      </c>
      <c r="K32" s="305">
        <f>SUM(K33:K41)</f>
        <v>2.6593485788440279</v>
      </c>
      <c r="L32" s="305">
        <f>SUM(L33:L41)</f>
        <v>3.4029562954550241</v>
      </c>
      <c r="M32" s="304"/>
      <c r="N32" s="305">
        <f>SUM(N33:N41)</f>
        <v>5.1053746311024319</v>
      </c>
      <c r="O32" s="305">
        <f>SUM(O33:O41)</f>
        <v>5.6581949800133255</v>
      </c>
      <c r="P32" s="305">
        <f>SUM(P33:P41)</f>
        <v>6.0987573254358622</v>
      </c>
      <c r="Q32" s="306"/>
      <c r="R32" s="305">
        <f>SUM(R33:R41)</f>
        <v>1.3759154792742057</v>
      </c>
      <c r="S32" s="305">
        <f>SUM(S33:S41)</f>
        <v>1.5464153845921049</v>
      </c>
      <c r="T32" s="305">
        <f>SUM(T33:T41)</f>
        <v>1.691223144655942</v>
      </c>
      <c r="U32" s="306"/>
      <c r="V32" s="305">
        <f>SUM(V33:V41)</f>
        <v>2.8213431026226901</v>
      </c>
      <c r="W32" s="305">
        <f>SUM(W33:W41)</f>
        <v>3.1080756915493728</v>
      </c>
      <c r="X32" s="305">
        <f>SUM(X33:X41)</f>
        <v>3.3028485257253291</v>
      </c>
      <c r="Y32" s="306"/>
      <c r="Z32" s="305">
        <f>SUM(Z33:Z41)</f>
        <v>11.005046451369269</v>
      </c>
      <c r="AA32" s="305">
        <f>SUM(AA33:AA41)</f>
        <v>10.267487668312731</v>
      </c>
      <c r="AB32" s="305">
        <f>SUM(AB33:AB41)</f>
        <v>9.8429898388927448</v>
      </c>
      <c r="AC32" s="306"/>
      <c r="AD32" s="305">
        <f>SUM(AD33:AD41)</f>
        <v>9.2055132598127472</v>
      </c>
      <c r="AE32" s="305">
        <f>SUM(AE33:AE41)</f>
        <v>7.9286891559617771</v>
      </c>
      <c r="AF32" s="305">
        <f>SUM(AF33:AF41)</f>
        <v>5.8126976598017599</v>
      </c>
      <c r="AG32" s="306"/>
      <c r="AH32" s="305">
        <f>SUM(AH33:AH41)</f>
        <v>6.5061058784460384</v>
      </c>
      <c r="AI32" s="305">
        <f>SUM(AI33:AI41)</f>
        <v>5.7918925367362801</v>
      </c>
      <c r="AJ32" s="305">
        <f>SUM(AJ33:AJ41)</f>
        <v>3.4820071051382553</v>
      </c>
      <c r="AK32" s="306"/>
      <c r="AL32" s="305">
        <f>SUM(AL33:AL41)</f>
        <v>2.3917054484149984</v>
      </c>
      <c r="AM32" s="305">
        <f>SUM(AM33:AM41)</f>
        <v>1.5254633709527228</v>
      </c>
      <c r="AN32" s="305">
        <f>SUM(AN33:AN41)</f>
        <v>0.84500836105371313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4.9389086745437512</v>
      </c>
      <c r="C33" s="304">
        <f t="shared" ref="C33:C41" si="64">SUM(G33,K33,O33,S33,W33,AA33,AE33,AI33,AM33)</f>
        <v>4.3023217809253502</v>
      </c>
      <c r="D33" s="304">
        <f t="shared" ref="D33:D40" si="65">SUM(H33,L33,P33,T33,X33,AB33,AF33,AJ33,AN33)</f>
        <v>4.1097065552912033</v>
      </c>
      <c r="E33" s="304"/>
      <c r="F33" s="304">
        <v>5.1515716529496471E-2</v>
      </c>
      <c r="G33" s="304">
        <v>5.618625940332761E-2</v>
      </c>
      <c r="H33" s="304">
        <v>6.3245193164273905E-2</v>
      </c>
      <c r="I33" s="304"/>
      <c r="J33" s="304">
        <v>0.41267319289657839</v>
      </c>
      <c r="K33" s="304">
        <v>0.49450574934363267</v>
      </c>
      <c r="L33" s="304">
        <v>0.57889254670363965</v>
      </c>
      <c r="M33" s="304"/>
      <c r="N33" s="304">
        <v>1.2551831633989667</v>
      </c>
      <c r="O33" s="304">
        <v>1.2160886531309707</v>
      </c>
      <c r="P33" s="304">
        <v>1.2683466922357385</v>
      </c>
      <c r="Q33" s="306"/>
      <c r="R33" s="304">
        <v>0.29535406657688662</v>
      </c>
      <c r="S33" s="304">
        <v>0.28671558954673027</v>
      </c>
      <c r="T33" s="304">
        <v>0.29488121008846913</v>
      </c>
      <c r="U33" s="306"/>
      <c r="V33" s="304">
        <v>0.59361690453593985</v>
      </c>
      <c r="W33" s="304">
        <v>0.56488658540048775</v>
      </c>
      <c r="X33" s="304">
        <v>0.5960921387302125</v>
      </c>
      <c r="Y33" s="306"/>
      <c r="Z33" s="304">
        <v>1.0698144053929819</v>
      </c>
      <c r="AA33" s="304">
        <v>0.78894575516108578</v>
      </c>
      <c r="AB33" s="304">
        <v>0.6976510845569831</v>
      </c>
      <c r="AC33" s="306"/>
      <c r="AD33" s="304">
        <v>0.76159908647329644</v>
      </c>
      <c r="AE33" s="304">
        <v>0.52812872171502689</v>
      </c>
      <c r="AF33" s="304">
        <v>0.37297394574485271</v>
      </c>
      <c r="AG33" s="306"/>
      <c r="AH33" s="304">
        <v>0.39744262051304696</v>
      </c>
      <c r="AI33" s="304">
        <v>0.281093886705853</v>
      </c>
      <c r="AJ33" s="304">
        <v>0.16535023148527023</v>
      </c>
      <c r="AK33" s="306"/>
      <c r="AL33" s="304">
        <v>0.10170951822655708</v>
      </c>
      <c r="AM33" s="304">
        <v>8.577058051823655E-2</v>
      </c>
      <c r="AN33" s="304">
        <v>7.227351258176247E-2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5.5763767998060816</v>
      </c>
      <c r="C34" s="304">
        <f t="shared" si="64"/>
        <v>6.215850858549687</v>
      </c>
      <c r="D34" s="304">
        <f t="shared" si="65"/>
        <v>6.4494658114846111</v>
      </c>
      <c r="E34" s="304"/>
      <c r="F34" s="304">
        <v>0.19052105076369968</v>
      </c>
      <c r="G34" s="304">
        <v>0.27637464338018103</v>
      </c>
      <c r="H34" s="304">
        <v>0.33272842299584898</v>
      </c>
      <c r="I34" s="304"/>
      <c r="J34" s="304">
        <v>0.71158122169045057</v>
      </c>
      <c r="K34" s="304">
        <v>1.0708240906715885</v>
      </c>
      <c r="L34" s="304">
        <v>1.3784095751009993</v>
      </c>
      <c r="M34" s="304"/>
      <c r="N34" s="304">
        <v>1.4841276946053015</v>
      </c>
      <c r="O34" s="304">
        <v>1.6927488507778206</v>
      </c>
      <c r="P34" s="304">
        <v>1.7958014707121759</v>
      </c>
      <c r="Q34" s="306"/>
      <c r="R34" s="304">
        <v>0.18372730154199576</v>
      </c>
      <c r="S34" s="304">
        <v>0.21552256334959108</v>
      </c>
      <c r="T34" s="304">
        <v>0.22812261427824659</v>
      </c>
      <c r="U34" s="306"/>
      <c r="V34" s="304">
        <v>0.6594004797012899</v>
      </c>
      <c r="W34" s="304">
        <v>0.78575899395781945</v>
      </c>
      <c r="X34" s="304">
        <v>0.85250543109295873</v>
      </c>
      <c r="Y34" s="306"/>
      <c r="Z34" s="304">
        <v>1.2743722655323129</v>
      </c>
      <c r="AA34" s="304">
        <v>1.2026357953344111</v>
      </c>
      <c r="AB34" s="304">
        <v>1.1278372923845259</v>
      </c>
      <c r="AC34" s="306"/>
      <c r="AD34" s="304">
        <v>0.61341298943889433</v>
      </c>
      <c r="AE34" s="304">
        <v>0.51910628302619055</v>
      </c>
      <c r="AF34" s="304">
        <v>0.36926961703031136</v>
      </c>
      <c r="AG34" s="306"/>
      <c r="AH34" s="304">
        <v>0.38198483117177989</v>
      </c>
      <c r="AI34" s="304">
        <v>0.37509052969320422</v>
      </c>
      <c r="AJ34" s="304">
        <v>0.30493067959428544</v>
      </c>
      <c r="AK34" s="306"/>
      <c r="AL34" s="304">
        <v>7.7248965360357399E-2</v>
      </c>
      <c r="AM34" s="304">
        <v>7.7789108358881476E-2</v>
      </c>
      <c r="AN34" s="304">
        <v>5.9860708295259274E-2</v>
      </c>
    </row>
    <row r="35" spans="1:40" x14ac:dyDescent="0.2">
      <c r="A35" s="13" t="str">
        <f t="shared" si="63"/>
        <v>Associate professional occupations</v>
      </c>
      <c r="B35" s="304">
        <f t="shared" si="66"/>
        <v>4.4915919227041048</v>
      </c>
      <c r="C35" s="304">
        <f t="shared" si="64"/>
        <v>4.1298086473730642</v>
      </c>
      <c r="D35" s="304">
        <f t="shared" si="65"/>
        <v>3.9558282824043824</v>
      </c>
      <c r="E35" s="304"/>
      <c r="F35" s="304">
        <v>4.695693009882599E-2</v>
      </c>
      <c r="G35" s="304">
        <v>5.9227853457635767E-2</v>
      </c>
      <c r="H35" s="304">
        <v>7.3358291515419893E-2</v>
      </c>
      <c r="I35" s="304"/>
      <c r="J35" s="304">
        <v>0.33238551280859441</v>
      </c>
      <c r="K35" s="304">
        <v>0.4171861362613466</v>
      </c>
      <c r="L35" s="304">
        <v>0.51194021616162111</v>
      </c>
      <c r="M35" s="304"/>
      <c r="N35" s="304">
        <v>1.0208661171529492</v>
      </c>
      <c r="O35" s="304">
        <v>1.052156282064032</v>
      </c>
      <c r="P35" s="304">
        <v>1.0546816397924308</v>
      </c>
      <c r="Q35" s="306"/>
      <c r="R35" s="304">
        <v>0.30873799247133016</v>
      </c>
      <c r="S35" s="304">
        <v>0.33083945641942791</v>
      </c>
      <c r="T35" s="304">
        <v>0.3641623346768057</v>
      </c>
      <c r="U35" s="306"/>
      <c r="V35" s="304">
        <v>0.38608439399200928</v>
      </c>
      <c r="W35" s="304">
        <v>0.37151370208677731</v>
      </c>
      <c r="X35" s="304">
        <v>0.38044538526204785</v>
      </c>
      <c r="Y35" s="306"/>
      <c r="Z35" s="304">
        <v>1.2080894774499296</v>
      </c>
      <c r="AA35" s="304">
        <v>1.0209184231899935</v>
      </c>
      <c r="AB35" s="304">
        <v>0.96442513577514111</v>
      </c>
      <c r="AC35" s="306"/>
      <c r="AD35" s="304">
        <v>0.74990479214232497</v>
      </c>
      <c r="AE35" s="304">
        <v>0.55889030195156619</v>
      </c>
      <c r="AF35" s="304">
        <v>0.39377817051328301</v>
      </c>
      <c r="AG35" s="306"/>
      <c r="AH35" s="304">
        <v>0.36503018439650559</v>
      </c>
      <c r="AI35" s="304">
        <v>0.24561338609962491</v>
      </c>
      <c r="AJ35" s="304">
        <v>0.15656103979175642</v>
      </c>
      <c r="AK35" s="306"/>
      <c r="AL35" s="304">
        <v>7.3536522191636242E-2</v>
      </c>
      <c r="AM35" s="304">
        <v>7.3463105842659526E-2</v>
      </c>
      <c r="AN35" s="304">
        <v>5.6476068915876081E-2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2.9686797224041239</v>
      </c>
      <c r="C36" s="304">
        <f t="shared" si="64"/>
        <v>2.7372888057743543</v>
      </c>
      <c r="D36" s="304">
        <f t="shared" si="65"/>
        <v>2.4029072060458119</v>
      </c>
      <c r="E36" s="304"/>
      <c r="F36" s="304">
        <v>7.2425104200413296E-3</v>
      </c>
      <c r="G36" s="304">
        <v>1.1569760569114199E-2</v>
      </c>
      <c r="H36" s="304">
        <v>1.5440711811306624E-2</v>
      </c>
      <c r="I36" s="304"/>
      <c r="J36" s="304">
        <v>0.10157681047469674</v>
      </c>
      <c r="K36" s="304">
        <v>0.15773772843684744</v>
      </c>
      <c r="L36" s="304">
        <v>0.21175316700470576</v>
      </c>
      <c r="M36" s="304"/>
      <c r="N36" s="304">
        <v>0.38455344401085378</v>
      </c>
      <c r="O36" s="304">
        <v>0.46759937438581339</v>
      </c>
      <c r="P36" s="304">
        <v>0.51085088667093614</v>
      </c>
      <c r="Q36" s="306"/>
      <c r="R36" s="304">
        <v>0.15031231543941806</v>
      </c>
      <c r="S36" s="304">
        <v>0.17716635317472443</v>
      </c>
      <c r="T36" s="304">
        <v>0.19254972089439076</v>
      </c>
      <c r="U36" s="306"/>
      <c r="V36" s="304">
        <v>0.19370171173858708</v>
      </c>
      <c r="W36" s="304">
        <v>0.22917561091417751</v>
      </c>
      <c r="X36" s="304">
        <v>0.25080422868527813</v>
      </c>
      <c r="Y36" s="306"/>
      <c r="Z36" s="304">
        <v>0.7645104194141803</v>
      </c>
      <c r="AA36" s="304">
        <v>0.74018279662063646</v>
      </c>
      <c r="AB36" s="304">
        <v>0.69404283747902151</v>
      </c>
      <c r="AC36" s="306"/>
      <c r="AD36" s="304">
        <v>0.91055118093203091</v>
      </c>
      <c r="AE36" s="304">
        <v>0.66403294293550996</v>
      </c>
      <c r="AF36" s="304">
        <v>0.41415645133227058</v>
      </c>
      <c r="AG36" s="306"/>
      <c r="AH36" s="304">
        <v>0.38939330091364643</v>
      </c>
      <c r="AI36" s="304">
        <v>0.2273408330646555</v>
      </c>
      <c r="AJ36" s="304">
        <v>6.5537403134806549E-2</v>
      </c>
      <c r="AK36" s="306"/>
      <c r="AL36" s="304">
        <v>6.6838029060669046E-2</v>
      </c>
      <c r="AM36" s="304">
        <v>6.2483405672875358E-2</v>
      </c>
      <c r="AN36" s="304">
        <v>4.7771799033096238E-2</v>
      </c>
    </row>
    <row r="37" spans="1:40" x14ac:dyDescent="0.2">
      <c r="A37" s="13" t="str">
        <f t="shared" si="63"/>
        <v>Skilled trades occupations</v>
      </c>
      <c r="B37" s="304">
        <f t="shared" si="66"/>
        <v>9.0104894616333553</v>
      </c>
      <c r="C37" s="304">
        <f t="shared" si="64"/>
        <v>8.3492114095454379</v>
      </c>
      <c r="D37" s="304">
        <f t="shared" si="65"/>
        <v>7.0085585737000846</v>
      </c>
      <c r="E37" s="304"/>
      <c r="F37" s="304">
        <v>6.7580250251485733E-3</v>
      </c>
      <c r="G37" s="304">
        <v>1.0493131456533007E-2</v>
      </c>
      <c r="H37" s="304">
        <v>1.2849680634524747E-2</v>
      </c>
      <c r="I37" s="304"/>
      <c r="J37" s="304">
        <v>0.14982597585495319</v>
      </c>
      <c r="K37" s="304">
        <v>0.22593122022231166</v>
      </c>
      <c r="L37" s="304">
        <v>0.28466699170060022</v>
      </c>
      <c r="M37" s="304"/>
      <c r="N37" s="304">
        <v>0.36298036991263821</v>
      </c>
      <c r="O37" s="304">
        <v>0.42590175255786139</v>
      </c>
      <c r="P37" s="304">
        <v>0.47260284179189843</v>
      </c>
      <c r="Q37" s="306"/>
      <c r="R37" s="304">
        <v>0.16388146960755234</v>
      </c>
      <c r="S37" s="304">
        <v>0.18581478459160786</v>
      </c>
      <c r="T37" s="304">
        <v>0.19971987218024173</v>
      </c>
      <c r="U37" s="306"/>
      <c r="V37" s="304">
        <v>0.5766208922744489</v>
      </c>
      <c r="W37" s="304">
        <v>0.65244833369539545</v>
      </c>
      <c r="X37" s="304">
        <v>0.68129925691685089</v>
      </c>
      <c r="Y37" s="306"/>
      <c r="Z37" s="304">
        <v>3.6190312993249298</v>
      </c>
      <c r="AA37" s="304">
        <v>3.3850846006787267</v>
      </c>
      <c r="AB37" s="304">
        <v>3.1666567280743392</v>
      </c>
      <c r="AC37" s="306"/>
      <c r="AD37" s="304">
        <v>2.2006253597389205</v>
      </c>
      <c r="AE37" s="304">
        <v>1.8835580488512302</v>
      </c>
      <c r="AF37" s="304">
        <v>1.2523942327508026</v>
      </c>
      <c r="AG37" s="306"/>
      <c r="AH37" s="304">
        <v>1.405422674382667</v>
      </c>
      <c r="AI37" s="304">
        <v>1.2754132036044994</v>
      </c>
      <c r="AJ37" s="304">
        <v>0.80103920226996439</v>
      </c>
      <c r="AK37" s="306"/>
      <c r="AL37" s="304">
        <v>0.52534339551209652</v>
      </c>
      <c r="AM37" s="304">
        <v>0.30456633388727072</v>
      </c>
      <c r="AN37" s="304">
        <v>0.13732976738086258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0.54943986244719223</v>
      </c>
      <c r="C38" s="304">
        <f t="shared" si="64"/>
        <v>0.49686992138944386</v>
      </c>
      <c r="D38" s="304">
        <f t="shared" si="65"/>
        <v>0.46692820033876881</v>
      </c>
      <c r="E38" s="304"/>
      <c r="F38" s="304">
        <v>7.819798981238019E-3</v>
      </c>
      <c r="G38" s="304">
        <v>1.2469456761820196E-2</v>
      </c>
      <c r="H38" s="304">
        <v>2.0210131969432759E-2</v>
      </c>
      <c r="I38" s="304"/>
      <c r="J38" s="304">
        <v>6.4546867045779093E-3</v>
      </c>
      <c r="K38" s="304">
        <v>8.0846665625157865E-3</v>
      </c>
      <c r="L38" s="304">
        <v>9.4293066614851619E-3</v>
      </c>
      <c r="M38" s="304"/>
      <c r="N38" s="304">
        <v>5.4375161771562791E-2</v>
      </c>
      <c r="O38" s="304">
        <v>5.4864004575323408E-2</v>
      </c>
      <c r="P38" s="304">
        <v>5.3246289606241642E-2</v>
      </c>
      <c r="Q38" s="306"/>
      <c r="R38" s="304">
        <v>1.4750455008716712E-2</v>
      </c>
      <c r="S38" s="304">
        <v>1.345774829818846E-2</v>
      </c>
      <c r="T38" s="304">
        <v>1.3136530054267695E-2</v>
      </c>
      <c r="U38" s="306"/>
      <c r="V38" s="304">
        <v>4.9570111506055482E-2</v>
      </c>
      <c r="W38" s="304">
        <v>4.4464005219425819E-2</v>
      </c>
      <c r="X38" s="304">
        <v>3.9663680056429174E-2</v>
      </c>
      <c r="Y38" s="306"/>
      <c r="Z38" s="304">
        <v>9.57152490017881E-2</v>
      </c>
      <c r="AA38" s="304">
        <v>7.8066104100404876E-2</v>
      </c>
      <c r="AB38" s="304">
        <v>7.155739212665041E-2</v>
      </c>
      <c r="AC38" s="306"/>
      <c r="AD38" s="304">
        <v>0.10950384144164395</v>
      </c>
      <c r="AE38" s="304">
        <v>7.9514514276515444E-2</v>
      </c>
      <c r="AF38" s="304">
        <v>5.6614222669813294E-2</v>
      </c>
      <c r="AG38" s="306"/>
      <c r="AH38" s="304">
        <v>0.1602323317765996</v>
      </c>
      <c r="AI38" s="304">
        <v>0.15125197852934613</v>
      </c>
      <c r="AJ38" s="304">
        <v>0.14895490855130256</v>
      </c>
      <c r="AK38" s="306"/>
      <c r="AL38" s="304">
        <v>5.1018226255009597E-2</v>
      </c>
      <c r="AM38" s="304">
        <v>5.4697443065903746E-2</v>
      </c>
      <c r="AN38" s="304">
        <v>5.4115738643146123E-2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1.1858946343354135</v>
      </c>
      <c r="C39" s="304">
        <f t="shared" si="64"/>
        <v>1.1186907619757436</v>
      </c>
      <c r="D39" s="304">
        <f t="shared" si="65"/>
        <v>1.0503875316407105</v>
      </c>
      <c r="E39" s="304"/>
      <c r="F39" s="304">
        <v>5.1669337265397479E-3</v>
      </c>
      <c r="G39" s="304">
        <v>6.8569349693913088E-3</v>
      </c>
      <c r="H39" s="304">
        <v>7.6834247224749283E-3</v>
      </c>
      <c r="I39" s="304"/>
      <c r="J39" s="304">
        <v>5.291483478488259E-2</v>
      </c>
      <c r="K39" s="304">
        <v>7.2805333106215162E-2</v>
      </c>
      <c r="L39" s="304">
        <v>8.2858680628520948E-2</v>
      </c>
      <c r="M39" s="304"/>
      <c r="N39" s="304">
        <v>0.21204416112791963</v>
      </c>
      <c r="O39" s="304">
        <v>0.23969779788966611</v>
      </c>
      <c r="P39" s="304">
        <v>0.27267826689367541</v>
      </c>
      <c r="Q39" s="306"/>
      <c r="R39" s="304">
        <v>6.6754622619557405E-2</v>
      </c>
      <c r="S39" s="304">
        <v>7.5633428760156093E-2</v>
      </c>
      <c r="T39" s="304">
        <v>8.3105994778837469E-2</v>
      </c>
      <c r="U39" s="306"/>
      <c r="V39" s="304">
        <v>6.7019137103640394E-2</v>
      </c>
      <c r="W39" s="304">
        <v>7.5463359328560506E-2</v>
      </c>
      <c r="X39" s="304">
        <v>7.9162592275900057E-2</v>
      </c>
      <c r="Y39" s="306"/>
      <c r="Z39" s="304">
        <v>0.32134385599485554</v>
      </c>
      <c r="AA39" s="304">
        <v>0.28073692831283448</v>
      </c>
      <c r="AB39" s="304">
        <v>0.25768914680740285</v>
      </c>
      <c r="AC39" s="306"/>
      <c r="AD39" s="304">
        <v>0.23810251878102615</v>
      </c>
      <c r="AE39" s="304">
        <v>0.202866384164514</v>
      </c>
      <c r="AF39" s="304">
        <v>0.1757092491962868</v>
      </c>
      <c r="AG39" s="306"/>
      <c r="AH39" s="304">
        <v>0.14037471007206676</v>
      </c>
      <c r="AI39" s="304">
        <v>9.1631399155613483E-2</v>
      </c>
      <c r="AJ39" s="304">
        <v>3.5866403579209227E-2</v>
      </c>
      <c r="AK39" s="306"/>
      <c r="AL39" s="304">
        <v>8.2173860124925238E-2</v>
      </c>
      <c r="AM39" s="304">
        <v>7.2999196288792353E-2</v>
      </c>
      <c r="AN39" s="304">
        <v>5.5633772758402915E-2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8.5613025546442643</v>
      </c>
      <c r="C40" s="304">
        <f t="shared" si="64"/>
        <v>7.951864400338537</v>
      </c>
      <c r="D40" s="304">
        <f t="shared" si="65"/>
        <v>6.4535388569404226</v>
      </c>
      <c r="E40" s="304"/>
      <c r="F40" s="304">
        <v>7.7740616609219405E-4</v>
      </c>
      <c r="G40" s="304">
        <v>1.0713369773547364E-3</v>
      </c>
      <c r="H40" s="304">
        <v>1.3460475814323898E-3</v>
      </c>
      <c r="I40" s="304"/>
      <c r="J40" s="304">
        <v>9.8779133333486216E-2</v>
      </c>
      <c r="K40" s="304">
        <v>0.18367820305965171</v>
      </c>
      <c r="L40" s="304">
        <v>0.30415125902859846</v>
      </c>
      <c r="M40" s="304"/>
      <c r="N40" s="304">
        <v>0.20548111810966949</v>
      </c>
      <c r="O40" s="304">
        <v>0.29092184227948736</v>
      </c>
      <c r="P40" s="304">
        <v>0.38129672287707833</v>
      </c>
      <c r="Q40" s="306"/>
      <c r="R40" s="305">
        <v>0.11364909896672679</v>
      </c>
      <c r="S40" s="305">
        <v>0.13940355974808644</v>
      </c>
      <c r="T40" s="305">
        <v>0.15546639770621934</v>
      </c>
      <c r="U40" s="306"/>
      <c r="V40" s="305">
        <v>0.24205334240859261</v>
      </c>
      <c r="W40" s="305">
        <v>0.29826182172267235</v>
      </c>
      <c r="X40" s="305">
        <v>0.31539909510925496</v>
      </c>
      <c r="Y40" s="306"/>
      <c r="Z40" s="305">
        <v>2.1718517828163755</v>
      </c>
      <c r="AA40" s="305">
        <v>2.2068879729223747</v>
      </c>
      <c r="AB40" s="305">
        <v>2.2172969190182923</v>
      </c>
      <c r="AC40" s="306"/>
      <c r="AD40" s="305">
        <v>2.7486035856981577</v>
      </c>
      <c r="AE40" s="305">
        <v>2.5994722134013597</v>
      </c>
      <c r="AF40" s="305">
        <v>2.081786869760121</v>
      </c>
      <c r="AG40" s="306"/>
      <c r="AH40" s="305">
        <v>2.0653646339875618</v>
      </c>
      <c r="AI40" s="305">
        <v>1.8020787211539533</v>
      </c>
      <c r="AJ40" s="305">
        <v>0.81926245766945949</v>
      </c>
      <c r="AK40" s="306"/>
      <c r="AL40" s="305">
        <v>0.91474245315760194</v>
      </c>
      <c r="AM40" s="305">
        <v>0.43008872907359635</v>
      </c>
      <c r="AN40" s="305">
        <v>0.17753308818996597</v>
      </c>
    </row>
    <row r="41" spans="1:40" x14ac:dyDescent="0.2">
      <c r="A41" s="39" t="str">
        <f t="shared" si="63"/>
        <v>Elementary occupations</v>
      </c>
      <c r="B41" s="307">
        <f t="shared" si="66"/>
        <v>3.3323163674817575</v>
      </c>
      <c r="C41" s="307">
        <f t="shared" si="64"/>
        <v>3.6230934141283893</v>
      </c>
      <c r="D41" s="307">
        <f>SUM(H41,L41,P41,T41,X41,AB41,AF41,AJ41,AN41)</f>
        <v>3.1166789821540282</v>
      </c>
      <c r="E41" s="307"/>
      <c r="F41" s="307">
        <v>3.6754486051646705E-3</v>
      </c>
      <c r="G41" s="307">
        <v>5.1832560623045476E-3</v>
      </c>
      <c r="H41" s="307">
        <v>8.6498394466775937E-3</v>
      </c>
      <c r="I41" s="307"/>
      <c r="J41" s="307">
        <v>1.7370560093196711E-2</v>
      </c>
      <c r="K41" s="307">
        <v>2.8595451179918654E-2</v>
      </c>
      <c r="L41" s="307">
        <v>4.0854552464853214E-2</v>
      </c>
      <c r="M41" s="307"/>
      <c r="N41" s="307">
        <v>0.12576340101257022</v>
      </c>
      <c r="O41" s="307">
        <v>0.21821642235235109</v>
      </c>
      <c r="P41" s="307">
        <v>0.28925251485568743</v>
      </c>
      <c r="Q41" s="308"/>
      <c r="R41" s="307">
        <v>7.8748157042021774E-2</v>
      </c>
      <c r="S41" s="307">
        <v>0.12186190070359247</v>
      </c>
      <c r="T41" s="307">
        <v>0.16007846999846365</v>
      </c>
      <c r="U41" s="308"/>
      <c r="V41" s="307">
        <v>5.3276129362126404E-2</v>
      </c>
      <c r="W41" s="307">
        <v>8.6103279224056958E-2</v>
      </c>
      <c r="X41" s="307">
        <v>0.10747671759639642</v>
      </c>
      <c r="Y41" s="308"/>
      <c r="Z41" s="307">
        <v>0.48031769644191535</v>
      </c>
      <c r="AA41" s="307">
        <v>0.56402929199226359</v>
      </c>
      <c r="AB41" s="307">
        <v>0.64583330267038808</v>
      </c>
      <c r="AC41" s="308"/>
      <c r="AD41" s="307">
        <v>0.87320990516645391</v>
      </c>
      <c r="AE41" s="307">
        <v>0.89311974563986452</v>
      </c>
      <c r="AF41" s="307">
        <v>0.69601490080401884</v>
      </c>
      <c r="AG41" s="308"/>
      <c r="AH41" s="307">
        <v>1.200860591232163</v>
      </c>
      <c r="AI41" s="307">
        <v>1.3423785987295302</v>
      </c>
      <c r="AJ41" s="307">
        <v>0.98450477906220113</v>
      </c>
      <c r="AK41" s="308"/>
      <c r="AL41" s="307">
        <v>0.49909447852614541</v>
      </c>
      <c r="AM41" s="307">
        <v>0.36360546824450674</v>
      </c>
      <c r="AN41" s="307">
        <v>0.1840139052553415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Hull and East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21.724999999999959</v>
      </c>
      <c r="C50" s="305">
        <f>SUM(C51:C59)</f>
        <v>21.307999999999975</v>
      </c>
      <c r="D50" s="305">
        <f>SUM(D51:D59)</f>
        <v>21.519999999999996</v>
      </c>
      <c r="E50" s="304"/>
      <c r="F50" s="305">
        <f>SUM(F51:F59)</f>
        <v>4.6785423385747246E-2</v>
      </c>
      <c r="G50" s="305">
        <f>SUM(G51:G59)</f>
        <v>7.124459844612234E-2</v>
      </c>
      <c r="H50" s="305">
        <f>SUM(H51:H59)</f>
        <v>0.11498223030433476</v>
      </c>
      <c r="I50" s="304"/>
      <c r="J50" s="305">
        <f>SUM(J51:J59)</f>
        <v>0.92077796278521729</v>
      </c>
      <c r="K50" s="305">
        <f>SUM(K51:K59)</f>
        <v>1.3380974023980658</v>
      </c>
      <c r="L50" s="305">
        <f>SUM(L51:L59)</f>
        <v>1.9292674584764298</v>
      </c>
      <c r="M50" s="304"/>
      <c r="N50" s="305">
        <f>SUM(N51:N59)</f>
        <v>1.8454324747500701</v>
      </c>
      <c r="O50" s="305">
        <f>SUM(O51:O59)</f>
        <v>2.1000332152838275</v>
      </c>
      <c r="P50" s="305">
        <f>SUM(P51:P59)</f>
        <v>2.5929298130547522</v>
      </c>
      <c r="Q50" s="304"/>
      <c r="R50" s="305">
        <f>SUM(R51:R59)</f>
        <v>0.65800096434659994</v>
      </c>
      <c r="S50" s="305">
        <f>SUM(S51:S59)</f>
        <v>0.73985418626800525</v>
      </c>
      <c r="T50" s="305">
        <f>SUM(T51:T59)</f>
        <v>0.94321632277961664</v>
      </c>
      <c r="U50" s="304"/>
      <c r="V50" s="305">
        <f>SUM(V51:V59)</f>
        <v>1.2959008327212103</v>
      </c>
      <c r="W50" s="305">
        <f>SUM(W51:W59)</f>
        <v>1.4264409951512271</v>
      </c>
      <c r="X50" s="305">
        <f>SUM(X51:X59)</f>
        <v>1.7604700794539383</v>
      </c>
      <c r="Y50" s="304"/>
      <c r="Z50" s="305">
        <f>SUM(Z51:Z59)</f>
        <v>7.1818309872375981</v>
      </c>
      <c r="AA50" s="305">
        <f>SUM(AA51:AA59)</f>
        <v>6.6246193626132115</v>
      </c>
      <c r="AB50" s="305">
        <f>SUM(AB51:AB59)</f>
        <v>6.8617427020097868</v>
      </c>
      <c r="AC50" s="304"/>
      <c r="AD50" s="305">
        <f>SUM(AD51:AD59)</f>
        <v>5.3963059305929093</v>
      </c>
      <c r="AE50" s="305">
        <f>SUM(AE51:AE59)</f>
        <v>5.000834670551197</v>
      </c>
      <c r="AF50" s="305">
        <f>SUM(AF51:AF59)</f>
        <v>4.4742899223475341</v>
      </c>
      <c r="AG50" s="304"/>
      <c r="AH50" s="305">
        <f>SUM(AH51:AH59)</f>
        <v>3.250094304775546</v>
      </c>
      <c r="AI50" s="305">
        <f>SUM(AI51:AI59)</f>
        <v>3.1783775891126127</v>
      </c>
      <c r="AJ50" s="305">
        <f>SUM(AJ51:AJ59)</f>
        <v>2.5074779187250225</v>
      </c>
      <c r="AK50" s="304"/>
      <c r="AL50" s="305">
        <f>SUM(AL51:AL59)</f>
        <v>1.1298711194050626</v>
      </c>
      <c r="AM50" s="305">
        <f>SUM(AM51:AM59)</f>
        <v>0.82849798017570486</v>
      </c>
      <c r="AN50" s="305">
        <f>SUM(AN51:AN59)</f>
        <v>0.33562355284857398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2.6385234672620572</v>
      </c>
      <c r="C51" s="304">
        <f t="shared" ref="C51:D51" si="68">SUM(G51,K51,O51,S51,W51,AA51,AE51,AI51,AM51)</f>
        <v>2.354289626781978</v>
      </c>
      <c r="D51" s="304">
        <f t="shared" si="68"/>
        <v>2.6172749787668188</v>
      </c>
      <c r="E51" s="304"/>
      <c r="F51" s="304">
        <v>8.9508847815133741E-3</v>
      </c>
      <c r="G51" s="304">
        <v>1.2726153784737654E-2</v>
      </c>
      <c r="H51" s="304">
        <v>1.8820254745703792E-2</v>
      </c>
      <c r="I51" s="304"/>
      <c r="J51" s="304">
        <v>0.25496809649845742</v>
      </c>
      <c r="K51" s="304">
        <v>0.32342603267242975</v>
      </c>
      <c r="L51" s="304">
        <v>0.47398185619449817</v>
      </c>
      <c r="M51" s="304"/>
      <c r="N51" s="304">
        <v>0.44927389894599179</v>
      </c>
      <c r="O51" s="304">
        <v>0.44047545044924813</v>
      </c>
      <c r="P51" s="304">
        <v>0.5186578028754204</v>
      </c>
      <c r="Q51" s="304"/>
      <c r="R51" s="304">
        <v>0.11530952929427288</v>
      </c>
      <c r="S51" s="304">
        <v>0.10112945973032539</v>
      </c>
      <c r="T51" s="304">
        <v>0.10587108984847578</v>
      </c>
      <c r="U51" s="304"/>
      <c r="V51" s="304">
        <v>0.2826621893221582</v>
      </c>
      <c r="W51" s="304">
        <v>0.26642953021653715</v>
      </c>
      <c r="X51" s="304">
        <v>0.31831519497908878</v>
      </c>
      <c r="Y51" s="304"/>
      <c r="Z51" s="304">
        <v>0.72810313214256728</v>
      </c>
      <c r="AA51" s="304">
        <v>0.56921206875279773</v>
      </c>
      <c r="AB51" s="304">
        <v>0.65509960354390417</v>
      </c>
      <c r="AC51" s="304"/>
      <c r="AD51" s="304">
        <v>0.43132668140293834</v>
      </c>
      <c r="AE51" s="304">
        <v>0.32852193813547287</v>
      </c>
      <c r="AF51" s="304">
        <v>0.28439312352928953</v>
      </c>
      <c r="AG51" s="304"/>
      <c r="AH51" s="304">
        <v>0.27298147097051839</v>
      </c>
      <c r="AI51" s="304">
        <v>0.21951147024801868</v>
      </c>
      <c r="AJ51" s="304">
        <v>0.16818290102732991</v>
      </c>
      <c r="AK51" s="304"/>
      <c r="AL51" s="304">
        <v>9.4947583903639679E-2</v>
      </c>
      <c r="AM51" s="304">
        <v>9.2857522792410496E-2</v>
      </c>
      <c r="AN51" s="304">
        <v>7.3953152023108454E-2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2.4355016175358606</v>
      </c>
      <c r="C52" s="304">
        <f t="shared" ref="C52:C59" si="70">SUM(G52,K52,O52,S52,W52,AA52,AE52,AI52,AM52)</f>
        <v>2.6588879504663283</v>
      </c>
      <c r="D52" s="304">
        <f t="shared" ref="D52:D59" si="71">SUM(H52,L52,P52,T52,X52,AB52,AF52,AJ52,AN52)</f>
        <v>3.0705155865219131</v>
      </c>
      <c r="E52" s="304"/>
      <c r="F52" s="304">
        <v>1.7571252864773401E-2</v>
      </c>
      <c r="G52" s="304">
        <v>2.5661205545621207E-2</v>
      </c>
      <c r="H52" s="304">
        <v>3.2727076305577772E-2</v>
      </c>
      <c r="I52" s="304"/>
      <c r="J52" s="304">
        <v>0.33953348852990661</v>
      </c>
      <c r="K52" s="304">
        <v>0.50783321647974844</v>
      </c>
      <c r="L52" s="304">
        <v>0.71798690786965003</v>
      </c>
      <c r="M52" s="304"/>
      <c r="N52" s="304">
        <v>0.49135988855842028</v>
      </c>
      <c r="O52" s="304">
        <v>0.52893399470301616</v>
      </c>
      <c r="P52" s="304">
        <v>0.59279602789163266</v>
      </c>
      <c r="Q52" s="304"/>
      <c r="R52" s="304">
        <v>6.4705315811545455E-2</v>
      </c>
      <c r="S52" s="304">
        <v>5.835091526486097E-2</v>
      </c>
      <c r="T52" s="304">
        <v>6.8155631855782176E-2</v>
      </c>
      <c r="U52" s="304"/>
      <c r="V52" s="304">
        <v>0.1855375178564721</v>
      </c>
      <c r="W52" s="304">
        <v>0.1755908982798661</v>
      </c>
      <c r="X52" s="304">
        <v>0.14356823880593642</v>
      </c>
      <c r="Y52" s="304"/>
      <c r="Z52" s="304">
        <v>0.73552506596336276</v>
      </c>
      <c r="AA52" s="304">
        <v>0.76870681179777089</v>
      </c>
      <c r="AB52" s="304">
        <v>0.98522192664230257</v>
      </c>
      <c r="AC52" s="304"/>
      <c r="AD52" s="304">
        <v>0.36955684304205344</v>
      </c>
      <c r="AE52" s="304">
        <v>0.37188440000646122</v>
      </c>
      <c r="AF52" s="304">
        <v>0.36972841957555347</v>
      </c>
      <c r="AG52" s="304"/>
      <c r="AH52" s="304">
        <v>0.17275333972863144</v>
      </c>
      <c r="AI52" s="304">
        <v>0.16256683615536041</v>
      </c>
      <c r="AJ52" s="304">
        <v>0.12390871516317373</v>
      </c>
      <c r="AK52" s="304"/>
      <c r="AL52" s="304">
        <v>5.8958905180694854E-2</v>
      </c>
      <c r="AM52" s="304">
        <v>5.9359672233622617E-2</v>
      </c>
      <c r="AN52" s="304">
        <v>3.642264241230439E-2</v>
      </c>
    </row>
    <row r="53" spans="1:40" x14ac:dyDescent="0.2">
      <c r="A53" s="13" t="str">
        <f t="shared" si="67"/>
        <v>Associate professional occupations</v>
      </c>
      <c r="B53" s="304">
        <f t="shared" si="69"/>
        <v>1.6879157764942985</v>
      </c>
      <c r="C53" s="304">
        <f t="shared" si="70"/>
        <v>1.6162772564885357</v>
      </c>
      <c r="D53" s="304">
        <f t="shared" si="71"/>
        <v>1.8069737692121264</v>
      </c>
      <c r="E53" s="304"/>
      <c r="F53" s="304">
        <v>2.7047396761688959E-3</v>
      </c>
      <c r="G53" s="304">
        <v>3.7857920727342106E-3</v>
      </c>
      <c r="H53" s="304">
        <v>5.8407070768614682E-3</v>
      </c>
      <c r="I53" s="304"/>
      <c r="J53" s="304">
        <v>0.11721670948226778</v>
      </c>
      <c r="K53" s="304">
        <v>0.17277480039944856</v>
      </c>
      <c r="L53" s="304">
        <v>0.26165050131833079</v>
      </c>
      <c r="M53" s="304"/>
      <c r="N53" s="304">
        <v>0.25190628860670439</v>
      </c>
      <c r="O53" s="304">
        <v>0.27156898577922645</v>
      </c>
      <c r="P53" s="304">
        <v>0.32759642024061625</v>
      </c>
      <c r="Q53" s="304"/>
      <c r="R53" s="304">
        <v>0.1134090970034768</v>
      </c>
      <c r="S53" s="304">
        <v>0.13025010778353388</v>
      </c>
      <c r="T53" s="304">
        <v>0.17186872990189872</v>
      </c>
      <c r="U53" s="304"/>
      <c r="V53" s="304">
        <v>0.22398859578974231</v>
      </c>
      <c r="W53" s="304">
        <v>0.22667256525913998</v>
      </c>
      <c r="X53" s="304">
        <v>0.28429799877327766</v>
      </c>
      <c r="Y53" s="304"/>
      <c r="Z53" s="304">
        <v>0.37204080557134345</v>
      </c>
      <c r="AA53" s="304">
        <v>0.27091575083904329</v>
      </c>
      <c r="AB53" s="304">
        <v>0.26175804983369538</v>
      </c>
      <c r="AC53" s="304"/>
      <c r="AD53" s="304">
        <v>0.32410981839283104</v>
      </c>
      <c r="AE53" s="304">
        <v>0.27674069317659028</v>
      </c>
      <c r="AF53" s="304">
        <v>0.27083330002711259</v>
      </c>
      <c r="AG53" s="304"/>
      <c r="AH53" s="304">
        <v>0.24736117842991895</v>
      </c>
      <c r="AI53" s="304">
        <v>0.23727415004144087</v>
      </c>
      <c r="AJ53" s="304">
        <v>0.2027050346410631</v>
      </c>
      <c r="AK53" s="304"/>
      <c r="AL53" s="304">
        <v>3.5178543541844715E-2</v>
      </c>
      <c r="AM53" s="304">
        <v>2.6294411137378435E-2</v>
      </c>
      <c r="AN53" s="304">
        <v>2.0423027399270557E-2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1.9617960900206852</v>
      </c>
      <c r="C54" s="304">
        <f t="shared" si="70"/>
        <v>1.9200389586904616</v>
      </c>
      <c r="D54" s="304">
        <f t="shared" si="71"/>
        <v>1.8983845590330173</v>
      </c>
      <c r="E54" s="304"/>
      <c r="F54" s="304">
        <v>1.1412285105247656E-2</v>
      </c>
      <c r="G54" s="304">
        <v>1.9082763710676274E-2</v>
      </c>
      <c r="H54" s="304">
        <v>4.2949128114978585E-2</v>
      </c>
      <c r="I54" s="304"/>
      <c r="J54" s="304">
        <v>0.1080836835184902</v>
      </c>
      <c r="K54" s="304">
        <v>0.17408162335139793</v>
      </c>
      <c r="L54" s="304">
        <v>0.26156934938492055</v>
      </c>
      <c r="M54" s="304"/>
      <c r="N54" s="304">
        <v>0.2998578670554643</v>
      </c>
      <c r="O54" s="304">
        <v>0.40212050782808006</v>
      </c>
      <c r="P54" s="304">
        <v>0.55286898828141029</v>
      </c>
      <c r="Q54" s="304"/>
      <c r="R54" s="304">
        <v>0.17084875434685606</v>
      </c>
      <c r="S54" s="304">
        <v>0.19679060829949926</v>
      </c>
      <c r="T54" s="304">
        <v>0.26110864077258406</v>
      </c>
      <c r="U54" s="304"/>
      <c r="V54" s="304">
        <v>7.522765604145025E-2</v>
      </c>
      <c r="W54" s="304">
        <v>8.3889928760417357E-2</v>
      </c>
      <c r="X54" s="304">
        <v>0.11617750237446535</v>
      </c>
      <c r="Y54" s="304"/>
      <c r="Z54" s="304">
        <v>0.39679998683121248</v>
      </c>
      <c r="AA54" s="304">
        <v>0.34400165564856766</v>
      </c>
      <c r="AB54" s="304">
        <v>0.27352676032991191</v>
      </c>
      <c r="AC54" s="304"/>
      <c r="AD54" s="304">
        <v>0.33779116180662616</v>
      </c>
      <c r="AE54" s="304">
        <v>0.22344392204834354</v>
      </c>
      <c r="AF54" s="304">
        <v>0.10098634344305599</v>
      </c>
      <c r="AG54" s="304"/>
      <c r="AH54" s="304">
        <v>0.45183497175493514</v>
      </c>
      <c r="AI54" s="304">
        <v>0.42376145806364546</v>
      </c>
      <c r="AJ54" s="304">
        <v>0.26904588940785301</v>
      </c>
      <c r="AK54" s="304"/>
      <c r="AL54" s="304">
        <v>0.10993972356040305</v>
      </c>
      <c r="AM54" s="304">
        <v>5.2866490979833897E-2</v>
      </c>
      <c r="AN54" s="304">
        <v>2.0151956923837724E-2</v>
      </c>
    </row>
    <row r="55" spans="1:40" x14ac:dyDescent="0.2">
      <c r="A55" s="13" t="str">
        <f t="shared" si="67"/>
        <v>Skilled trades occupations</v>
      </c>
      <c r="B55" s="304">
        <f t="shared" si="69"/>
        <v>9.205882365404408</v>
      </c>
      <c r="C55" s="304">
        <f t="shared" si="70"/>
        <v>8.7933705529143378</v>
      </c>
      <c r="D55" s="304">
        <f t="shared" si="71"/>
        <v>8.0069744731587473</v>
      </c>
      <c r="E55" s="304"/>
      <c r="F55" s="304">
        <v>1.0740218848426513E-3</v>
      </c>
      <c r="G55" s="304">
        <v>1.6595474814844167E-3</v>
      </c>
      <c r="H55" s="304">
        <v>2.1163123370023414E-3</v>
      </c>
      <c r="I55" s="304"/>
      <c r="J55" s="304">
        <v>5.4345782228974432E-2</v>
      </c>
      <c r="K55" s="304">
        <v>8.6565720672745289E-2</v>
      </c>
      <c r="L55" s="304">
        <v>0.11310137598435932</v>
      </c>
      <c r="M55" s="304"/>
      <c r="N55" s="304">
        <v>0.22387792693038613</v>
      </c>
      <c r="O55" s="304">
        <v>0.28853921794630999</v>
      </c>
      <c r="P55" s="304">
        <v>0.38437782726604186</v>
      </c>
      <c r="Q55" s="304"/>
      <c r="R55" s="304">
        <v>0.13948300709385725</v>
      </c>
      <c r="S55" s="304">
        <v>0.18048102398600985</v>
      </c>
      <c r="T55" s="304">
        <v>0.23674195546603316</v>
      </c>
      <c r="U55" s="304"/>
      <c r="V55" s="304">
        <v>0.3676817385845339</v>
      </c>
      <c r="W55" s="304">
        <v>0.46160150006724454</v>
      </c>
      <c r="X55" s="304">
        <v>0.62463998444255209</v>
      </c>
      <c r="Y55" s="304"/>
      <c r="Z55" s="304">
        <v>3.7851217339999526</v>
      </c>
      <c r="AA55" s="304">
        <v>3.4004500210486053</v>
      </c>
      <c r="AB55" s="304">
        <v>3.0708166753115114</v>
      </c>
      <c r="AC55" s="304"/>
      <c r="AD55" s="304">
        <v>2.837243880671799</v>
      </c>
      <c r="AE55" s="304">
        <v>2.6949377123627012</v>
      </c>
      <c r="AF55" s="304">
        <v>2.3784480419394862</v>
      </c>
      <c r="AG55" s="304"/>
      <c r="AH55" s="304">
        <v>1.2657528437679315</v>
      </c>
      <c r="AI55" s="304">
        <v>1.2885606030878141</v>
      </c>
      <c r="AJ55" s="304">
        <v>1.1210162774327497</v>
      </c>
      <c r="AK55" s="304"/>
      <c r="AL55" s="304">
        <v>0.53130143024213095</v>
      </c>
      <c r="AM55" s="304">
        <v>0.39057520626142211</v>
      </c>
      <c r="AN55" s="304">
        <v>7.5716022979011671E-2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6.8899437565542454E-2</v>
      </c>
      <c r="C56" s="304">
        <f t="shared" si="70"/>
        <v>6.0498090027167196E-2</v>
      </c>
      <c r="D56" s="304">
        <f t="shared" si="71"/>
        <v>6.3228421702854809E-2</v>
      </c>
      <c r="E56" s="304"/>
      <c r="F56" s="304">
        <v>4.6305130170841863E-5</v>
      </c>
      <c r="G56" s="304">
        <v>4.6718803977289944E-5</v>
      </c>
      <c r="H56" s="304">
        <v>7.8706619784599282E-5</v>
      </c>
      <c r="I56" s="304"/>
      <c r="J56" s="304">
        <v>1.830399818961677E-3</v>
      </c>
      <c r="K56" s="304">
        <v>2.3042239892884842E-3</v>
      </c>
      <c r="L56" s="304">
        <v>2.7542482209751847E-3</v>
      </c>
      <c r="M56" s="304"/>
      <c r="N56" s="304">
        <v>2.7416438215176727E-3</v>
      </c>
      <c r="O56" s="304">
        <v>2.5668611132381824E-3</v>
      </c>
      <c r="P56" s="304">
        <v>2.7084535750375813E-3</v>
      </c>
      <c r="Q56" s="304"/>
      <c r="R56" s="304">
        <v>6.204820758937777E-4</v>
      </c>
      <c r="S56" s="304">
        <v>5.3428357526748369E-4</v>
      </c>
      <c r="T56" s="304">
        <v>5.3915796452492408E-4</v>
      </c>
      <c r="U56" s="304"/>
      <c r="V56" s="304">
        <v>1.9492052923422009E-3</v>
      </c>
      <c r="W56" s="304">
        <v>1.9233809542830793E-3</v>
      </c>
      <c r="X56" s="304">
        <v>2.2299844920479583E-3</v>
      </c>
      <c r="Y56" s="304"/>
      <c r="Z56" s="304">
        <v>2.4073747999280953E-2</v>
      </c>
      <c r="AA56" s="304">
        <v>2.5322384649425111E-2</v>
      </c>
      <c r="AB56" s="304">
        <v>3.188589624100046E-2</v>
      </c>
      <c r="AC56" s="304"/>
      <c r="AD56" s="304">
        <v>5.1801070235743384E-3</v>
      </c>
      <c r="AE56" s="304">
        <v>3.5490648859807941E-3</v>
      </c>
      <c r="AF56" s="304">
        <v>3.5167826440226273E-3</v>
      </c>
      <c r="AG56" s="304"/>
      <c r="AH56" s="304">
        <v>1.8339545731353765E-2</v>
      </c>
      <c r="AI56" s="304">
        <v>1.4378735681781468E-2</v>
      </c>
      <c r="AJ56" s="304">
        <v>1.3008049571063317E-2</v>
      </c>
      <c r="AK56" s="304"/>
      <c r="AL56" s="304">
        <v>1.411800067244723E-2</v>
      </c>
      <c r="AM56" s="304">
        <v>9.8724363739253057E-3</v>
      </c>
      <c r="AN56" s="304">
        <v>6.5071423743981605E-3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0.47293402084400016</v>
      </c>
      <c r="C57" s="304">
        <f t="shared" si="70"/>
        <v>0.48483308092051552</v>
      </c>
      <c r="D57" s="304">
        <f t="shared" si="71"/>
        <v>0.4980254894175663</v>
      </c>
      <c r="E57" s="304"/>
      <c r="F57" s="304">
        <v>8.203975284984368E-4</v>
      </c>
      <c r="G57" s="304">
        <v>1.2712432591446123E-3</v>
      </c>
      <c r="H57" s="304">
        <v>1.8410515034091429E-3</v>
      </c>
      <c r="I57" s="304"/>
      <c r="J57" s="304">
        <v>1.9492084420479956E-2</v>
      </c>
      <c r="K57" s="304">
        <v>2.6074301086142695E-2</v>
      </c>
      <c r="L57" s="304">
        <v>3.112528938540535E-2</v>
      </c>
      <c r="M57" s="304"/>
      <c r="N57" s="304">
        <v>6.716324230379031E-2</v>
      </c>
      <c r="O57" s="304">
        <v>8.0521459492060382E-2</v>
      </c>
      <c r="P57" s="304">
        <v>9.2339844465473761E-2</v>
      </c>
      <c r="Q57" s="304"/>
      <c r="R57" s="304">
        <v>2.0176533520447713E-2</v>
      </c>
      <c r="S57" s="304">
        <v>2.5683008408085222E-2</v>
      </c>
      <c r="T57" s="304">
        <v>2.936808652550061E-2</v>
      </c>
      <c r="U57" s="304"/>
      <c r="V57" s="304">
        <v>2.3522204960109056E-2</v>
      </c>
      <c r="W57" s="304">
        <v>2.7317861976839945E-2</v>
      </c>
      <c r="X57" s="304">
        <v>3.1516126497642516E-2</v>
      </c>
      <c r="Y57" s="304"/>
      <c r="Z57" s="304">
        <v>0.20727922341437097</v>
      </c>
      <c r="AA57" s="304">
        <v>0.21076624728294729</v>
      </c>
      <c r="AB57" s="304">
        <v>0.2486282934377548</v>
      </c>
      <c r="AC57" s="304"/>
      <c r="AD57" s="304">
        <v>3.3706386904909583E-2</v>
      </c>
      <c r="AE57" s="304">
        <v>2.2751852783120464E-2</v>
      </c>
      <c r="AF57" s="304">
        <v>8.5684307607289661E-3</v>
      </c>
      <c r="AG57" s="304"/>
      <c r="AH57" s="304">
        <v>4.876773787280108E-2</v>
      </c>
      <c r="AI57" s="304">
        <v>4.053179895432258E-2</v>
      </c>
      <c r="AJ57" s="304">
        <v>1.9469999761900871E-2</v>
      </c>
      <c r="AK57" s="304"/>
      <c r="AL57" s="304">
        <v>5.2006209918593067E-2</v>
      </c>
      <c r="AM57" s="304">
        <v>4.9915307677852364E-2</v>
      </c>
      <c r="AN57" s="304">
        <v>3.5168367079750268E-2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1.7953498971370516</v>
      </c>
      <c r="C58" s="304">
        <f t="shared" si="70"/>
        <v>1.828315247452142</v>
      </c>
      <c r="D58" s="304">
        <f t="shared" si="71"/>
        <v>1.8112877245406684</v>
      </c>
      <c r="E58" s="304"/>
      <c r="F58" s="304">
        <v>4.1129937951462792E-3</v>
      </c>
      <c r="G58" s="304">
        <v>6.881743666820277E-3</v>
      </c>
      <c r="H58" s="304">
        <v>1.0440059272721892E-2</v>
      </c>
      <c r="I58" s="304"/>
      <c r="J58" s="304">
        <v>1.4457622877547252E-2</v>
      </c>
      <c r="K58" s="304">
        <v>2.556822911323902E-2</v>
      </c>
      <c r="L58" s="304">
        <v>3.7347851075088798E-2</v>
      </c>
      <c r="M58" s="304"/>
      <c r="N58" s="304">
        <v>2.3984001190145546E-2</v>
      </c>
      <c r="O58" s="304">
        <v>3.3419614197248593E-2</v>
      </c>
      <c r="P58" s="304">
        <v>5.4777343717267564E-2</v>
      </c>
      <c r="Q58" s="304"/>
      <c r="R58" s="304">
        <v>2.5561132632730729E-2</v>
      </c>
      <c r="S58" s="304">
        <v>3.6210720805265897E-2</v>
      </c>
      <c r="T58" s="304">
        <v>5.768295860200192E-2</v>
      </c>
      <c r="U58" s="304"/>
      <c r="V58" s="304">
        <v>7.6039893867891922E-2</v>
      </c>
      <c r="W58" s="304">
        <v>9.6361310383817705E-2</v>
      </c>
      <c r="X58" s="304">
        <v>0.12445264541508801</v>
      </c>
      <c r="Y58" s="304"/>
      <c r="Z58" s="304">
        <v>0.5327193307003576</v>
      </c>
      <c r="AA58" s="304">
        <v>0.55494954572377642</v>
      </c>
      <c r="AB58" s="304">
        <v>0.64702797140728974</v>
      </c>
      <c r="AC58" s="304"/>
      <c r="AD58" s="304">
        <v>0.63758271203238281</v>
      </c>
      <c r="AE58" s="304">
        <v>0.6485586399911959</v>
      </c>
      <c r="AF58" s="304">
        <v>0.62367437120847835</v>
      </c>
      <c r="AG58" s="304"/>
      <c r="AH58" s="304">
        <v>0.38338334358630571</v>
      </c>
      <c r="AI58" s="304">
        <v>0.36103700864698585</v>
      </c>
      <c r="AJ58" s="304">
        <v>0.22889188101279995</v>
      </c>
      <c r="AK58" s="304"/>
      <c r="AL58" s="304">
        <v>9.7508866454543833E-2</v>
      </c>
      <c r="AM58" s="304">
        <v>6.5328434923792339E-2</v>
      </c>
      <c r="AN58" s="304">
        <v>2.6992642829932256E-2</v>
      </c>
    </row>
    <row r="59" spans="1:40" x14ac:dyDescent="0.2">
      <c r="A59" s="13" t="str">
        <f t="shared" si="67"/>
        <v>Elementary occupations</v>
      </c>
      <c r="B59" s="304">
        <f t="shared" si="69"/>
        <v>1.458197327736058</v>
      </c>
      <c r="C59" s="304">
        <f t="shared" si="70"/>
        <v>1.5914892362585085</v>
      </c>
      <c r="D59" s="304">
        <f t="shared" si="71"/>
        <v>1.7473349976462769</v>
      </c>
      <c r="E59" s="304"/>
      <c r="F59" s="304">
        <v>9.2542619385713314E-5</v>
      </c>
      <c r="G59" s="304">
        <v>1.2943012092639361E-4</v>
      </c>
      <c r="H59" s="304">
        <v>1.6893432829517355E-4</v>
      </c>
      <c r="I59" s="304"/>
      <c r="J59" s="304">
        <v>1.0850095410131821E-2</v>
      </c>
      <c r="K59" s="304">
        <v>1.9469254633625751E-2</v>
      </c>
      <c r="L59" s="304">
        <v>2.9750079043201781E-2</v>
      </c>
      <c r="M59" s="304"/>
      <c r="N59" s="304">
        <v>3.5267717337649648E-2</v>
      </c>
      <c r="O59" s="304">
        <v>5.1887123775399446E-2</v>
      </c>
      <c r="P59" s="304">
        <v>6.6807104741851545E-2</v>
      </c>
      <c r="Q59" s="304"/>
      <c r="R59" s="304">
        <v>7.887112567519174E-3</v>
      </c>
      <c r="S59" s="304">
        <v>1.0424058415157251E-2</v>
      </c>
      <c r="T59" s="304">
        <v>1.1880071842815308E-2</v>
      </c>
      <c r="U59" s="304"/>
      <c r="V59" s="304">
        <v>5.9291831006510268E-2</v>
      </c>
      <c r="W59" s="304">
        <v>8.6654019253081055E-2</v>
      </c>
      <c r="X59" s="304">
        <v>0.11527240367383981</v>
      </c>
      <c r="Y59" s="304"/>
      <c r="Z59" s="304">
        <v>0.4001679606151497</v>
      </c>
      <c r="AA59" s="304">
        <v>0.48029487687027722</v>
      </c>
      <c r="AB59" s="304">
        <v>0.68777752526241764</v>
      </c>
      <c r="AC59" s="304"/>
      <c r="AD59" s="304">
        <v>0.41980833931579603</v>
      </c>
      <c r="AE59" s="304">
        <v>0.43044644716133068</v>
      </c>
      <c r="AF59" s="304">
        <v>0.43414110921980609</v>
      </c>
      <c r="AG59" s="304"/>
      <c r="AH59" s="304">
        <v>0.38891987293315045</v>
      </c>
      <c r="AI59" s="304">
        <v>0.43075552823324342</v>
      </c>
      <c r="AJ59" s="304">
        <v>0.36124917070708895</v>
      </c>
      <c r="AK59" s="304"/>
      <c r="AL59" s="304">
        <v>0.13591185593076524</v>
      </c>
      <c r="AM59" s="304">
        <v>8.1428497795467264E-2</v>
      </c>
      <c r="AN59" s="304">
        <v>4.0288598826960509E-2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69.527999999999963</v>
      </c>
      <c r="C62" s="305">
        <f>SUM(C63:C71)</f>
        <v>70.356000000000066</v>
      </c>
      <c r="D62" s="305">
        <f>SUM(D63:D71)</f>
        <v>72.723999999999918</v>
      </c>
      <c r="E62" s="304"/>
      <c r="F62" s="305">
        <f>SUM(F63:F71)</f>
        <v>0.18208386948063204</v>
      </c>
      <c r="G62" s="305">
        <f>SUM(G63:G71)</f>
        <v>0.29956600558766061</v>
      </c>
      <c r="H62" s="305">
        <f>SUM(H63:H71)</f>
        <v>0.49359192409663966</v>
      </c>
      <c r="I62" s="304"/>
      <c r="J62" s="305">
        <f>SUM(J63:J71)</f>
        <v>2.0860728405550497</v>
      </c>
      <c r="K62" s="305">
        <f>SUM(K63:K71)</f>
        <v>3.294212348838478</v>
      </c>
      <c r="L62" s="305">
        <f>SUM(L63:L71)</f>
        <v>5.3200697786699571</v>
      </c>
      <c r="M62" s="304"/>
      <c r="N62" s="305">
        <f>SUM(N63:N71)</f>
        <v>8.275320774912382</v>
      </c>
      <c r="O62" s="305">
        <f>SUM(O63:O71)</f>
        <v>10.357630391695144</v>
      </c>
      <c r="P62" s="305">
        <f>SUM(P63:P71)</f>
        <v>14.048098446813869</v>
      </c>
      <c r="Q62" s="304"/>
      <c r="R62" s="305">
        <f>SUM(R63:R71)</f>
        <v>2.3486312897145858</v>
      </c>
      <c r="S62" s="305">
        <f>SUM(S63:S71)</f>
        <v>2.8686426786889934</v>
      </c>
      <c r="T62" s="305">
        <f>SUM(T63:T71)</f>
        <v>3.8126486185433608</v>
      </c>
      <c r="U62" s="304"/>
      <c r="V62" s="305">
        <f>SUM(V63:V71)</f>
        <v>2.8214868702864022</v>
      </c>
      <c r="W62" s="305">
        <f>SUM(W63:W71)</f>
        <v>3.3893096638538998</v>
      </c>
      <c r="X62" s="305">
        <f>SUM(X63:X71)</f>
        <v>4.4453060671900371</v>
      </c>
      <c r="Y62" s="304"/>
      <c r="Z62" s="305">
        <f>SUM(Z63:Z71)</f>
        <v>18.291168076814248</v>
      </c>
      <c r="AA62" s="305">
        <f>SUM(AA63:AA71)</f>
        <v>18.465999328052465</v>
      </c>
      <c r="AB62" s="305">
        <f>SUM(AB63:AB71)</f>
        <v>21.112207589013892</v>
      </c>
      <c r="AC62" s="304"/>
      <c r="AD62" s="305">
        <f>SUM(AD63:AD71)</f>
        <v>19.084115790310808</v>
      </c>
      <c r="AE62" s="305">
        <f>SUM(AE63:AE71)</f>
        <v>17.089199123969102</v>
      </c>
      <c r="AF62" s="305">
        <f>SUM(AF63:AF71)</f>
        <v>14.542958239664085</v>
      </c>
      <c r="AG62" s="304"/>
      <c r="AH62" s="305">
        <f>SUM(AH63:AH71)</f>
        <v>11.900075765669804</v>
      </c>
      <c r="AI62" s="305">
        <f>SUM(AI63:AI71)</f>
        <v>10.777140451484794</v>
      </c>
      <c r="AJ62" s="305">
        <f>SUM(AJ63:AJ71)</f>
        <v>6.5776838623922096</v>
      </c>
      <c r="AK62" s="304"/>
      <c r="AL62" s="305">
        <f>SUM(AL63:AL71)</f>
        <v>4.5390447222560653</v>
      </c>
      <c r="AM62" s="305">
        <f>SUM(AM63:AM71)</f>
        <v>3.8143000078295279</v>
      </c>
      <c r="AN62" s="305">
        <f>SUM(AN63:AN71)</f>
        <v>2.3714354736158736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9.585264471989797</v>
      </c>
      <c r="C63" s="304">
        <f t="shared" ref="C63:C71" si="73">SUM(G63,K63,O63,S63,W63,AA63,AE63,AI63,AM63)</f>
        <v>9.0614313097669115</v>
      </c>
      <c r="D63" s="304">
        <f t="shared" ref="D63:D71" si="74">SUM(H63,L63,P63,T63,X63,AB63,AF63,AJ63,AN63)</f>
        <v>10.23371776987422</v>
      </c>
      <c r="E63" s="304"/>
      <c r="F63" s="304">
        <v>3.6863966354020464E-2</v>
      </c>
      <c r="G63" s="304">
        <v>5.6940195356264357E-2</v>
      </c>
      <c r="H63" s="304">
        <v>9.394290504071609E-2</v>
      </c>
      <c r="I63" s="304"/>
      <c r="J63" s="304">
        <v>0.45857791604601245</v>
      </c>
      <c r="K63" s="304">
        <v>0.65792946817659315</v>
      </c>
      <c r="L63" s="304">
        <v>1.0741559242615148</v>
      </c>
      <c r="M63" s="304"/>
      <c r="N63" s="304">
        <v>1.9014853506084455</v>
      </c>
      <c r="O63" s="304">
        <v>2.1608243118600319</v>
      </c>
      <c r="P63" s="304">
        <v>2.9143065919609308</v>
      </c>
      <c r="Q63" s="304"/>
      <c r="R63" s="304">
        <v>0.39228590522604556</v>
      </c>
      <c r="S63" s="304">
        <v>0.41882504580032603</v>
      </c>
      <c r="T63" s="304">
        <v>0.56439300705423601</v>
      </c>
      <c r="U63" s="304"/>
      <c r="V63" s="304">
        <v>0.53025811226793373</v>
      </c>
      <c r="W63" s="304">
        <v>0.56442172723378314</v>
      </c>
      <c r="X63" s="304">
        <v>0.70319875383592167</v>
      </c>
      <c r="Y63" s="304"/>
      <c r="Z63" s="304">
        <v>2.2685600369919858</v>
      </c>
      <c r="AA63" s="304">
        <v>1.9864422122084919</v>
      </c>
      <c r="AB63" s="304">
        <v>2.3848925387692326</v>
      </c>
      <c r="AC63" s="304"/>
      <c r="AD63" s="304">
        <v>2.2006880905758219</v>
      </c>
      <c r="AE63" s="304">
        <v>1.7220078347879633</v>
      </c>
      <c r="AF63" s="304">
        <v>1.4422340514990672</v>
      </c>
      <c r="AG63" s="304"/>
      <c r="AH63" s="304">
        <v>1.5443093601287439</v>
      </c>
      <c r="AI63" s="304">
        <v>1.3028254611034908</v>
      </c>
      <c r="AJ63" s="304">
        <v>0.88535110546458773</v>
      </c>
      <c r="AK63" s="304"/>
      <c r="AL63" s="304">
        <v>0.25223573379078879</v>
      </c>
      <c r="AM63" s="304">
        <v>0.19121505323996646</v>
      </c>
      <c r="AN63" s="304">
        <v>0.17124289198801204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5.5643934931380539</v>
      </c>
      <c r="C64" s="304">
        <f t="shared" si="73"/>
        <v>6.1478156692403241</v>
      </c>
      <c r="D64" s="304">
        <f t="shared" si="74"/>
        <v>7.1355304039601561</v>
      </c>
      <c r="E64" s="304"/>
      <c r="F64" s="304">
        <v>7.1011450777938773E-2</v>
      </c>
      <c r="G64" s="304">
        <v>0.11695690826828156</v>
      </c>
      <c r="H64" s="304">
        <v>0.18801251442348976</v>
      </c>
      <c r="I64" s="304"/>
      <c r="J64" s="304">
        <v>0.52622898103352045</v>
      </c>
      <c r="K64" s="304">
        <v>0.82282366183041999</v>
      </c>
      <c r="L64" s="304">
        <v>1.2724364811225208</v>
      </c>
      <c r="M64" s="304"/>
      <c r="N64" s="304">
        <v>1.3339095448170837</v>
      </c>
      <c r="O64" s="304">
        <v>1.6634980338450298</v>
      </c>
      <c r="P64" s="304">
        <v>2.1786718634320379</v>
      </c>
      <c r="Q64" s="304"/>
      <c r="R64" s="304">
        <v>0.18995994812789971</v>
      </c>
      <c r="S64" s="304">
        <v>0.20807603987597381</v>
      </c>
      <c r="T64" s="304">
        <v>0.23383801218354067</v>
      </c>
      <c r="U64" s="304"/>
      <c r="V64" s="304">
        <v>0.30582457833797888</v>
      </c>
      <c r="W64" s="304">
        <v>0.36947863729122299</v>
      </c>
      <c r="X64" s="304">
        <v>0.47301130498737143</v>
      </c>
      <c r="Y64" s="304"/>
      <c r="Z64" s="304">
        <v>1.3571478121327458</v>
      </c>
      <c r="AA64" s="304">
        <v>1.4062373257968313</v>
      </c>
      <c r="AB64" s="304">
        <v>1.6678550904008607</v>
      </c>
      <c r="AC64" s="304"/>
      <c r="AD64" s="304">
        <v>1.0075801893534708</v>
      </c>
      <c r="AE64" s="304">
        <v>0.84903989246025258</v>
      </c>
      <c r="AF64" s="304">
        <v>0.65344329347936492</v>
      </c>
      <c r="AG64" s="304"/>
      <c r="AH64" s="304">
        <v>0.63901464757877124</v>
      </c>
      <c r="AI64" s="304">
        <v>0.60042545444161133</v>
      </c>
      <c r="AJ64" s="304">
        <v>0.37880418064501303</v>
      </c>
      <c r="AK64" s="304"/>
      <c r="AL64" s="304">
        <v>0.13371634097864454</v>
      </c>
      <c r="AM64" s="304">
        <v>0.11127971543070084</v>
      </c>
      <c r="AN64" s="304">
        <v>8.9457663285957056E-2</v>
      </c>
    </row>
    <row r="65" spans="1:40" x14ac:dyDescent="0.2">
      <c r="A65" s="13" t="str">
        <f t="shared" si="72"/>
        <v>Associate professional occupations</v>
      </c>
      <c r="B65" s="304">
        <f t="shared" si="75"/>
        <v>5.3268681019872739</v>
      </c>
      <c r="C65" s="304">
        <f t="shared" si="73"/>
        <v>5.5120960706252342</v>
      </c>
      <c r="D65" s="304">
        <f t="shared" si="74"/>
        <v>6.1637319259294028</v>
      </c>
      <c r="E65" s="304"/>
      <c r="F65" s="304">
        <v>2.6027100061796381E-2</v>
      </c>
      <c r="G65" s="304">
        <v>4.1148474562468972E-2</v>
      </c>
      <c r="H65" s="304">
        <v>6.2194745629725962E-2</v>
      </c>
      <c r="I65" s="304"/>
      <c r="J65" s="304">
        <v>0.22418158521900924</v>
      </c>
      <c r="K65" s="304">
        <v>0.34541989443125171</v>
      </c>
      <c r="L65" s="304">
        <v>0.52846843221281425</v>
      </c>
      <c r="M65" s="304"/>
      <c r="N65" s="304">
        <v>0.93544491448968548</v>
      </c>
      <c r="O65" s="304">
        <v>1.1231836085178115</v>
      </c>
      <c r="P65" s="304">
        <v>1.4641690402505427</v>
      </c>
      <c r="Q65" s="304"/>
      <c r="R65" s="304">
        <v>0.21602260479271543</v>
      </c>
      <c r="S65" s="304">
        <v>0.26568309489447767</v>
      </c>
      <c r="T65" s="304">
        <v>0.37037317911485007</v>
      </c>
      <c r="U65" s="304"/>
      <c r="V65" s="304">
        <v>0.28269437302892025</v>
      </c>
      <c r="W65" s="304">
        <v>0.34423096478725956</v>
      </c>
      <c r="X65" s="304">
        <v>0.44765482855588284</v>
      </c>
      <c r="Y65" s="304"/>
      <c r="Z65" s="304">
        <v>1.4800821359280725</v>
      </c>
      <c r="AA65" s="304">
        <v>1.4735473189268724</v>
      </c>
      <c r="AB65" s="304">
        <v>1.7388691553615607</v>
      </c>
      <c r="AC65" s="304"/>
      <c r="AD65" s="304">
        <v>1.2846868752533116</v>
      </c>
      <c r="AE65" s="304">
        <v>1.1760160222687075</v>
      </c>
      <c r="AF65" s="304">
        <v>1.069420391318342</v>
      </c>
      <c r="AG65" s="304"/>
      <c r="AH65" s="304">
        <v>0.69240578448394441</v>
      </c>
      <c r="AI65" s="304">
        <v>0.60226696065362295</v>
      </c>
      <c r="AJ65" s="304">
        <v>0.36674281114967916</v>
      </c>
      <c r="AK65" s="304"/>
      <c r="AL65" s="304">
        <v>0.18532272872981909</v>
      </c>
      <c r="AM65" s="304">
        <v>0.14059973158276201</v>
      </c>
      <c r="AN65" s="304">
        <v>0.11583934233600449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6.2397733282608918</v>
      </c>
      <c r="C66" s="304">
        <f t="shared" si="73"/>
        <v>6.74638306327543</v>
      </c>
      <c r="D66" s="304">
        <f t="shared" si="74"/>
        <v>7.4459528507926915</v>
      </c>
      <c r="E66" s="304"/>
      <c r="F66" s="304">
        <v>9.8344251767572763E-3</v>
      </c>
      <c r="G66" s="304">
        <v>1.8286992342007018E-2</v>
      </c>
      <c r="H66" s="304">
        <v>3.2657898505918666E-2</v>
      </c>
      <c r="I66" s="304"/>
      <c r="J66" s="304">
        <v>0.20512635804501461</v>
      </c>
      <c r="K66" s="304">
        <v>0.35151299268089203</v>
      </c>
      <c r="L66" s="304">
        <v>0.5921308388537041</v>
      </c>
      <c r="M66" s="304"/>
      <c r="N66" s="304">
        <v>0.81985939568606558</v>
      </c>
      <c r="O66" s="304">
        <v>1.152084728627067</v>
      </c>
      <c r="P66" s="304">
        <v>1.6704841708061562</v>
      </c>
      <c r="Q66" s="304"/>
      <c r="R66" s="304">
        <v>0.24811231497518688</v>
      </c>
      <c r="S66" s="304">
        <v>0.32527060975027755</v>
      </c>
      <c r="T66" s="304">
        <v>0.41516452519242858</v>
      </c>
      <c r="U66" s="304"/>
      <c r="V66" s="304">
        <v>0.25206774816112493</v>
      </c>
      <c r="W66" s="304">
        <v>0.30847048014125034</v>
      </c>
      <c r="X66" s="304">
        <v>0.41841718980832904</v>
      </c>
      <c r="Y66" s="304"/>
      <c r="Z66" s="304">
        <v>1.7195730498204072</v>
      </c>
      <c r="AA66" s="304">
        <v>1.9474444130786592</v>
      </c>
      <c r="AB66" s="304">
        <v>2.2804448311132286</v>
      </c>
      <c r="AC66" s="304"/>
      <c r="AD66" s="304">
        <v>2.0682283927295151</v>
      </c>
      <c r="AE66" s="304">
        <v>2.0472303314369387</v>
      </c>
      <c r="AF66" s="304">
        <v>1.8038735195479465</v>
      </c>
      <c r="AG66" s="304"/>
      <c r="AH66" s="304">
        <v>0.75688694119468358</v>
      </c>
      <c r="AI66" s="304">
        <v>0.49029491253891799</v>
      </c>
      <c r="AJ66" s="304">
        <v>0.1847858304735982</v>
      </c>
      <c r="AK66" s="304"/>
      <c r="AL66" s="304">
        <v>0.16008470247213707</v>
      </c>
      <c r="AM66" s="304">
        <v>0.10578760267941996</v>
      </c>
      <c r="AN66" s="304">
        <v>4.7994046491382648E-2</v>
      </c>
    </row>
    <row r="67" spans="1:40" x14ac:dyDescent="0.2">
      <c r="A67" s="13" t="str">
        <f t="shared" si="72"/>
        <v>Skilled trades occupations</v>
      </c>
      <c r="B67" s="304">
        <f t="shared" si="75"/>
        <v>5.4841030212140875</v>
      </c>
      <c r="C67" s="304">
        <f t="shared" si="73"/>
        <v>5.5919589291750809</v>
      </c>
      <c r="D67" s="304">
        <f t="shared" si="74"/>
        <v>5.5572279648237917</v>
      </c>
      <c r="E67" s="304"/>
      <c r="F67" s="304">
        <v>2.3405245535171207E-3</v>
      </c>
      <c r="G67" s="304">
        <v>4.2333451771551667E-3</v>
      </c>
      <c r="H67" s="304">
        <v>7.8575062026947223E-3</v>
      </c>
      <c r="I67" s="304"/>
      <c r="J67" s="304">
        <v>6.9168256717937249E-2</v>
      </c>
      <c r="K67" s="304">
        <v>0.12334003655636334</v>
      </c>
      <c r="L67" s="304">
        <v>0.21429433360517425</v>
      </c>
      <c r="M67" s="304"/>
      <c r="N67" s="304">
        <v>0.26827972289072421</v>
      </c>
      <c r="O67" s="304">
        <v>0.3805076801764154</v>
      </c>
      <c r="P67" s="304">
        <v>0.5302743166917574</v>
      </c>
      <c r="Q67" s="304"/>
      <c r="R67" s="304">
        <v>0.1313701119360485</v>
      </c>
      <c r="S67" s="304">
        <v>0.16581449334547915</v>
      </c>
      <c r="T67" s="304">
        <v>0.22334696498241316</v>
      </c>
      <c r="U67" s="304"/>
      <c r="V67" s="304">
        <v>0.20857501229590716</v>
      </c>
      <c r="W67" s="304">
        <v>0.26643738861956262</v>
      </c>
      <c r="X67" s="304">
        <v>0.3475124001096489</v>
      </c>
      <c r="Y67" s="304"/>
      <c r="Z67" s="304">
        <v>1.9624227209733689</v>
      </c>
      <c r="AA67" s="304">
        <v>2.011476363541127</v>
      </c>
      <c r="AB67" s="304">
        <v>2.1741218671958591</v>
      </c>
      <c r="AC67" s="304"/>
      <c r="AD67" s="304">
        <v>1.4463670542654923</v>
      </c>
      <c r="AE67" s="304">
        <v>1.29228011722084</v>
      </c>
      <c r="AF67" s="304">
        <v>1.1366614418839904</v>
      </c>
      <c r="AG67" s="304"/>
      <c r="AH67" s="304">
        <v>0.92776231589824898</v>
      </c>
      <c r="AI67" s="304">
        <v>0.94741646838249949</v>
      </c>
      <c r="AJ67" s="304">
        <v>0.67520999822337335</v>
      </c>
      <c r="AK67" s="304"/>
      <c r="AL67" s="304">
        <v>0.46781730168284297</v>
      </c>
      <c r="AM67" s="304">
        <v>0.40045303615563788</v>
      </c>
      <c r="AN67" s="304">
        <v>0.24794913592888038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1.8560524245406305</v>
      </c>
      <c r="C68" s="304">
        <f t="shared" si="73"/>
        <v>1.7385718592941535</v>
      </c>
      <c r="D68" s="304">
        <f t="shared" si="74"/>
        <v>1.9665084099792478</v>
      </c>
      <c r="E68" s="304"/>
      <c r="F68" s="304">
        <v>2.1748657512157057E-3</v>
      </c>
      <c r="G68" s="304">
        <v>3.8378151702696023E-3</v>
      </c>
      <c r="H68" s="304">
        <v>7.0891869986630046E-3</v>
      </c>
      <c r="I68" s="304"/>
      <c r="J68" s="304">
        <v>3.1805940940099232E-2</v>
      </c>
      <c r="K68" s="304">
        <v>4.8093527330601814E-2</v>
      </c>
      <c r="L68" s="304">
        <v>8.609401829076338E-2</v>
      </c>
      <c r="M68" s="304"/>
      <c r="N68" s="304">
        <v>0.1839260519860845</v>
      </c>
      <c r="O68" s="304">
        <v>0.21529794104651476</v>
      </c>
      <c r="P68" s="304">
        <v>0.28649310662554867</v>
      </c>
      <c r="Q68" s="304"/>
      <c r="R68" s="304">
        <v>0.14149356223311169</v>
      </c>
      <c r="S68" s="304">
        <v>0.16963679305718013</v>
      </c>
      <c r="T68" s="304">
        <v>0.25083840432726456</v>
      </c>
      <c r="U68" s="304"/>
      <c r="V68" s="304">
        <v>0.15111791788379147</v>
      </c>
      <c r="W68" s="304">
        <v>0.1693013907794112</v>
      </c>
      <c r="X68" s="304">
        <v>0.24022545585562124</v>
      </c>
      <c r="Y68" s="304"/>
      <c r="Z68" s="304">
        <v>0.40722782403733471</v>
      </c>
      <c r="AA68" s="304">
        <v>0.38577387070267155</v>
      </c>
      <c r="AB68" s="304">
        <v>0.48249207977277525</v>
      </c>
      <c r="AC68" s="304"/>
      <c r="AD68" s="304">
        <v>0.54083144957993579</v>
      </c>
      <c r="AE68" s="304">
        <v>0.45136759407639326</v>
      </c>
      <c r="AF68" s="304">
        <v>0.4361459942101964</v>
      </c>
      <c r="AG68" s="304"/>
      <c r="AH68" s="304">
        <v>0.25226866079197002</v>
      </c>
      <c r="AI68" s="304">
        <v>0.2044346027689716</v>
      </c>
      <c r="AJ68" s="304">
        <v>0.12661393767298168</v>
      </c>
      <c r="AK68" s="304"/>
      <c r="AL68" s="304">
        <v>0.14520615133708742</v>
      </c>
      <c r="AM68" s="304">
        <v>9.0828324362139515E-2</v>
      </c>
      <c r="AN68" s="304">
        <v>5.0516226225433829E-2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16.100307888204231</v>
      </c>
      <c r="C69" s="304">
        <f t="shared" si="73"/>
        <v>15.608870334672527</v>
      </c>
      <c r="D69" s="304">
        <f t="shared" si="74"/>
        <v>15.141754243260747</v>
      </c>
      <c r="E69" s="304"/>
      <c r="F69" s="304">
        <v>1.5504622379526845E-2</v>
      </c>
      <c r="G69" s="304">
        <v>2.3941503091625335E-2</v>
      </c>
      <c r="H69" s="304">
        <v>3.450789837812273E-2</v>
      </c>
      <c r="I69" s="304"/>
      <c r="J69" s="304">
        <v>0.30566171707006007</v>
      </c>
      <c r="K69" s="304">
        <v>0.51271143368028727</v>
      </c>
      <c r="L69" s="304">
        <v>0.83784556367382634</v>
      </c>
      <c r="M69" s="304"/>
      <c r="N69" s="304">
        <v>1.5383275915211829</v>
      </c>
      <c r="O69" s="304">
        <v>1.9360385554388109</v>
      </c>
      <c r="P69" s="304">
        <v>2.5775095081615635</v>
      </c>
      <c r="Q69" s="304"/>
      <c r="R69" s="304">
        <v>0.48064290838590912</v>
      </c>
      <c r="S69" s="304">
        <v>0.57115509823587718</v>
      </c>
      <c r="T69" s="304">
        <v>0.70700968814687315</v>
      </c>
      <c r="U69" s="304"/>
      <c r="V69" s="304">
        <v>0.39147005441931143</v>
      </c>
      <c r="W69" s="304">
        <v>0.4232943068066094</v>
      </c>
      <c r="X69" s="304">
        <v>0.51606458143335021</v>
      </c>
      <c r="Y69" s="304"/>
      <c r="Z69" s="304">
        <v>4.9132591852879832</v>
      </c>
      <c r="AA69" s="304">
        <v>5.0362222476637504</v>
      </c>
      <c r="AB69" s="304">
        <v>5.6408910824152887</v>
      </c>
      <c r="AC69" s="304"/>
      <c r="AD69" s="304">
        <v>4.6651920199699566</v>
      </c>
      <c r="AE69" s="304">
        <v>4.0287767088355668</v>
      </c>
      <c r="AF69" s="304">
        <v>3.2036312266474858</v>
      </c>
      <c r="AG69" s="304"/>
      <c r="AH69" s="304">
        <v>2.7655657113779877</v>
      </c>
      <c r="AI69" s="304">
        <v>2.3154620674383781</v>
      </c>
      <c r="AJ69" s="304">
        <v>1.1598015253273</v>
      </c>
      <c r="AK69" s="304"/>
      <c r="AL69" s="304">
        <v>1.024684077792311</v>
      </c>
      <c r="AM69" s="304">
        <v>0.76126841348162255</v>
      </c>
      <c r="AN69" s="304">
        <v>0.464493169076937</v>
      </c>
    </row>
    <row r="70" spans="1:40" x14ac:dyDescent="0.2">
      <c r="A70" s="13" t="str">
        <f t="shared" si="72"/>
        <v>Process, plant and machine operatives</v>
      </c>
      <c r="B70" s="304">
        <f t="shared" si="75"/>
        <v>7.201510055150953</v>
      </c>
      <c r="C70" s="304">
        <f t="shared" si="73"/>
        <v>7.5540929452798107</v>
      </c>
      <c r="D70" s="304">
        <f t="shared" si="74"/>
        <v>7.3989180655514097</v>
      </c>
      <c r="E70" s="304"/>
      <c r="F70" s="304">
        <v>1.5842125521063583E-2</v>
      </c>
      <c r="G70" s="304">
        <v>3.0350081669247769E-2</v>
      </c>
      <c r="H70" s="304">
        <v>6.1857955187880842E-2</v>
      </c>
      <c r="I70" s="304"/>
      <c r="J70" s="304">
        <v>7.2105280939801952E-2</v>
      </c>
      <c r="K70" s="304">
        <v>0.12134286320264066</v>
      </c>
      <c r="L70" s="304">
        <v>0.19561730799284646</v>
      </c>
      <c r="M70" s="304"/>
      <c r="N70" s="304">
        <v>0.33433319875884004</v>
      </c>
      <c r="O70" s="304">
        <v>0.48045309168365297</v>
      </c>
      <c r="P70" s="304">
        <v>0.79589707044140101</v>
      </c>
      <c r="Q70" s="304"/>
      <c r="R70" s="304">
        <v>0.1327403731683755</v>
      </c>
      <c r="S70" s="304">
        <v>0.1863960654852978</v>
      </c>
      <c r="T70" s="304">
        <v>0.26883556674561032</v>
      </c>
      <c r="U70" s="304"/>
      <c r="V70" s="304">
        <v>0.23098352366362815</v>
      </c>
      <c r="W70" s="304">
        <v>0.31538691555281767</v>
      </c>
      <c r="X70" s="304">
        <v>0.46756589580759572</v>
      </c>
      <c r="Y70" s="304"/>
      <c r="Z70" s="304">
        <v>1.4864939972247566</v>
      </c>
      <c r="AA70" s="304">
        <v>1.566625290286302</v>
      </c>
      <c r="AB70" s="304">
        <v>1.7734716227379108</v>
      </c>
      <c r="AC70" s="304"/>
      <c r="AD70" s="304">
        <v>2.2610833249224096</v>
      </c>
      <c r="AE70" s="304">
        <v>2.3071759039986652</v>
      </c>
      <c r="AF70" s="304">
        <v>2.17789750339371</v>
      </c>
      <c r="AG70" s="304"/>
      <c r="AH70" s="304">
        <v>1.856642913673439</v>
      </c>
      <c r="AI70" s="304">
        <v>1.9276048940717678</v>
      </c>
      <c r="AJ70" s="304">
        <v>1.3881079850250684</v>
      </c>
      <c r="AK70" s="304"/>
      <c r="AL70" s="304">
        <v>0.81128531727863751</v>
      </c>
      <c r="AM70" s="304">
        <v>0.6187578393294193</v>
      </c>
      <c r="AN70" s="304">
        <v>0.26966715821938647</v>
      </c>
    </row>
    <row r="71" spans="1:40" x14ac:dyDescent="0.2">
      <c r="A71" s="13" t="str">
        <f t="shared" si="72"/>
        <v>Elementary occupations</v>
      </c>
      <c r="B71" s="304">
        <f t="shared" si="75"/>
        <v>12.169727215514058</v>
      </c>
      <c r="C71" s="304">
        <f t="shared" si="73"/>
        <v>12.394779818670594</v>
      </c>
      <c r="D71" s="304">
        <f t="shared" si="74"/>
        <v>11.680658365828256</v>
      </c>
      <c r="E71" s="304"/>
      <c r="F71" s="304">
        <v>2.4847889047958567E-3</v>
      </c>
      <c r="G71" s="304">
        <v>3.8706899503408638E-3</v>
      </c>
      <c r="H71" s="304">
        <v>5.4713137294278699E-3</v>
      </c>
      <c r="I71" s="304"/>
      <c r="J71" s="304">
        <v>0.19321680454359405</v>
      </c>
      <c r="K71" s="304">
        <v>0.31103847094942805</v>
      </c>
      <c r="L71" s="304">
        <v>0.51902687865679309</v>
      </c>
      <c r="M71" s="304"/>
      <c r="N71" s="304">
        <v>0.95975500415427051</v>
      </c>
      <c r="O71" s="304">
        <v>1.2457424404998108</v>
      </c>
      <c r="P71" s="304">
        <v>1.6302927784439298</v>
      </c>
      <c r="Q71" s="304"/>
      <c r="R71" s="304">
        <v>0.41600356086929358</v>
      </c>
      <c r="S71" s="304">
        <v>0.55778543824410387</v>
      </c>
      <c r="T71" s="304">
        <v>0.77884927079614497</v>
      </c>
      <c r="U71" s="304"/>
      <c r="V71" s="304">
        <v>0.46849555022780615</v>
      </c>
      <c r="W71" s="304">
        <v>0.62828785264198295</v>
      </c>
      <c r="X71" s="304">
        <v>0.83165565679631537</v>
      </c>
      <c r="Y71" s="304"/>
      <c r="Z71" s="304">
        <v>2.6964013144175931</v>
      </c>
      <c r="AA71" s="304">
        <v>2.6522302858477604</v>
      </c>
      <c r="AB71" s="304">
        <v>2.9691693212471773</v>
      </c>
      <c r="AC71" s="304"/>
      <c r="AD71" s="304">
        <v>3.6094583936608942</v>
      </c>
      <c r="AE71" s="304">
        <v>3.2153047188837762</v>
      </c>
      <c r="AF71" s="304">
        <v>2.6196508176839806</v>
      </c>
      <c r="AG71" s="304"/>
      <c r="AH71" s="304">
        <v>2.4652194305420143</v>
      </c>
      <c r="AI71" s="304">
        <v>2.3864096300855326</v>
      </c>
      <c r="AJ71" s="304">
        <v>1.4122664884106073</v>
      </c>
      <c r="AK71" s="304"/>
      <c r="AL71" s="304">
        <v>1.3586923681937968</v>
      </c>
      <c r="AM71" s="304">
        <v>1.3941102915678596</v>
      </c>
      <c r="AN71" s="304">
        <v>0.91427584006387996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70.172999999999973</v>
      </c>
      <c r="C74" s="305">
        <f>SUM(C75:C83)</f>
        <v>70.375999999999991</v>
      </c>
      <c r="D74" s="305">
        <f>SUM(D75:D83)</f>
        <v>73.676999999999964</v>
      </c>
      <c r="E74" s="304"/>
      <c r="F74" s="305">
        <f>SUM(F75:F83)</f>
        <v>0.943445585658235</v>
      </c>
      <c r="G74" s="305">
        <f>SUM(G75:G83)</f>
        <v>1.2806315367412928</v>
      </c>
      <c r="H74" s="305">
        <f>SUM(H75:H83)</f>
        <v>1.7280037717355161</v>
      </c>
      <c r="I74" s="304"/>
      <c r="J74" s="305">
        <f>SUM(J75:J83)</f>
        <v>7.2924304885301341</v>
      </c>
      <c r="K74" s="305">
        <f>SUM(K75:K83)</f>
        <v>9.9679792518487016</v>
      </c>
      <c r="L74" s="305">
        <f>SUM(L75:L83)</f>
        <v>13.714837726417997</v>
      </c>
      <c r="M74" s="304"/>
      <c r="N74" s="305">
        <f>SUM(N75:N83)</f>
        <v>15.849087860119372</v>
      </c>
      <c r="O74" s="305">
        <f>SUM(O75:O83)</f>
        <v>17.057673338177842</v>
      </c>
      <c r="P74" s="305">
        <f>SUM(P75:P83)</f>
        <v>19.588700539546068</v>
      </c>
      <c r="Q74" s="304"/>
      <c r="R74" s="305">
        <f>SUM(R75:R83)</f>
        <v>3.2665984257076093</v>
      </c>
      <c r="S74" s="305">
        <f>SUM(S75:S83)</f>
        <v>3.620002414858873</v>
      </c>
      <c r="T74" s="305">
        <f>SUM(T75:T83)</f>
        <v>4.3863464105909715</v>
      </c>
      <c r="U74" s="304"/>
      <c r="V74" s="305">
        <f>SUM(V75:V83)</f>
        <v>3.7666774681377411</v>
      </c>
      <c r="W74" s="305">
        <f>SUM(W75:W83)</f>
        <v>4.0286554981689902</v>
      </c>
      <c r="X74" s="305">
        <f>SUM(X75:X83)</f>
        <v>4.6863789475145525</v>
      </c>
      <c r="Y74" s="304"/>
      <c r="Z74" s="305">
        <f>SUM(Z75:Z83)</f>
        <v>12.991846917856268</v>
      </c>
      <c r="AA74" s="305">
        <f>SUM(AA75:AA83)</f>
        <v>11.405110262268625</v>
      </c>
      <c r="AB74" s="305">
        <f>SUM(AB75:AB83)</f>
        <v>11.354050014003001</v>
      </c>
      <c r="AC74" s="304"/>
      <c r="AD74" s="305">
        <f>SUM(AD75:AD83)</f>
        <v>13.182240084392244</v>
      </c>
      <c r="AE74" s="305">
        <f>SUM(AE75:AE83)</f>
        <v>11.220301913463564</v>
      </c>
      <c r="AF74" s="305">
        <f>SUM(AF75:AF83)</f>
        <v>9.4352717988072481</v>
      </c>
      <c r="AG74" s="304"/>
      <c r="AH74" s="305">
        <f>SUM(AH75:AH83)</f>
        <v>9.6210877682792812</v>
      </c>
      <c r="AI74" s="305">
        <f>SUM(AI75:AI83)</f>
        <v>9.1710037305875254</v>
      </c>
      <c r="AJ74" s="305">
        <f>SUM(AJ75:AJ83)</f>
        <v>7.1502073761003313</v>
      </c>
      <c r="AK74" s="304"/>
      <c r="AL74" s="305">
        <f>SUM(AL75:AL83)</f>
        <v>3.2595854013190886</v>
      </c>
      <c r="AM74" s="305">
        <f>SUM(AM75:AM83)</f>
        <v>2.6246420538845712</v>
      </c>
      <c r="AN74" s="305">
        <f>SUM(AN75:AN83)</f>
        <v>1.633203415284282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7.5283127971202513</v>
      </c>
      <c r="C75" s="305">
        <f t="shared" ref="C75:C83" si="77">SUM(G75,K75,O75,S75,W75,AA75,AE75,AI75,AM75)</f>
        <v>6.8600518537878479</v>
      </c>
      <c r="D75" s="305">
        <f t="shared" ref="D75:D83" si="78">SUM(H75,L75,P75,T75,X75,AB75,AF75,AJ75,AN75)</f>
        <v>7.4981949981758467</v>
      </c>
      <c r="E75" s="304"/>
      <c r="F75" s="304">
        <v>0.1314931487027225</v>
      </c>
      <c r="G75" s="304">
        <v>0.1659852511021174</v>
      </c>
      <c r="H75" s="304">
        <v>0.22585622342791531</v>
      </c>
      <c r="I75" s="304"/>
      <c r="J75" s="304">
        <v>0.91988465141163489</v>
      </c>
      <c r="K75" s="304">
        <v>1.1535165908294749</v>
      </c>
      <c r="L75" s="304">
        <v>1.6106949387281744</v>
      </c>
      <c r="M75" s="304"/>
      <c r="N75" s="304">
        <v>2.1085994143279545</v>
      </c>
      <c r="O75" s="304">
        <v>2.0448222814753745</v>
      </c>
      <c r="P75" s="304">
        <v>2.3684481169193852</v>
      </c>
      <c r="Q75" s="304"/>
      <c r="R75" s="304">
        <v>0.29099178031299638</v>
      </c>
      <c r="S75" s="304">
        <v>0.26876687608455313</v>
      </c>
      <c r="T75" s="304">
        <v>0.29543711489923274</v>
      </c>
      <c r="U75" s="304"/>
      <c r="V75" s="304">
        <v>0.57008749991415875</v>
      </c>
      <c r="W75" s="304">
        <v>0.55303271464372949</v>
      </c>
      <c r="X75" s="304">
        <v>0.64628629094634193</v>
      </c>
      <c r="Y75" s="304"/>
      <c r="Z75" s="304">
        <v>1.4736830617571388</v>
      </c>
      <c r="AA75" s="304">
        <v>1.09597104625932</v>
      </c>
      <c r="AB75" s="304">
        <v>1.1120733014913995</v>
      </c>
      <c r="AC75" s="304"/>
      <c r="AD75" s="304">
        <v>1.1033937972646015</v>
      </c>
      <c r="AE75" s="304">
        <v>0.80194585385626593</v>
      </c>
      <c r="AF75" s="304">
        <v>0.63673027136623195</v>
      </c>
      <c r="AG75" s="304"/>
      <c r="AH75" s="304">
        <v>0.72759098532038702</v>
      </c>
      <c r="AI75" s="304">
        <v>0.6103176758128509</v>
      </c>
      <c r="AJ75" s="304">
        <v>0.50120318894321469</v>
      </c>
      <c r="AK75" s="304"/>
      <c r="AL75" s="304">
        <v>0.20258845810865694</v>
      </c>
      <c r="AM75" s="304">
        <v>0.16569356372416211</v>
      </c>
      <c r="AN75" s="304">
        <v>0.10146555145395132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14.980473433418345</v>
      </c>
      <c r="C76" s="305">
        <f t="shared" si="77"/>
        <v>15.930825693392798</v>
      </c>
      <c r="D76" s="305">
        <f>SUM(H76,L76,P76,T76,X76,AB76,AF76,AJ76,AN76)</f>
        <v>17.57123992870471</v>
      </c>
      <c r="E76" s="304"/>
      <c r="F76" s="304">
        <v>0.51994641093097804</v>
      </c>
      <c r="G76" s="304">
        <v>0.70034802262120777</v>
      </c>
      <c r="H76" s="304">
        <v>0.89118986039376635</v>
      </c>
      <c r="I76" s="304"/>
      <c r="J76" s="304">
        <v>3.3469157649677399</v>
      </c>
      <c r="K76" s="304">
        <v>4.5007077448035417</v>
      </c>
      <c r="L76" s="304">
        <v>5.8726185336525054</v>
      </c>
      <c r="M76" s="304"/>
      <c r="N76" s="304">
        <v>5.6409294370079941</v>
      </c>
      <c r="O76" s="304">
        <v>5.850871435476769</v>
      </c>
      <c r="P76" s="304">
        <v>6.2023909669614676</v>
      </c>
      <c r="Q76" s="304"/>
      <c r="R76" s="304">
        <v>0.49403265215353176</v>
      </c>
      <c r="S76" s="304">
        <v>0.49994718005571998</v>
      </c>
      <c r="T76" s="304">
        <v>0.56669820456591224</v>
      </c>
      <c r="U76" s="304"/>
      <c r="V76" s="304">
        <v>0.86115847366164122</v>
      </c>
      <c r="W76" s="304">
        <v>0.88990369009630033</v>
      </c>
      <c r="X76" s="304">
        <v>0.99660091292236519</v>
      </c>
      <c r="Y76" s="304"/>
      <c r="Z76" s="304">
        <v>1.8356815894009961</v>
      </c>
      <c r="AA76" s="304">
        <v>1.5345523849480787</v>
      </c>
      <c r="AB76" s="304">
        <v>1.5171404951680734</v>
      </c>
      <c r="AC76" s="304"/>
      <c r="AD76" s="304">
        <v>1.311645563312877</v>
      </c>
      <c r="AE76" s="304">
        <v>1.0490770927420692</v>
      </c>
      <c r="AF76" s="304">
        <v>0.89219168900302526</v>
      </c>
      <c r="AG76" s="304"/>
      <c r="AH76" s="304">
        <v>0.75965951301893619</v>
      </c>
      <c r="AI76" s="304">
        <v>0.68575534400536364</v>
      </c>
      <c r="AJ76" s="304">
        <v>0.46955993974535232</v>
      </c>
      <c r="AK76" s="304"/>
      <c r="AL76" s="304">
        <v>0.21050402896364995</v>
      </c>
      <c r="AM76" s="304">
        <v>0.21966279864374816</v>
      </c>
      <c r="AN76" s="304">
        <v>0.16284932629224175</v>
      </c>
    </row>
    <row r="77" spans="1:40" x14ac:dyDescent="0.2">
      <c r="A77" s="13" t="str">
        <f t="shared" si="76"/>
        <v>Associate professional occupations</v>
      </c>
      <c r="B77" s="305">
        <f t="shared" si="79"/>
        <v>11.232625771041674</v>
      </c>
      <c r="C77" s="305">
        <f t="shared" si="77"/>
        <v>10.731915533988579</v>
      </c>
      <c r="D77" s="305">
        <f t="shared" si="78"/>
        <v>11.647822929598656</v>
      </c>
      <c r="E77" s="304"/>
      <c r="F77" s="304">
        <v>0.18223369737179226</v>
      </c>
      <c r="G77" s="304">
        <v>0.24044335601014435</v>
      </c>
      <c r="H77" s="304">
        <v>0.34448760867871142</v>
      </c>
      <c r="I77" s="304"/>
      <c r="J77" s="304">
        <v>1.6427162666949493</v>
      </c>
      <c r="K77" s="304">
        <v>2.1348259123745397</v>
      </c>
      <c r="L77" s="304">
        <v>2.9795573892752105</v>
      </c>
      <c r="M77" s="304"/>
      <c r="N77" s="304">
        <v>3.5080510973812156</v>
      </c>
      <c r="O77" s="304">
        <v>3.4409789150869385</v>
      </c>
      <c r="P77" s="304">
        <v>3.7334497311024633</v>
      </c>
      <c r="Q77" s="304"/>
      <c r="R77" s="304">
        <v>0.65874090014696285</v>
      </c>
      <c r="S77" s="304">
        <v>0.7056006406318388</v>
      </c>
      <c r="T77" s="304">
        <v>0.86384234170370033</v>
      </c>
      <c r="U77" s="304"/>
      <c r="V77" s="304">
        <v>0.6376082142141416</v>
      </c>
      <c r="W77" s="304">
        <v>0.62427297549869942</v>
      </c>
      <c r="X77" s="304">
        <v>0.6664549685798109</v>
      </c>
      <c r="Y77" s="304"/>
      <c r="Z77" s="304">
        <v>1.9925560906625679</v>
      </c>
      <c r="AA77" s="304">
        <v>1.559147045660878</v>
      </c>
      <c r="AB77" s="304">
        <v>1.5325257470998097</v>
      </c>
      <c r="AC77" s="304"/>
      <c r="AD77" s="304">
        <v>1.3572067118874123</v>
      </c>
      <c r="AE77" s="304">
        <v>0.97380856804859506</v>
      </c>
      <c r="AF77" s="304">
        <v>0.75772523294055061</v>
      </c>
      <c r="AG77" s="304"/>
      <c r="AH77" s="304">
        <v>0.99461504649313381</v>
      </c>
      <c r="AI77" s="304">
        <v>0.83212798381290498</v>
      </c>
      <c r="AJ77" s="304">
        <v>0.61825428088025047</v>
      </c>
      <c r="AK77" s="304"/>
      <c r="AL77" s="304">
        <v>0.25889774618949674</v>
      </c>
      <c r="AM77" s="304">
        <v>0.22071013686404098</v>
      </c>
      <c r="AN77" s="304">
        <v>0.15152562933814864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11.122163433432606</v>
      </c>
      <c r="C78" s="305">
        <f t="shared" si="77"/>
        <v>11.430510449787896</v>
      </c>
      <c r="D78" s="305">
        <f t="shared" si="78"/>
        <v>11.425553876460693</v>
      </c>
      <c r="E78" s="304"/>
      <c r="F78" s="304">
        <v>5.8936299240217406E-2</v>
      </c>
      <c r="G78" s="304">
        <v>9.5162982612386357E-2</v>
      </c>
      <c r="H78" s="304">
        <v>0.1505602073134383</v>
      </c>
      <c r="I78" s="304"/>
      <c r="J78" s="304">
        <v>0.6472046500788724</v>
      </c>
      <c r="K78" s="304">
        <v>1.0329514841857319</v>
      </c>
      <c r="L78" s="304">
        <v>1.541107928113016</v>
      </c>
      <c r="M78" s="304"/>
      <c r="N78" s="304">
        <v>2.1795225309067274</v>
      </c>
      <c r="O78" s="304">
        <v>2.7393398074696385</v>
      </c>
      <c r="P78" s="304">
        <v>3.4346304744444573</v>
      </c>
      <c r="Q78" s="304"/>
      <c r="R78" s="304">
        <v>0.64007286683415643</v>
      </c>
      <c r="S78" s="304">
        <v>0.75045928251692473</v>
      </c>
      <c r="T78" s="304">
        <v>0.88455556368821153</v>
      </c>
      <c r="U78" s="304"/>
      <c r="V78" s="304">
        <v>0.72429609717847976</v>
      </c>
      <c r="W78" s="304">
        <v>0.85010435684813745</v>
      </c>
      <c r="X78" s="304">
        <v>1.0176600686849304</v>
      </c>
      <c r="Y78" s="304"/>
      <c r="Z78" s="304">
        <v>2.2795837805352686</v>
      </c>
      <c r="AA78" s="304">
        <v>2.0133370239512285</v>
      </c>
      <c r="AB78" s="304">
        <v>1.6767926563126059</v>
      </c>
      <c r="AC78" s="304"/>
      <c r="AD78" s="304">
        <v>2.7450958495332665</v>
      </c>
      <c r="AE78" s="304">
        <v>2.3748161289929612</v>
      </c>
      <c r="AF78" s="304">
        <v>1.7725180367177871</v>
      </c>
      <c r="AG78" s="304"/>
      <c r="AH78" s="304">
        <v>1.3079053887593464</v>
      </c>
      <c r="AI78" s="304">
        <v>1.0726854319005126</v>
      </c>
      <c r="AJ78" s="304">
        <v>0.50214422366280353</v>
      </c>
      <c r="AK78" s="304"/>
      <c r="AL78" s="304">
        <v>0.53954597036627105</v>
      </c>
      <c r="AM78" s="304">
        <v>0.5016539513103746</v>
      </c>
      <c r="AN78" s="304">
        <v>0.44558471752344148</v>
      </c>
    </row>
    <row r="79" spans="1:40" x14ac:dyDescent="0.2">
      <c r="A79" s="13" t="str">
        <f t="shared" si="76"/>
        <v>Skilled trades occupations</v>
      </c>
      <c r="B79" s="305">
        <f t="shared" si="79"/>
        <v>2.9055804598038142</v>
      </c>
      <c r="C79" s="305">
        <f t="shared" si="77"/>
        <v>2.9400764302823608</v>
      </c>
      <c r="D79" s="305">
        <f t="shared" si="78"/>
        <v>3.0503065662932194</v>
      </c>
      <c r="E79" s="304"/>
      <c r="F79" s="304">
        <v>1.1588757230702717E-2</v>
      </c>
      <c r="G79" s="304">
        <v>1.850295249840405E-2</v>
      </c>
      <c r="H79" s="304">
        <v>2.8705989591524095E-2</v>
      </c>
      <c r="I79" s="304"/>
      <c r="J79" s="304">
        <v>0.14510656129641367</v>
      </c>
      <c r="K79" s="304">
        <v>0.22577309749391447</v>
      </c>
      <c r="L79" s="304">
        <v>0.34956274244557323</v>
      </c>
      <c r="M79" s="304"/>
      <c r="N79" s="304">
        <v>0.39387741071308163</v>
      </c>
      <c r="O79" s="304">
        <v>0.47873744727992024</v>
      </c>
      <c r="P79" s="304">
        <v>0.65424380296559925</v>
      </c>
      <c r="Q79" s="304"/>
      <c r="R79" s="304">
        <v>0.16696220297112324</v>
      </c>
      <c r="S79" s="304">
        <v>0.19434281673368212</v>
      </c>
      <c r="T79" s="304">
        <v>0.27257009305047608</v>
      </c>
      <c r="U79" s="304"/>
      <c r="V79" s="304">
        <v>0.17696944238168769</v>
      </c>
      <c r="W79" s="304">
        <v>0.19045513114696447</v>
      </c>
      <c r="X79" s="304">
        <v>0.22139666727379537</v>
      </c>
      <c r="Y79" s="304"/>
      <c r="Z79" s="304">
        <v>0.72991946684176445</v>
      </c>
      <c r="AA79" s="304">
        <v>0.65953148120768579</v>
      </c>
      <c r="AB79" s="304">
        <v>0.61853673950255117</v>
      </c>
      <c r="AC79" s="304"/>
      <c r="AD79" s="304">
        <v>0.65159636240518981</v>
      </c>
      <c r="AE79" s="304">
        <v>0.56044102652405292</v>
      </c>
      <c r="AF79" s="304">
        <v>0.4660444439470135</v>
      </c>
      <c r="AG79" s="304"/>
      <c r="AH79" s="304">
        <v>0.37424047615890027</v>
      </c>
      <c r="AI79" s="304">
        <v>0.34413359142460909</v>
      </c>
      <c r="AJ79" s="304">
        <v>0.24125852636519904</v>
      </c>
      <c r="AK79" s="304"/>
      <c r="AL79" s="304">
        <v>0.25531977980495024</v>
      </c>
      <c r="AM79" s="304">
        <v>0.26815888597312781</v>
      </c>
      <c r="AN79" s="304">
        <v>0.19798756115148775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5.9972457023795558</v>
      </c>
      <c r="C80" s="305">
        <f t="shared" si="77"/>
        <v>5.4062097261230013</v>
      </c>
      <c r="D80" s="305">
        <f t="shared" si="78"/>
        <v>5.2695723506167047</v>
      </c>
      <c r="E80" s="304"/>
      <c r="F80" s="304">
        <v>3.8658404177574083E-3</v>
      </c>
      <c r="G80" s="304">
        <v>5.7670065797667067E-3</v>
      </c>
      <c r="H80" s="304">
        <v>9.4492420978440038E-3</v>
      </c>
      <c r="I80" s="304"/>
      <c r="J80" s="304">
        <v>0.19294626649567073</v>
      </c>
      <c r="K80" s="304">
        <v>0.29028711628756282</v>
      </c>
      <c r="L80" s="304">
        <v>0.44520557904786512</v>
      </c>
      <c r="M80" s="304"/>
      <c r="N80" s="304">
        <v>0.65145820598748505</v>
      </c>
      <c r="O80" s="304">
        <v>0.79253607826510131</v>
      </c>
      <c r="P80" s="304">
        <v>1.0180060056356475</v>
      </c>
      <c r="Q80" s="304"/>
      <c r="R80" s="304">
        <v>0.44211781883436757</v>
      </c>
      <c r="S80" s="304">
        <v>0.48922214818600696</v>
      </c>
      <c r="T80" s="304">
        <v>0.58154805587352776</v>
      </c>
      <c r="U80" s="304"/>
      <c r="V80" s="304">
        <v>0.30346280125378694</v>
      </c>
      <c r="W80" s="304">
        <v>0.32030355487840961</v>
      </c>
      <c r="X80" s="304">
        <v>0.39768017964103602</v>
      </c>
      <c r="Y80" s="304"/>
      <c r="Z80" s="304">
        <v>1.67173533589781</v>
      </c>
      <c r="AA80" s="304">
        <v>1.4612361538774055</v>
      </c>
      <c r="AB80" s="304">
        <v>1.3826797346671678</v>
      </c>
      <c r="AC80" s="304"/>
      <c r="AD80" s="304">
        <v>1.5731993371114164</v>
      </c>
      <c r="AE80" s="304">
        <v>1.1354450614188711</v>
      </c>
      <c r="AF80" s="304">
        <v>0.82842830669589518</v>
      </c>
      <c r="AG80" s="304"/>
      <c r="AH80" s="304">
        <v>0.92403980612698156</v>
      </c>
      <c r="AI80" s="304">
        <v>0.74691511453422821</v>
      </c>
      <c r="AJ80" s="304">
        <v>0.51217784012605294</v>
      </c>
      <c r="AK80" s="304"/>
      <c r="AL80" s="304">
        <v>0.23442029025427974</v>
      </c>
      <c r="AM80" s="304">
        <v>0.16449749209564882</v>
      </c>
      <c r="AN80" s="304">
        <v>9.4397406831668987E-2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4.4061617285392325</v>
      </c>
      <c r="C81" s="305">
        <f t="shared" si="77"/>
        <v>4.6640154168077759</v>
      </c>
      <c r="D81" s="305">
        <f t="shared" si="78"/>
        <v>5.0589514027523776</v>
      </c>
      <c r="E81" s="304"/>
      <c r="F81" s="304">
        <v>2.1223978874483192E-2</v>
      </c>
      <c r="G81" s="304">
        <v>3.2879180840751879E-2</v>
      </c>
      <c r="H81" s="304">
        <v>4.6094999302560793E-2</v>
      </c>
      <c r="I81" s="304"/>
      <c r="J81" s="304">
        <v>0.16645447197352412</v>
      </c>
      <c r="K81" s="304">
        <v>0.25725560146192233</v>
      </c>
      <c r="L81" s="304">
        <v>0.38688025650175389</v>
      </c>
      <c r="M81" s="304"/>
      <c r="N81" s="304">
        <v>0.73252611007285584</v>
      </c>
      <c r="O81" s="304">
        <v>0.89161299657164717</v>
      </c>
      <c r="P81" s="304">
        <v>1.1337195656933494</v>
      </c>
      <c r="Q81" s="304"/>
      <c r="R81" s="304">
        <v>0.21194116123612872</v>
      </c>
      <c r="S81" s="304">
        <v>0.27254076718851994</v>
      </c>
      <c r="T81" s="304">
        <v>0.37740227405141369</v>
      </c>
      <c r="U81" s="304"/>
      <c r="V81" s="304">
        <v>0.2870487526193915</v>
      </c>
      <c r="W81" s="304">
        <v>0.36741971126727579</v>
      </c>
      <c r="X81" s="304">
        <v>0.45377445333660577</v>
      </c>
      <c r="Y81" s="304"/>
      <c r="Z81" s="304">
        <v>1.0703036457858661</v>
      </c>
      <c r="AA81" s="304">
        <v>1.0561214582743297</v>
      </c>
      <c r="AB81" s="304">
        <v>1.0684653130932216</v>
      </c>
      <c r="AC81" s="304"/>
      <c r="AD81" s="304">
        <v>1.1597649819361178</v>
      </c>
      <c r="AE81" s="304">
        <v>1.0590184383426651</v>
      </c>
      <c r="AF81" s="304">
        <v>0.94991726108745367</v>
      </c>
      <c r="AG81" s="304"/>
      <c r="AH81" s="304">
        <v>0.57647671344187279</v>
      </c>
      <c r="AI81" s="304">
        <v>0.5603166219335538</v>
      </c>
      <c r="AJ81" s="304">
        <v>0.52253004183476426</v>
      </c>
      <c r="AK81" s="304"/>
      <c r="AL81" s="304">
        <v>0.18042191259899273</v>
      </c>
      <c r="AM81" s="304">
        <v>0.16685064092711038</v>
      </c>
      <c r="AN81" s="304">
        <v>0.12016723785125333</v>
      </c>
    </row>
    <row r="82" spans="1:40" x14ac:dyDescent="0.2">
      <c r="A82" s="13" t="str">
        <f t="shared" si="76"/>
        <v>Process, plant and machine operatives</v>
      </c>
      <c r="B82" s="305">
        <f t="shared" si="79"/>
        <v>2.349475253541677</v>
      </c>
      <c r="C82" s="305">
        <f t="shared" si="77"/>
        <v>2.4810775510781089</v>
      </c>
      <c r="D82" s="305">
        <f t="shared" si="78"/>
        <v>2.381349145641757</v>
      </c>
      <c r="E82" s="304"/>
      <c r="F82" s="304">
        <v>3.9096225339524072E-3</v>
      </c>
      <c r="G82" s="304">
        <v>5.6783217987431975E-3</v>
      </c>
      <c r="H82" s="304">
        <v>7.2361575298894145E-3</v>
      </c>
      <c r="I82" s="304"/>
      <c r="J82" s="304">
        <v>5.1543466734454153E-2</v>
      </c>
      <c r="K82" s="304">
        <v>7.8556892927969232E-2</v>
      </c>
      <c r="L82" s="304">
        <v>0.11200565836300012</v>
      </c>
      <c r="M82" s="304"/>
      <c r="N82" s="304">
        <v>0.12871667687760163</v>
      </c>
      <c r="O82" s="304">
        <v>0.16806404728167804</v>
      </c>
      <c r="P82" s="304">
        <v>0.22207062211673617</v>
      </c>
      <c r="Q82" s="304"/>
      <c r="R82" s="304">
        <v>5.4139067017396771E-2</v>
      </c>
      <c r="S82" s="304">
        <v>5.983843384792472E-2</v>
      </c>
      <c r="T82" s="304">
        <v>6.8668488726740626E-2</v>
      </c>
      <c r="U82" s="304"/>
      <c r="V82" s="304">
        <v>5.9550438657505332E-2</v>
      </c>
      <c r="W82" s="304">
        <v>7.2328014187521536E-2</v>
      </c>
      <c r="X82" s="304">
        <v>8.9433955261893461E-2</v>
      </c>
      <c r="Y82" s="304"/>
      <c r="Z82" s="304">
        <v>0.65266626757311152</v>
      </c>
      <c r="AA82" s="304">
        <v>0.72558965043711132</v>
      </c>
      <c r="AB82" s="304">
        <v>0.9086649205161873</v>
      </c>
      <c r="AC82" s="304"/>
      <c r="AD82" s="304">
        <v>0.52182431818594488</v>
      </c>
      <c r="AE82" s="304">
        <v>0.51190593565208675</v>
      </c>
      <c r="AF82" s="304">
        <v>0.46429113925139986</v>
      </c>
      <c r="AG82" s="304"/>
      <c r="AH82" s="304">
        <v>0.53540657922457124</v>
      </c>
      <c r="AI82" s="304">
        <v>0.54740436303414552</v>
      </c>
      <c r="AJ82" s="304">
        <v>0.37864996800990641</v>
      </c>
      <c r="AK82" s="304"/>
      <c r="AL82" s="304">
        <v>0.34171881673713911</v>
      </c>
      <c r="AM82" s="304">
        <v>0.31171189191092857</v>
      </c>
      <c r="AN82" s="304">
        <v>0.13032823586600348</v>
      </c>
    </row>
    <row r="83" spans="1:40" x14ac:dyDescent="0.2">
      <c r="A83" s="39" t="str">
        <f t="shared" si="76"/>
        <v>Elementary occupations</v>
      </c>
      <c r="B83" s="307">
        <f t="shared" si="79"/>
        <v>9.6509614207228207</v>
      </c>
      <c r="C83" s="307">
        <f t="shared" si="77"/>
        <v>9.9313173447516174</v>
      </c>
      <c r="D83" s="307">
        <f t="shared" si="78"/>
        <v>9.7740088017560023</v>
      </c>
      <c r="E83" s="307"/>
      <c r="F83" s="307">
        <v>1.024783035562889E-2</v>
      </c>
      <c r="G83" s="307">
        <v>1.5864462677771189E-2</v>
      </c>
      <c r="H83" s="307">
        <v>2.442348339986667E-2</v>
      </c>
      <c r="I83" s="307"/>
      <c r="J83" s="307">
        <v>0.17965838887687394</v>
      </c>
      <c r="K83" s="307">
        <v>0.29410481148404677</v>
      </c>
      <c r="L83" s="307">
        <v>0.41720470029089707</v>
      </c>
      <c r="M83" s="307"/>
      <c r="N83" s="307">
        <v>0.50540697684445746</v>
      </c>
      <c r="O83" s="307">
        <v>0.65071032927077188</v>
      </c>
      <c r="P83" s="307">
        <v>0.82174125370695938</v>
      </c>
      <c r="Q83" s="307"/>
      <c r="R83" s="307">
        <v>0.30759997620094559</v>
      </c>
      <c r="S83" s="307">
        <v>0.37928426961370282</v>
      </c>
      <c r="T83" s="307">
        <v>0.475624274031757</v>
      </c>
      <c r="U83" s="307"/>
      <c r="V83" s="307">
        <v>0.14649574825694792</v>
      </c>
      <c r="W83" s="307">
        <v>0.16083534960195181</v>
      </c>
      <c r="X83" s="307">
        <v>0.19709145086777366</v>
      </c>
      <c r="Y83" s="307"/>
      <c r="Z83" s="307">
        <v>1.2857176794017433</v>
      </c>
      <c r="AA83" s="307">
        <v>1.2996240176525873</v>
      </c>
      <c r="AB83" s="307">
        <v>1.5371711061519846</v>
      </c>
      <c r="AC83" s="307"/>
      <c r="AD83" s="307">
        <v>2.7585131627554191</v>
      </c>
      <c r="AE83" s="307">
        <v>2.7538438078859961</v>
      </c>
      <c r="AF83" s="307">
        <v>2.6674254177978911</v>
      </c>
      <c r="AG83" s="307"/>
      <c r="AH83" s="307">
        <v>3.4211532597351519</v>
      </c>
      <c r="AI83" s="307">
        <v>3.7713476041293581</v>
      </c>
      <c r="AJ83" s="307">
        <v>3.404429366532788</v>
      </c>
      <c r="AK83" s="307"/>
      <c r="AL83" s="307">
        <v>1.036168398295652</v>
      </c>
      <c r="AM83" s="307">
        <v>0.60570269243543007</v>
      </c>
      <c r="AN83" s="307">
        <v>0.22889774897608531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Hull and East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78.462000000000032</v>
      </c>
      <c r="C92" s="305">
        <f>SUM(C93:C101)</f>
        <v>81.374000000000024</v>
      </c>
      <c r="D92" s="305">
        <f>SUM(D93:D101)</f>
        <v>85.91</v>
      </c>
      <c r="E92" s="304"/>
      <c r="F92" s="305">
        <f>SUM(F93:F101)</f>
        <v>2.0993623597126003</v>
      </c>
      <c r="G92" s="305">
        <f>SUM(G93:G101)</f>
        <v>2.7772436071524624</v>
      </c>
      <c r="H92" s="305">
        <f>SUM(H93:H101)</f>
        <v>3.7025713461372236</v>
      </c>
      <c r="I92" s="304"/>
      <c r="J92" s="305">
        <f>SUM(J93:J101)</f>
        <v>12.181103889722962</v>
      </c>
      <c r="K92" s="305">
        <f>SUM(K93:K101)</f>
        <v>15.999841054444556</v>
      </c>
      <c r="L92" s="305">
        <f>SUM(L93:L101)</f>
        <v>20.763542601303435</v>
      </c>
      <c r="M92" s="304"/>
      <c r="N92" s="305">
        <f>SUM(N93:N101)</f>
        <v>17.958915617205538</v>
      </c>
      <c r="O92" s="305">
        <f>SUM(O93:O101)</f>
        <v>19.698580821444864</v>
      </c>
      <c r="P92" s="305">
        <f>SUM(P93:P101)</f>
        <v>21.908028037134621</v>
      </c>
      <c r="Q92" s="304"/>
      <c r="R92" s="305">
        <f>SUM(R93:R101)</f>
        <v>6.4778636938176311</v>
      </c>
      <c r="S92" s="305">
        <f>SUM(S93:S101)</f>
        <v>6.053876944516392</v>
      </c>
      <c r="T92" s="305">
        <f>SUM(T93:T101)</f>
        <v>5.4975748019712318</v>
      </c>
      <c r="U92" s="304"/>
      <c r="V92" s="305">
        <f>SUM(V93:V101)</f>
        <v>3.1843933672805349</v>
      </c>
      <c r="W92" s="305">
        <f>SUM(W93:W101)</f>
        <v>3.4143711761182902</v>
      </c>
      <c r="X92" s="305">
        <f>SUM(X93:X101)</f>
        <v>3.6432091069371744</v>
      </c>
      <c r="Y92" s="304"/>
      <c r="Z92" s="305">
        <f>SUM(Z93:Z101)</f>
        <v>17.871229485781814</v>
      </c>
      <c r="AA92" s="305">
        <f>SUM(AA93:AA101)</f>
        <v>18.654131365781776</v>
      </c>
      <c r="AB92" s="305">
        <f>SUM(AB93:AB101)</f>
        <v>20.976024398453955</v>
      </c>
      <c r="AC92" s="304"/>
      <c r="AD92" s="305">
        <f>SUM(AD93:AD101)</f>
        <v>13.361883030473892</v>
      </c>
      <c r="AE92" s="305">
        <f>SUM(AE93:AE101)</f>
        <v>10.92300867736321</v>
      </c>
      <c r="AF92" s="305">
        <f>SUM(AF93:AF101)</f>
        <v>7.4421783288146468</v>
      </c>
      <c r="AG92" s="304"/>
      <c r="AH92" s="305">
        <f>SUM(AH93:AH101)</f>
        <v>4.4902240751093894</v>
      </c>
      <c r="AI92" s="305">
        <f>SUM(AI93:AI101)</f>
        <v>3.1767109018160924</v>
      </c>
      <c r="AJ92" s="305">
        <f>SUM(AJ93:AJ101)</f>
        <v>1.4669321340380264</v>
      </c>
      <c r="AK92" s="304"/>
      <c r="AL92" s="305">
        <f>SUM(AL93:AL101)</f>
        <v>0.8370244808956866</v>
      </c>
      <c r="AM92" s="305">
        <f>SUM(AM93:AM101)</f>
        <v>0.67623545136236329</v>
      </c>
      <c r="AN92" s="305">
        <f>SUM(AN93:AN101)</f>
        <v>0.50993924520968037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3.5746415574468005</v>
      </c>
      <c r="C93" s="305">
        <f t="shared" ref="C93:D93" si="81">SUM(G93,K93,O93,S93,W93,AA93,AE93,AI93,AM93)</f>
        <v>3.4632501722643405</v>
      </c>
      <c r="D93" s="305">
        <f t="shared" si="81"/>
        <v>3.9079910816581238</v>
      </c>
      <c r="E93" s="304"/>
      <c r="F93" s="304">
        <v>5.867250664421865E-2</v>
      </c>
      <c r="G93" s="304">
        <v>8.137102550007827E-2</v>
      </c>
      <c r="H93" s="304">
        <v>0.12325302687462031</v>
      </c>
      <c r="I93" s="304"/>
      <c r="J93" s="304">
        <v>0.61176994606592416</v>
      </c>
      <c r="K93" s="304">
        <v>0.75961600642722649</v>
      </c>
      <c r="L93" s="304">
        <v>1.0006277955769898</v>
      </c>
      <c r="M93" s="304"/>
      <c r="N93" s="304">
        <v>1.0543439225364157</v>
      </c>
      <c r="O93" s="304">
        <v>1.0613205477447836</v>
      </c>
      <c r="P93" s="304">
        <v>1.232039877800803</v>
      </c>
      <c r="Q93" s="304"/>
      <c r="R93" s="304">
        <v>0.59457403317266855</v>
      </c>
      <c r="S93" s="304">
        <v>0.55790664317240313</v>
      </c>
      <c r="T93" s="304">
        <v>0.59774521353782972</v>
      </c>
      <c r="U93" s="304"/>
      <c r="V93" s="304">
        <v>0.13392937781082082</v>
      </c>
      <c r="W93" s="304">
        <v>0.11770958240322246</v>
      </c>
      <c r="X93" s="304">
        <v>0.12076875008194167</v>
      </c>
      <c r="Y93" s="304"/>
      <c r="Z93" s="304">
        <v>0.66129850214502772</v>
      </c>
      <c r="AA93" s="304">
        <v>0.53624008955806024</v>
      </c>
      <c r="AB93" s="304">
        <v>0.56492757524591064</v>
      </c>
      <c r="AC93" s="304"/>
      <c r="AD93" s="304">
        <v>0.29232544659185239</v>
      </c>
      <c r="AE93" s="304">
        <v>0.20714504035987191</v>
      </c>
      <c r="AF93" s="304">
        <v>0.1576752126586248</v>
      </c>
      <c r="AG93" s="304"/>
      <c r="AH93" s="304">
        <v>9.8448589003402365E-2</v>
      </c>
      <c r="AI93" s="304">
        <v>7.1799839768681387E-2</v>
      </c>
      <c r="AJ93" s="304">
        <v>4.7894380666147048E-2</v>
      </c>
      <c r="AK93" s="304"/>
      <c r="AL93" s="304">
        <v>6.9279233476470234E-2</v>
      </c>
      <c r="AM93" s="304">
        <v>7.0141397330012761E-2</v>
      </c>
      <c r="AN93" s="304">
        <v>6.3059249215256977E-2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27.404213118560055</v>
      </c>
      <c r="C94" s="305">
        <f t="shared" ref="C94:C101" si="83">SUM(G94,K94,O94,S94,W94,AA94,AE94,AI94,AM94)</f>
        <v>27.936705569444257</v>
      </c>
      <c r="D94" s="305">
        <f t="shared" ref="D94:D101" si="84">SUM(H94,L94,P94,T94,X94,AB94,AF94,AJ94,AN94)</f>
        <v>30.887999895501448</v>
      </c>
      <c r="E94" s="305"/>
      <c r="F94" s="304">
        <v>1.8408946706408418</v>
      </c>
      <c r="G94" s="304">
        <v>2.3723948288382664</v>
      </c>
      <c r="H94" s="304">
        <v>3.092403700105181</v>
      </c>
      <c r="I94" s="304"/>
      <c r="J94" s="304">
        <v>8.9969347051598287</v>
      </c>
      <c r="K94" s="304">
        <v>11.057124295700334</v>
      </c>
      <c r="L94" s="304">
        <v>13.820718180134618</v>
      </c>
      <c r="M94" s="304"/>
      <c r="N94" s="304">
        <v>9.4495964172450719</v>
      </c>
      <c r="O94" s="304">
        <v>9.0369644093127892</v>
      </c>
      <c r="P94" s="304">
        <v>9.2165012729089053</v>
      </c>
      <c r="Q94" s="304"/>
      <c r="R94" s="304">
        <v>1.8242191992478891</v>
      </c>
      <c r="S94" s="304">
        <v>0.98996526164751342</v>
      </c>
      <c r="T94" s="304">
        <v>0.49467103008820934</v>
      </c>
      <c r="U94" s="304"/>
      <c r="V94" s="304">
        <v>0.57000111670840059</v>
      </c>
      <c r="W94" s="304">
        <v>0.57109927287719453</v>
      </c>
      <c r="X94" s="304">
        <v>0.61831536327995917</v>
      </c>
      <c r="Y94" s="304"/>
      <c r="Z94" s="304">
        <v>2.3458207301440823</v>
      </c>
      <c r="AA94" s="304">
        <v>2.1232828841586198</v>
      </c>
      <c r="AB94" s="304">
        <v>2.4138591152743967</v>
      </c>
      <c r="AC94" s="304"/>
      <c r="AD94" s="304">
        <v>1.4871218383989246</v>
      </c>
      <c r="AE94" s="304">
        <v>1.0914079445027729</v>
      </c>
      <c r="AF94" s="304">
        <v>0.81812032680904923</v>
      </c>
      <c r="AG94" s="304"/>
      <c r="AH94" s="304">
        <v>0.77902757216362017</v>
      </c>
      <c r="AI94" s="304">
        <v>0.59360319425828423</v>
      </c>
      <c r="AJ94" s="304">
        <v>0.33863874384954568</v>
      </c>
      <c r="AK94" s="304"/>
      <c r="AL94" s="304">
        <v>0.11059686885139669</v>
      </c>
      <c r="AM94" s="304">
        <v>0.10086347814848154</v>
      </c>
      <c r="AN94" s="304">
        <v>7.4772163051580201E-2</v>
      </c>
    </row>
    <row r="95" spans="1:40" x14ac:dyDescent="0.2">
      <c r="A95" s="13" t="str">
        <f t="shared" si="80"/>
        <v>Associate professional occupations</v>
      </c>
      <c r="B95" s="305">
        <f t="shared" si="82"/>
        <v>11.676425141364202</v>
      </c>
      <c r="C95" s="305">
        <f t="shared" si="83"/>
        <v>13.688419942144332</v>
      </c>
      <c r="D95" s="305">
        <f t="shared" si="84"/>
        <v>15.455158431052256</v>
      </c>
      <c r="E95" s="305"/>
      <c r="F95" s="304">
        <v>8.7234503209509193E-2</v>
      </c>
      <c r="G95" s="304">
        <v>0.13913387291031704</v>
      </c>
      <c r="H95" s="304">
        <v>0.22577113986799757</v>
      </c>
      <c r="I95" s="304"/>
      <c r="J95" s="304">
        <v>1.2578441635513393</v>
      </c>
      <c r="K95" s="304">
        <v>2.0313711872397753</v>
      </c>
      <c r="L95" s="304">
        <v>2.9692059192388705</v>
      </c>
      <c r="M95" s="304"/>
      <c r="N95" s="304">
        <v>3.0745909651888006</v>
      </c>
      <c r="O95" s="304">
        <v>4.1244162414699925</v>
      </c>
      <c r="P95" s="304">
        <v>5.1418495037217049</v>
      </c>
      <c r="Q95" s="304"/>
      <c r="R95" s="304">
        <v>1.2878441668331253</v>
      </c>
      <c r="S95" s="304">
        <v>1.3842559357872988</v>
      </c>
      <c r="T95" s="304">
        <v>1.158410981452846</v>
      </c>
      <c r="U95" s="304"/>
      <c r="V95" s="304">
        <v>0.59349916531768365</v>
      </c>
      <c r="W95" s="304">
        <v>0.63622135161373472</v>
      </c>
      <c r="X95" s="304">
        <v>0.70989113766587686</v>
      </c>
      <c r="Y95" s="304"/>
      <c r="Z95" s="304">
        <v>2.6737573529439209</v>
      </c>
      <c r="AA95" s="304">
        <v>2.9987076298891009</v>
      </c>
      <c r="AB95" s="304">
        <v>3.5589040303933204</v>
      </c>
      <c r="AC95" s="304"/>
      <c r="AD95" s="304">
        <v>1.8377678828011612</v>
      </c>
      <c r="AE95" s="304">
        <v>1.6782951951124583</v>
      </c>
      <c r="AF95" s="304">
        <v>1.2551195144715666</v>
      </c>
      <c r="AG95" s="304"/>
      <c r="AH95" s="304">
        <v>0.76401598150502215</v>
      </c>
      <c r="AI95" s="304">
        <v>0.61614087579654964</v>
      </c>
      <c r="AJ95" s="304">
        <v>0.3598188717191062</v>
      </c>
      <c r="AK95" s="304"/>
      <c r="AL95" s="304">
        <v>9.9870960013641583E-2</v>
      </c>
      <c r="AM95" s="304">
        <v>7.9877652325105339E-2</v>
      </c>
      <c r="AN95" s="304">
        <v>7.6187332520966169E-2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11.600719175731653</v>
      </c>
      <c r="C96" s="305">
        <f t="shared" si="83"/>
        <v>11.739950213263825</v>
      </c>
      <c r="D96" s="305">
        <f t="shared" si="84"/>
        <v>9.9842074193916908</v>
      </c>
      <c r="E96" s="305"/>
      <c r="F96" s="304">
        <v>8.3105637942045618E-2</v>
      </c>
      <c r="G96" s="304">
        <v>0.13155278158279377</v>
      </c>
      <c r="H96" s="304">
        <v>0.18429519940272387</v>
      </c>
      <c r="I96" s="304"/>
      <c r="J96" s="304">
        <v>0.63914768736498107</v>
      </c>
      <c r="K96" s="304">
        <v>1.0274799306677604</v>
      </c>
      <c r="L96" s="304">
        <v>1.2737370997221225</v>
      </c>
      <c r="M96" s="304"/>
      <c r="N96" s="304">
        <v>2.1173873371851659</v>
      </c>
      <c r="O96" s="304">
        <v>2.6463747932774844</v>
      </c>
      <c r="P96" s="304">
        <v>3.0411484222576983</v>
      </c>
      <c r="Q96" s="304"/>
      <c r="R96" s="304">
        <v>1.0474764715354488</v>
      </c>
      <c r="S96" s="304">
        <v>1.2770534551520556</v>
      </c>
      <c r="T96" s="304">
        <v>1.4003285375755885</v>
      </c>
      <c r="U96" s="304"/>
      <c r="V96" s="304">
        <v>0.72860316483997889</v>
      </c>
      <c r="W96" s="304">
        <v>0.79092037651113134</v>
      </c>
      <c r="X96" s="304">
        <v>0.79516971005345538</v>
      </c>
      <c r="Y96" s="304"/>
      <c r="Z96" s="304">
        <v>2.9909923307684405</v>
      </c>
      <c r="AA96" s="304">
        <v>3.1079890836135418</v>
      </c>
      <c r="AB96" s="304">
        <v>2.4734572616555677</v>
      </c>
      <c r="AC96" s="304"/>
      <c r="AD96" s="304">
        <v>2.5646750588712135</v>
      </c>
      <c r="AE96" s="304">
        <v>1.9147019426297429</v>
      </c>
      <c r="AF96" s="304">
        <v>0.67324756645991812</v>
      </c>
      <c r="AG96" s="304"/>
      <c r="AH96" s="304">
        <v>1.269509351052283</v>
      </c>
      <c r="AI96" s="304">
        <v>0.74619401985131195</v>
      </c>
      <c r="AJ96" s="304">
        <v>0.11962530837585986</v>
      </c>
      <c r="AK96" s="304"/>
      <c r="AL96" s="304">
        <v>0.15982213617209576</v>
      </c>
      <c r="AM96" s="304">
        <v>9.7683829978001291E-2</v>
      </c>
      <c r="AN96" s="304">
        <v>2.3198313888756514E-2</v>
      </c>
    </row>
    <row r="97" spans="1:40" x14ac:dyDescent="0.2">
      <c r="A97" s="13" t="str">
        <f t="shared" si="80"/>
        <v>Skilled trades occupations</v>
      </c>
      <c r="B97" s="305">
        <f t="shared" si="82"/>
        <v>0.89374211718796459</v>
      </c>
      <c r="C97" s="305">
        <f t="shared" si="83"/>
        <v>0.86465837703155179</v>
      </c>
      <c r="D97" s="305">
        <f t="shared" si="84"/>
        <v>0.76260533615856885</v>
      </c>
      <c r="E97" s="304"/>
      <c r="F97" s="304">
        <v>5.9898131410871776E-3</v>
      </c>
      <c r="G97" s="304">
        <v>1.0192211926595213E-2</v>
      </c>
      <c r="H97" s="304">
        <v>1.3769646171072868E-2</v>
      </c>
      <c r="I97" s="304"/>
      <c r="J97" s="304">
        <v>1.7961255489710365E-2</v>
      </c>
      <c r="K97" s="304">
        <v>3.0207926654464357E-2</v>
      </c>
      <c r="L97" s="304">
        <v>4.302679728352788E-2</v>
      </c>
      <c r="M97" s="304"/>
      <c r="N97" s="304">
        <v>9.3720120286575878E-2</v>
      </c>
      <c r="O97" s="304">
        <v>0.11581480143197215</v>
      </c>
      <c r="P97" s="304">
        <v>0.12313987065196107</v>
      </c>
      <c r="Q97" s="304"/>
      <c r="R97" s="304">
        <v>4.1201489358643456E-2</v>
      </c>
      <c r="S97" s="304">
        <v>4.9687884099239174E-2</v>
      </c>
      <c r="T97" s="304">
        <v>6.3205151399446893E-2</v>
      </c>
      <c r="U97" s="304"/>
      <c r="V97" s="304">
        <v>3.1639183411612988E-2</v>
      </c>
      <c r="W97" s="304">
        <v>3.7773325298860287E-2</v>
      </c>
      <c r="X97" s="304">
        <v>4.4343421650893673E-2</v>
      </c>
      <c r="Y97" s="304"/>
      <c r="Z97" s="304">
        <v>0.21786863095201453</v>
      </c>
      <c r="AA97" s="304">
        <v>0.19188790323353208</v>
      </c>
      <c r="AB97" s="304">
        <v>0.17632514748230455</v>
      </c>
      <c r="AC97" s="304"/>
      <c r="AD97" s="304">
        <v>0.30295530224866851</v>
      </c>
      <c r="AE97" s="304">
        <v>0.25730246324313411</v>
      </c>
      <c r="AF97" s="304">
        <v>0.15670053193666977</v>
      </c>
      <c r="AG97" s="304"/>
      <c r="AH97" s="304">
        <v>0.14159501375637898</v>
      </c>
      <c r="AI97" s="304">
        <v>0.13388547959510033</v>
      </c>
      <c r="AJ97" s="304">
        <v>0.1168329678613204</v>
      </c>
      <c r="AK97" s="304"/>
      <c r="AL97" s="304">
        <v>4.0811308543272744E-2</v>
      </c>
      <c r="AM97" s="304">
        <v>3.7906381548654083E-2</v>
      </c>
      <c r="AN97" s="304">
        <v>2.5261801721371834E-2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18.948285707043954</v>
      </c>
      <c r="C98" s="305">
        <f t="shared" si="83"/>
        <v>19.536005585185379</v>
      </c>
      <c r="D98" s="305">
        <f t="shared" si="84"/>
        <v>21.232559961750319</v>
      </c>
      <c r="E98" s="304"/>
      <c r="F98" s="304">
        <v>9.6249141972153448E-3</v>
      </c>
      <c r="G98" s="304">
        <v>1.7044270976533205E-2</v>
      </c>
      <c r="H98" s="304">
        <v>2.5875831978660911E-2</v>
      </c>
      <c r="I98" s="304"/>
      <c r="J98" s="304">
        <v>0.53227986098589519</v>
      </c>
      <c r="K98" s="304">
        <v>0.89924321542888597</v>
      </c>
      <c r="L98" s="304">
        <v>1.4066829690848774</v>
      </c>
      <c r="M98" s="304"/>
      <c r="N98" s="304">
        <v>1.7871114290396417</v>
      </c>
      <c r="O98" s="304">
        <v>2.2421353287766896</v>
      </c>
      <c r="P98" s="304">
        <v>2.6100593245422354</v>
      </c>
      <c r="Q98" s="304"/>
      <c r="R98" s="304">
        <v>1.4409364489977172</v>
      </c>
      <c r="S98" s="304">
        <v>1.4690222404170272</v>
      </c>
      <c r="T98" s="304">
        <v>1.3569349650635463</v>
      </c>
      <c r="U98" s="304"/>
      <c r="V98" s="304">
        <v>0.9266794745648459</v>
      </c>
      <c r="W98" s="304">
        <v>1.0161034039417567</v>
      </c>
      <c r="X98" s="304">
        <v>1.0657247934471414</v>
      </c>
      <c r="Y98" s="304"/>
      <c r="Z98" s="304">
        <v>7.9783318773037264</v>
      </c>
      <c r="AA98" s="304">
        <v>8.7416574332892658</v>
      </c>
      <c r="AB98" s="304">
        <v>10.846413238734973</v>
      </c>
      <c r="AC98" s="304"/>
      <c r="AD98" s="304">
        <v>5.5689141256806867</v>
      </c>
      <c r="AE98" s="304">
        <v>4.6872436986065003</v>
      </c>
      <c r="AF98" s="304">
        <v>3.6137817597426385</v>
      </c>
      <c r="AG98" s="304"/>
      <c r="AH98" s="304">
        <v>0.60314363529786541</v>
      </c>
      <c r="AI98" s="304">
        <v>0.36597987929520165</v>
      </c>
      <c r="AJ98" s="304">
        <v>0.22845053296170326</v>
      </c>
      <c r="AK98" s="304"/>
      <c r="AL98" s="304">
        <v>0.10126394097635875</v>
      </c>
      <c r="AM98" s="304">
        <v>9.7576114453518561E-2</v>
      </c>
      <c r="AN98" s="304">
        <v>7.8636546194542134E-2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1.1528785164803768</v>
      </c>
      <c r="C99" s="305">
        <f t="shared" si="83"/>
        <v>1.2641100810146062</v>
      </c>
      <c r="D99" s="305">
        <f>SUM(H99,L99,P99,T99,X99,AB99,AF99,AJ99,AN99)</f>
        <v>1.3019815597442779</v>
      </c>
      <c r="E99" s="304"/>
      <c r="F99" s="304">
        <v>5.8727559547311139E-3</v>
      </c>
      <c r="G99" s="304">
        <v>1.0151463094120617E-2</v>
      </c>
      <c r="H99" s="304">
        <v>1.3644039655147265E-2</v>
      </c>
      <c r="I99" s="304"/>
      <c r="J99" s="304">
        <v>8.6530804822456717E-2</v>
      </c>
      <c r="K99" s="304">
        <v>0.13325409271711472</v>
      </c>
      <c r="L99" s="304">
        <v>0.16970317877728325</v>
      </c>
      <c r="M99" s="304"/>
      <c r="N99" s="304">
        <v>0.23359329071339271</v>
      </c>
      <c r="O99" s="304">
        <v>0.28441853107380533</v>
      </c>
      <c r="P99" s="304">
        <v>0.31482957300009884</v>
      </c>
      <c r="Q99" s="304"/>
      <c r="R99" s="304">
        <v>0.12415530332437685</v>
      </c>
      <c r="S99" s="304">
        <v>0.12695700589040998</v>
      </c>
      <c r="T99" s="304">
        <v>0.12839201154238877</v>
      </c>
      <c r="U99" s="304"/>
      <c r="V99" s="304">
        <v>7.9197059634447162E-2</v>
      </c>
      <c r="W99" s="304">
        <v>9.5483150423494589E-2</v>
      </c>
      <c r="X99" s="304">
        <v>0.10461835577813605</v>
      </c>
      <c r="Y99" s="304"/>
      <c r="Z99" s="304">
        <v>0.30305549521113201</v>
      </c>
      <c r="AA99" s="304">
        <v>0.32458918831144512</v>
      </c>
      <c r="AB99" s="304">
        <v>0.36770362226776254</v>
      </c>
      <c r="AC99" s="304"/>
      <c r="AD99" s="304">
        <v>0.22823090949586872</v>
      </c>
      <c r="AE99" s="304">
        <v>0.19660892024503601</v>
      </c>
      <c r="AF99" s="304">
        <v>0.13390637376695752</v>
      </c>
      <c r="AG99" s="304"/>
      <c r="AH99" s="304">
        <v>6.2643229135943723E-2</v>
      </c>
      <c r="AI99" s="304">
        <v>5.5277803539675818E-2</v>
      </c>
      <c r="AJ99" s="304">
        <v>3.1850959633455786E-2</v>
      </c>
      <c r="AK99" s="304"/>
      <c r="AL99" s="304">
        <v>2.9599668188027808E-2</v>
      </c>
      <c r="AM99" s="304">
        <v>3.7369925719504177E-2</v>
      </c>
      <c r="AN99" s="304">
        <v>3.7333445323047741E-2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0.70527256045066822</v>
      </c>
      <c r="C100" s="305">
        <f t="shared" si="83"/>
        <v>0.78575226601915393</v>
      </c>
      <c r="D100" s="305">
        <f t="shared" si="84"/>
        <v>0.67554360745879738</v>
      </c>
      <c r="E100" s="304"/>
      <c r="F100" s="304">
        <v>6.0586779182585466E-3</v>
      </c>
      <c r="G100" s="304">
        <v>1.2830517399411484E-2</v>
      </c>
      <c r="H100" s="304">
        <v>2.0758402039078434E-2</v>
      </c>
      <c r="I100" s="304"/>
      <c r="J100" s="304">
        <v>1.324519580048566E-2</v>
      </c>
      <c r="K100" s="304">
        <v>2.5305846710893375E-2</v>
      </c>
      <c r="L100" s="304">
        <v>2.9922984529673465E-2</v>
      </c>
      <c r="M100" s="304"/>
      <c r="N100" s="304">
        <v>5.0104386232146657E-2</v>
      </c>
      <c r="O100" s="304">
        <v>7.0462326420606597E-2</v>
      </c>
      <c r="P100" s="304">
        <v>8.7795396969547218E-2</v>
      </c>
      <c r="Q100" s="304"/>
      <c r="R100" s="304">
        <v>3.1877446820935379E-2</v>
      </c>
      <c r="S100" s="304">
        <v>5.0314123100425857E-2</v>
      </c>
      <c r="T100" s="304">
        <v>7.0383927448208511E-2</v>
      </c>
      <c r="U100" s="304"/>
      <c r="V100" s="304">
        <v>5.3121727791430318E-2</v>
      </c>
      <c r="W100" s="304">
        <v>6.9013660918864364E-2</v>
      </c>
      <c r="X100" s="304">
        <v>8.8710871313473078E-2</v>
      </c>
      <c r="Y100" s="304"/>
      <c r="Z100" s="304">
        <v>0.18830081146453703</v>
      </c>
      <c r="AA100" s="304">
        <v>0.19679937664541702</v>
      </c>
      <c r="AB100" s="304">
        <v>0.20020620490323426</v>
      </c>
      <c r="AC100" s="304"/>
      <c r="AD100" s="304">
        <v>0.14651234389472165</v>
      </c>
      <c r="AE100" s="304">
        <v>0.15612856788637891</v>
      </c>
      <c r="AF100" s="304">
        <v>6.5234035282183703E-2</v>
      </c>
      <c r="AG100" s="304"/>
      <c r="AH100" s="304">
        <v>0.17886109603814443</v>
      </c>
      <c r="AI100" s="304">
        <v>0.16747242079223565</v>
      </c>
      <c r="AJ100" s="304">
        <v>8.1400936897919926E-2</v>
      </c>
      <c r="AK100" s="304"/>
      <c r="AL100" s="304">
        <v>3.7190874490008442E-2</v>
      </c>
      <c r="AM100" s="304">
        <v>3.7425426144920761E-2</v>
      </c>
      <c r="AN100" s="304">
        <v>3.1130848075478692E-2</v>
      </c>
    </row>
    <row r="101" spans="1:40" x14ac:dyDescent="0.2">
      <c r="A101" s="39" t="str">
        <f t="shared" si="80"/>
        <v>Elementary occupations</v>
      </c>
      <c r="B101" s="307">
        <f t="shared" si="82"/>
        <v>2.5058221057343664</v>
      </c>
      <c r="C101" s="307">
        <f t="shared" si="83"/>
        <v>2.0951477936325684</v>
      </c>
      <c r="D101" s="307">
        <f t="shared" si="84"/>
        <v>1.7019527072845204</v>
      </c>
      <c r="E101" s="307"/>
      <c r="F101" s="307">
        <v>1.9088800646923723E-3</v>
      </c>
      <c r="G101" s="307">
        <v>2.5726349243464768E-3</v>
      </c>
      <c r="H101" s="307">
        <v>2.8003600427417208E-3</v>
      </c>
      <c r="I101" s="307"/>
      <c r="J101" s="307">
        <v>2.5390270482338603E-2</v>
      </c>
      <c r="K101" s="307">
        <v>3.6238552898101531E-2</v>
      </c>
      <c r="L101" s="307">
        <v>4.9917676955474499E-2</v>
      </c>
      <c r="M101" s="307"/>
      <c r="N101" s="307">
        <v>9.8467748778326009E-2</v>
      </c>
      <c r="O101" s="307">
        <v>0.11667384193674255</v>
      </c>
      <c r="P101" s="307">
        <v>0.14066479528166584</v>
      </c>
      <c r="Q101" s="307"/>
      <c r="R101" s="307">
        <v>8.5579134526826403E-2</v>
      </c>
      <c r="S101" s="307">
        <v>0.1487143952500195</v>
      </c>
      <c r="T101" s="307">
        <v>0.2275029838631685</v>
      </c>
      <c r="U101" s="307"/>
      <c r="V101" s="307">
        <v>6.7723097201313864E-2</v>
      </c>
      <c r="W101" s="307">
        <v>8.0047052130030952E-2</v>
      </c>
      <c r="X101" s="307">
        <v>9.5666703666296607E-2</v>
      </c>
      <c r="Y101" s="307"/>
      <c r="Z101" s="307">
        <v>0.51180375484893215</v>
      </c>
      <c r="AA101" s="307">
        <v>0.43297777708279439</v>
      </c>
      <c r="AB101" s="307">
        <v>0.3742282024964852</v>
      </c>
      <c r="AC101" s="307"/>
      <c r="AD101" s="307">
        <v>0.93338012249079338</v>
      </c>
      <c r="AE101" s="307">
        <v>0.73417490477731651</v>
      </c>
      <c r="AF101" s="307">
        <v>0.56839300768703938</v>
      </c>
      <c r="AG101" s="307"/>
      <c r="AH101" s="307">
        <v>0.59297960715672915</v>
      </c>
      <c r="AI101" s="307">
        <v>0.42635738891905167</v>
      </c>
      <c r="AJ101" s="307">
        <v>0.14241943207296867</v>
      </c>
      <c r="AK101" s="307"/>
      <c r="AL101" s="307">
        <v>0.18858949018441451</v>
      </c>
      <c r="AM101" s="307">
        <v>0.1173912457141648</v>
      </c>
      <c r="AN101" s="307">
        <v>0.10035954521868015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Hull and East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Hull and East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Hull and East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Hull and East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Hull and East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Hull and East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Hull and East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Hull and East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Hull and East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0.16883965185475641</v>
      </c>
      <c r="C8" s="69">
        <v>0.21564023024463208</v>
      </c>
      <c r="D8" s="69">
        <v>0.20697598621230673</v>
      </c>
      <c r="E8" s="69">
        <v>0.25808835365534055</v>
      </c>
      <c r="F8" s="69">
        <v>0.35728075354315725</v>
      </c>
      <c r="G8" s="10"/>
      <c r="H8" s="69">
        <f>F8-D8</f>
        <v>0.15030476733085052</v>
      </c>
      <c r="I8" s="69">
        <f>'RD T1'!E36</f>
        <v>0.16547105367153014</v>
      </c>
      <c r="J8" s="69">
        <f>SUM(H8:I8)</f>
        <v>0.31577582100238066</v>
      </c>
      <c r="L8" t="str">
        <f>A8</f>
        <v>11 Corporate managers and directors</v>
      </c>
      <c r="M8" s="69">
        <v>1.5702015077612614</v>
      </c>
      <c r="N8" s="69">
        <v>2.0833048825223441</v>
      </c>
      <c r="O8" s="69">
        <v>1.9913071581128836</v>
      </c>
      <c r="P8" s="69">
        <v>2.444455287675293</v>
      </c>
      <c r="Q8" s="69">
        <v>3.3127954749518898</v>
      </c>
      <c r="R8" s="10"/>
      <c r="S8" s="69">
        <f>Q8-O8</f>
        <v>1.3214883168390061</v>
      </c>
      <c r="T8" s="69">
        <f>'RD T1'!E65</f>
        <v>1.580426247728774</v>
      </c>
      <c r="U8" s="69">
        <f>SUM(S8:T8)</f>
        <v>2.9019145645677802</v>
      </c>
      <c r="W8" t="str">
        <f>A8</f>
        <v>11 Corporate managers and directors</v>
      </c>
      <c r="X8" s="69">
        <v>3.7847483676948377</v>
      </c>
      <c r="Y8" s="69">
        <v>4.8120814235348721</v>
      </c>
      <c r="Z8" s="69">
        <v>5.0797925128771686</v>
      </c>
      <c r="AA8" s="69">
        <v>4.9875587574600129</v>
      </c>
      <c r="AB8" s="69">
        <v>5.8398952826609145</v>
      </c>
      <c r="AC8" s="69"/>
      <c r="AD8" s="69">
        <f>AB8-Z8</f>
        <v>0.76010276978374591</v>
      </c>
      <c r="AE8" s="69">
        <f>'RD T1'!E94</f>
        <v>3.1302465902346657</v>
      </c>
      <c r="AF8" s="69">
        <f>SUM(AD8:AE8)</f>
        <v>3.8903493600184116</v>
      </c>
      <c r="AH8" t="str">
        <f>L8</f>
        <v>11 Corporate managers and directors</v>
      </c>
      <c r="AI8" s="69">
        <v>0.90404027000821996</v>
      </c>
      <c r="AJ8" s="69">
        <v>1.0164830950519161</v>
      </c>
      <c r="AK8" s="69">
        <v>1.1194959510580837</v>
      </c>
      <c r="AL8" s="69">
        <v>1.0411429055785184</v>
      </c>
      <c r="AM8" s="69">
        <v>1.1278764063815889</v>
      </c>
      <c r="AN8" s="69"/>
      <c r="AO8" s="69">
        <f>AM8-AK8</f>
        <v>8.380455323505176E-3</v>
      </c>
      <c r="AP8" s="69">
        <f>'RD T1'!E123</f>
        <v>0.58211995010220752</v>
      </c>
      <c r="AQ8" s="69">
        <f>SUM(AO8:AP8)</f>
        <v>0.59050040542571269</v>
      </c>
      <c r="AS8" t="str">
        <f>W8</f>
        <v>11 Corporate managers and directors</v>
      </c>
      <c r="AT8" s="69">
        <v>1.1846837528036265</v>
      </c>
      <c r="AU8" s="69">
        <v>1.405844497307922</v>
      </c>
      <c r="AV8" s="69">
        <v>1.5578176174170439</v>
      </c>
      <c r="AW8" s="69">
        <v>1.4304587002159863</v>
      </c>
      <c r="AX8" s="69">
        <v>1.6060035338626353</v>
      </c>
      <c r="AY8" s="69"/>
      <c r="AZ8" s="69">
        <f>AX8-AV8</f>
        <v>4.8185916445591337E-2</v>
      </c>
      <c r="BA8" s="69">
        <f>'RD T1'!E152</f>
        <v>0.81681562716704159</v>
      </c>
      <c r="BB8" s="69">
        <f>SUM(AZ8:BA8)</f>
        <v>0.86500154361263293</v>
      </c>
      <c r="BD8" t="str">
        <f>AH8</f>
        <v>11 Corporate managers and directors</v>
      </c>
      <c r="BE8" s="69">
        <v>2.9638546128918697</v>
      </c>
      <c r="BF8" s="69">
        <v>3.611270773749983</v>
      </c>
      <c r="BG8" s="69">
        <v>4.4057641208336813</v>
      </c>
      <c r="BH8" s="69">
        <v>3.4293087728513441</v>
      </c>
      <c r="BI8" s="69">
        <v>3.7322939576398144</v>
      </c>
      <c r="BJ8" s="69"/>
      <c r="BK8" s="69">
        <f>BI8-BG8</f>
        <v>-0.67347016319386688</v>
      </c>
      <c r="BL8" s="69">
        <f>'RD T1'!E181</f>
        <v>1.5621718143458714</v>
      </c>
      <c r="BM8" s="69">
        <f>SUM(BK8:BL8)</f>
        <v>0.8887016511520045</v>
      </c>
      <c r="BO8" t="str">
        <f>AS8</f>
        <v>11 Corporate managers and directors</v>
      </c>
      <c r="BP8" s="69">
        <v>2.3800834723688156</v>
      </c>
      <c r="BQ8" s="69">
        <v>2.6186366361589979</v>
      </c>
      <c r="BR8" s="69">
        <v>3.042870043840876</v>
      </c>
      <c r="BS8" s="69">
        <v>2.1242157776380903</v>
      </c>
      <c r="BT8" s="69">
        <v>1.6196861122359481</v>
      </c>
      <c r="BU8" s="69"/>
      <c r="BV8" s="69">
        <f>BT8-BR8</f>
        <v>-1.423183931604928</v>
      </c>
      <c r="BW8" s="69">
        <f>'RD T1'!E210</f>
        <v>0.90815950245775345</v>
      </c>
      <c r="BX8" s="69">
        <f>SUM(BV8:BW8)</f>
        <v>-0.5150244291471745</v>
      </c>
      <c r="BZ8" t="str">
        <f>BD8</f>
        <v>11 Corporate managers and directors</v>
      </c>
      <c r="CA8" s="69">
        <v>1.7589730074465866</v>
      </c>
      <c r="CB8" s="69">
        <v>1.8883489873481072</v>
      </c>
      <c r="CC8" s="69">
        <v>2.0085226502125075</v>
      </c>
      <c r="CD8" s="69">
        <v>1.5928603460558148</v>
      </c>
      <c r="CE8" s="69">
        <v>1.134755849191162</v>
      </c>
      <c r="CF8" s="69"/>
      <c r="CG8" s="69">
        <f>CE8-CC8</f>
        <v>-0.87376680102134552</v>
      </c>
      <c r="CH8" s="69">
        <f>'RD T1'!E239</f>
        <v>0.60674248068061454</v>
      </c>
      <c r="CI8" s="69">
        <f>SUM(CG8:CH8)</f>
        <v>-0.26702432034073098</v>
      </c>
      <c r="CK8" t="str">
        <f>BO8</f>
        <v>11 Corporate managers and directors</v>
      </c>
      <c r="CL8" s="69">
        <v>0.4117062333116524</v>
      </c>
      <c r="CM8" s="69">
        <v>0.50268902435606666</v>
      </c>
      <c r="CN8" s="69">
        <v>0.40471647819540291</v>
      </c>
      <c r="CO8" s="69">
        <v>0.32615274410411882</v>
      </c>
      <c r="CP8" s="69">
        <v>0.2659468217081899</v>
      </c>
      <c r="CQ8" s="69"/>
      <c r="CR8" s="69">
        <f>CP8-CN8</f>
        <v>-0.13876965648721301</v>
      </c>
      <c r="CS8" s="69">
        <f>'RD T1'!E268</f>
        <v>0.11395890648796866</v>
      </c>
      <c r="CT8" s="69">
        <f>SUM(CR8:CS8)</f>
        <v>-2.4810749999244347E-2</v>
      </c>
    </row>
    <row r="9" spans="1:98" x14ac:dyDescent="0.2">
      <c r="A9" s="10" t="str">
        <f>name!D5</f>
        <v>12 Other managers and proprietors</v>
      </c>
      <c r="B9" s="69">
        <v>7.8824235624573094E-2</v>
      </c>
      <c r="C9" s="69">
        <v>9.9410806024490067E-2</v>
      </c>
      <c r="D9" s="69">
        <v>9.5722444116872377E-2</v>
      </c>
      <c r="E9" s="69">
        <v>0.13577463828720743</v>
      </c>
      <c r="F9" s="69">
        <v>0.19613850029320587</v>
      </c>
      <c r="H9" s="69">
        <f t="shared" ref="H9:H32" si="26">F9-D9</f>
        <v>0.10041605617633349</v>
      </c>
      <c r="I9" s="69">
        <f>'RD T1'!E37</f>
        <v>0.10129807287441406</v>
      </c>
      <c r="J9" s="69">
        <f t="shared" ref="J9:J32" si="27">SUM(H9:I9)</f>
        <v>0.20171412905074754</v>
      </c>
      <c r="L9" t="str">
        <f t="shared" ref="L9:L32" si="28">A9</f>
        <v>12 Other managers and proprietors</v>
      </c>
      <c r="M9" s="69">
        <v>0.62730011283123255</v>
      </c>
      <c r="N9" s="69">
        <v>0.81098696729719411</v>
      </c>
      <c r="O9" s="69">
        <v>0.75160421204984185</v>
      </c>
      <c r="P9" s="69">
        <v>1.0491564122582286</v>
      </c>
      <c r="Q9" s="69">
        <v>1.5539525882024821</v>
      </c>
      <c r="S9" s="69">
        <f t="shared" ref="S9:S35" si="29">Q9-O9</f>
        <v>0.80234837615264021</v>
      </c>
      <c r="T9" s="69">
        <f>'RD T1'!E66</f>
        <v>0.76744005342162291</v>
      </c>
      <c r="U9" s="69">
        <f t="shared" ref="U9:U32" si="30">SUM(S9:T9)</f>
        <v>1.5697884295742632</v>
      </c>
      <c r="W9" t="str">
        <f t="shared" ref="W9:W32" si="31">A9</f>
        <v>12 Other managers and proprietors</v>
      </c>
      <c r="X9" s="69">
        <v>1.5358610531442172</v>
      </c>
      <c r="Y9" s="69">
        <v>1.8013467823197711</v>
      </c>
      <c r="Z9" s="69">
        <v>1.81111343211858</v>
      </c>
      <c r="AA9" s="69">
        <v>2.0513414852242731</v>
      </c>
      <c r="AB9" s="69">
        <v>2.5922572526544636</v>
      </c>
      <c r="AC9" s="69"/>
      <c r="AD9" s="69">
        <f t="shared" ref="AD9:AD32" si="32">AB9-Z9</f>
        <v>0.7811438205358836</v>
      </c>
      <c r="AE9" s="69">
        <f>'RD T1'!E95</f>
        <v>1.4167549079318738</v>
      </c>
      <c r="AF9" s="69">
        <f t="shared" ref="AF9:AF32" si="33">SUM(AD9:AE9)</f>
        <v>2.1978987284677576</v>
      </c>
      <c r="AH9" t="str">
        <f t="shared" ref="AH9:AH32" si="34">L9</f>
        <v>12 Other managers and proprietors</v>
      </c>
      <c r="AI9" s="69">
        <v>0.48464991333712104</v>
      </c>
      <c r="AJ9" s="69">
        <v>0.55697792718401262</v>
      </c>
      <c r="AK9" s="69">
        <v>0.58747250193936562</v>
      </c>
      <c r="AL9" s="69">
        <v>0.61024788962245158</v>
      </c>
      <c r="AM9" s="69">
        <v>0.74913549580283234</v>
      </c>
      <c r="AN9" s="69"/>
      <c r="AO9" s="69">
        <f t="shared" ref="AO9:AO32" si="35">AM9-AK9</f>
        <v>0.16166299386346672</v>
      </c>
      <c r="AP9" s="69">
        <f>'RD T1'!E124</f>
        <v>0.41637617418725714</v>
      </c>
      <c r="AQ9" s="69">
        <f t="shared" ref="AQ9:AQ32" si="36">SUM(AO9:AP9)</f>
        <v>0.57803916805072386</v>
      </c>
      <c r="AS9" t="str">
        <f t="shared" ref="AS9:AS32" si="37">W9</f>
        <v>12 Other managers and proprietors</v>
      </c>
      <c r="AT9" s="69">
        <v>0.51009435263080671</v>
      </c>
      <c r="AU9" s="69">
        <v>0.57809520198146325</v>
      </c>
      <c r="AV9" s="69">
        <v>0.5849057729260505</v>
      </c>
      <c r="AW9" s="69">
        <v>0.66312583922067569</v>
      </c>
      <c r="AX9" s="69">
        <v>0.80522481052433093</v>
      </c>
      <c r="AY9" s="69"/>
      <c r="AZ9" s="69">
        <f t="shared" ref="AZ9:AZ32" si="38">AX9-AV9</f>
        <v>0.22031903759828042</v>
      </c>
      <c r="BA9" s="69">
        <f>'RD T1'!E153</f>
        <v>0.42014083179576966</v>
      </c>
      <c r="BB9" s="69">
        <f t="shared" ref="BB9:BB32" si="39">SUM(AZ9:BA9)</f>
        <v>0.64045986939405009</v>
      </c>
      <c r="BD9" t="str">
        <f t="shared" ref="BD9:BD32" si="40">AH9</f>
        <v>12 Other managers and proprietors</v>
      </c>
      <c r="BE9" s="69">
        <v>1.5559052178549415</v>
      </c>
      <c r="BF9" s="69">
        <v>1.6420238181741325</v>
      </c>
      <c r="BG9" s="69">
        <v>1.8855168771327855</v>
      </c>
      <c r="BH9" s="69">
        <v>1.6347902050306771</v>
      </c>
      <c r="BI9" s="69">
        <v>1.7813443464599312</v>
      </c>
      <c r="BJ9" s="69"/>
      <c r="BK9" s="69">
        <f t="shared" ref="BK9:BK32" si="41">BI9-BG9</f>
        <v>-0.10417253067285426</v>
      </c>
      <c r="BL9" s="69">
        <f>'RD T1'!E182</f>
        <v>0.77473041944103882</v>
      </c>
      <c r="BM9" s="69">
        <f t="shared" ref="BM9:BM32" si="42">SUM(BK9:BL9)</f>
        <v>0.67055788876818456</v>
      </c>
      <c r="BO9" t="str">
        <f t="shared" ref="BO9:BO32" si="43">AS9</f>
        <v>12 Other managers and proprietors</v>
      </c>
      <c r="BP9" s="69">
        <v>1.6002930278747345</v>
      </c>
      <c r="BQ9" s="69">
        <v>1.7017705259177685</v>
      </c>
      <c r="BR9" s="69">
        <v>1.8466413177267744</v>
      </c>
      <c r="BS9" s="69">
        <v>1.541070274138415</v>
      </c>
      <c r="BT9" s="69">
        <v>1.3356369250910021</v>
      </c>
      <c r="BU9" s="69"/>
      <c r="BV9" s="69">
        <f t="shared" ref="BV9:BV32" si="44">BT9-BR9</f>
        <v>-0.51100439263577235</v>
      </c>
      <c r="BW9" s="69">
        <f>'RD T1'!E211</f>
        <v>0.80286234809587931</v>
      </c>
      <c r="BX9" s="69">
        <f t="shared" ref="BX9:BX32" si="45">SUM(BV9:BW9)</f>
        <v>0.29185795546010695</v>
      </c>
      <c r="BZ9" t="str">
        <f t="shared" ref="BZ9:BZ32" si="46">BD9</f>
        <v>12 Other managers and proprietors</v>
      </c>
      <c r="CA9" s="69">
        <v>1.148419568716839</v>
      </c>
      <c r="CB9" s="69">
        <v>1.1762942058225818</v>
      </c>
      <c r="CC9" s="69">
        <v>1.0803383363049002</v>
      </c>
      <c r="CD9" s="69">
        <v>0.93187322279792573</v>
      </c>
      <c r="CE9" s="69">
        <v>0.66344326109608487</v>
      </c>
      <c r="CF9" s="69"/>
      <c r="CG9" s="69">
        <f t="shared" ref="CG9:CG32" si="47">CE9-CC9</f>
        <v>-0.4168950752088153</v>
      </c>
      <c r="CH9" s="69">
        <f>'RD T1'!E240</f>
        <v>0.36796533867035047</v>
      </c>
      <c r="CI9" s="69">
        <f t="shared" ref="CI9:CI32" si="48">SUM(CG9:CH9)</f>
        <v>-4.892973653846483E-2</v>
      </c>
      <c r="CK9" t="str">
        <f t="shared" ref="CK9:CK32" si="49">BO9</f>
        <v>12 Other managers and proprietors</v>
      </c>
      <c r="CL9" s="69">
        <v>0.44812964581804204</v>
      </c>
      <c r="CM9" s="69">
        <v>0.4799279799706283</v>
      </c>
      <c r="CN9" s="69">
        <v>0.36946633888105856</v>
      </c>
      <c r="CO9" s="69">
        <v>0.33307603510347189</v>
      </c>
      <c r="CP9" s="69">
        <v>0.26430900197882629</v>
      </c>
      <c r="CQ9" s="69"/>
      <c r="CR9" s="69">
        <f t="shared" ref="CR9:CR32" si="50">CP9-CN9</f>
        <v>-0.10515733690223228</v>
      </c>
      <c r="CS9" s="69">
        <f>'RD T1'!E269</f>
        <v>0.11960138149879196</v>
      </c>
      <c r="CT9" s="69">
        <f t="shared" ref="CT9:CT32" si="51">SUM(CR9:CS9)</f>
        <v>1.444404459655968E-2</v>
      </c>
    </row>
    <row r="10" spans="1:98" x14ac:dyDescent="0.2">
      <c r="A10" s="10" t="str">
        <f>name!D6</f>
        <v>21 Science, research, engineering and technology professionals</v>
      </c>
      <c r="B10" s="69">
        <v>0.50355084423388452</v>
      </c>
      <c r="C10" s="69">
        <v>0.63561771181025073</v>
      </c>
      <c r="D10" s="69">
        <v>0.62189832845126647</v>
      </c>
      <c r="E10" s="69">
        <v>0.9498326132585958</v>
      </c>
      <c r="F10" s="69">
        <v>1.273052169581953</v>
      </c>
      <c r="G10" s="11"/>
      <c r="H10" s="69">
        <f t="shared" si="26"/>
        <v>0.65115384113068653</v>
      </c>
      <c r="I10" s="69">
        <f>'RD T1'!E38</f>
        <v>0.42631768213097154</v>
      </c>
      <c r="J10" s="69">
        <f t="shared" si="27"/>
        <v>1.0774715232616581</v>
      </c>
      <c r="L10" t="str">
        <f t="shared" si="28"/>
        <v>21 Science, research, engineering and technology professionals</v>
      </c>
      <c r="M10" s="69">
        <v>1.8269569892831712</v>
      </c>
      <c r="N10" s="69">
        <v>2.3926035663895893</v>
      </c>
      <c r="O10" s="69">
        <v>2.3441996132805332</v>
      </c>
      <c r="P10" s="69">
        <v>3.7966448953718248</v>
      </c>
      <c r="Q10" s="69">
        <v>5.1611701765813232</v>
      </c>
      <c r="R10" s="11"/>
      <c r="S10" s="69">
        <f t="shared" si="29"/>
        <v>2.81697056330079</v>
      </c>
      <c r="T10" s="69">
        <f>'RD T1'!E67</f>
        <v>1.812399008853621</v>
      </c>
      <c r="U10" s="69">
        <f t="shared" si="30"/>
        <v>4.6293695721544115</v>
      </c>
      <c r="W10" t="str">
        <f t="shared" si="31"/>
        <v>21 Science, research, engineering and technology professionals</v>
      </c>
      <c r="X10" s="69">
        <v>3.322447387182303</v>
      </c>
      <c r="Y10" s="69">
        <v>3.9992438272649209</v>
      </c>
      <c r="Z10" s="69">
        <v>4.2916972927160639</v>
      </c>
      <c r="AA10" s="69">
        <v>5.2880677166381309</v>
      </c>
      <c r="AB10" s="69">
        <v>6.0868436296375004</v>
      </c>
      <c r="AC10" s="69"/>
      <c r="AD10" s="69">
        <f t="shared" si="32"/>
        <v>1.7951463369214364</v>
      </c>
      <c r="AE10" s="69">
        <f>'RD T1'!E96</f>
        <v>2.1924331659052005</v>
      </c>
      <c r="AF10" s="69">
        <f t="shared" si="33"/>
        <v>3.987579502826637</v>
      </c>
      <c r="AH10" t="str">
        <f t="shared" si="34"/>
        <v>21 Science, research, engineering and technology professionals</v>
      </c>
      <c r="AI10" s="69">
        <v>0.38403004600254181</v>
      </c>
      <c r="AJ10" s="69">
        <v>0.42965839922969312</v>
      </c>
      <c r="AK10" s="69">
        <v>0.49181961644148281</v>
      </c>
      <c r="AL10" s="69">
        <v>0.59208260151439596</v>
      </c>
      <c r="AM10" s="69">
        <v>0.67351721737438874</v>
      </c>
      <c r="AN10" s="69"/>
      <c r="AO10" s="69">
        <f t="shared" si="35"/>
        <v>0.18169760093290593</v>
      </c>
      <c r="AP10" s="69">
        <f>'RD T1'!E125</f>
        <v>0.23715673292213107</v>
      </c>
      <c r="AQ10" s="69">
        <f t="shared" si="36"/>
        <v>0.41885433385503701</v>
      </c>
      <c r="AS10" t="str">
        <f t="shared" si="37"/>
        <v>21 Science, research, engineering and technology professionals</v>
      </c>
      <c r="AT10" s="69">
        <v>0.99061075112417529</v>
      </c>
      <c r="AU10" s="69">
        <v>1.1805818073160199</v>
      </c>
      <c r="AV10" s="69">
        <v>1.2943141424384546</v>
      </c>
      <c r="AW10" s="69">
        <v>1.5124635793430699</v>
      </c>
      <c r="AX10" s="69">
        <v>1.6715082363204949</v>
      </c>
      <c r="AY10" s="69"/>
      <c r="AZ10" s="69">
        <f t="shared" si="38"/>
        <v>0.37719409388204039</v>
      </c>
      <c r="BA10" s="69">
        <f>'RD T1'!E154</f>
        <v>0.5573368254743637</v>
      </c>
      <c r="BB10" s="69">
        <f t="shared" si="39"/>
        <v>0.93453091935640409</v>
      </c>
      <c r="BD10" t="str">
        <f t="shared" si="40"/>
        <v>21 Science, research, engineering and technology professionals</v>
      </c>
      <c r="BE10" s="69">
        <v>1.5967313106978824</v>
      </c>
      <c r="BF10" s="69">
        <v>1.9355483158821269</v>
      </c>
      <c r="BG10" s="69">
        <v>2.4032155631361056</v>
      </c>
      <c r="BH10" s="69">
        <v>2.3767575252795017</v>
      </c>
      <c r="BI10" s="69">
        <v>2.4437534496626343</v>
      </c>
      <c r="BJ10" s="69"/>
      <c r="BK10" s="69">
        <f t="shared" si="41"/>
        <v>4.0537886526528677E-2</v>
      </c>
      <c r="BL10" s="69">
        <f>'RD T1'!E183</f>
        <v>0.68277722782833794</v>
      </c>
      <c r="BM10" s="69">
        <f t="shared" si="42"/>
        <v>0.72331511435486662</v>
      </c>
      <c r="BO10" t="str">
        <f t="shared" si="43"/>
        <v>21 Science, research, engineering and technology professionals</v>
      </c>
      <c r="BP10" s="69">
        <v>1.0892569168682802</v>
      </c>
      <c r="BQ10" s="69">
        <v>1.1912462764616598</v>
      </c>
      <c r="BR10" s="69">
        <v>1.4801258866340483</v>
      </c>
      <c r="BS10" s="69">
        <v>1.3949936025739187</v>
      </c>
      <c r="BT10" s="69">
        <v>1.1908591328464839</v>
      </c>
      <c r="BU10" s="69"/>
      <c r="BV10" s="69">
        <f t="shared" si="44"/>
        <v>-0.28926675378756439</v>
      </c>
      <c r="BW10" s="69">
        <f>'RD T1'!E212</f>
        <v>0.44754569765410035</v>
      </c>
      <c r="BX10" s="69">
        <f t="shared" si="45"/>
        <v>0.15827894386653596</v>
      </c>
      <c r="BZ10" t="str">
        <f t="shared" si="46"/>
        <v>21 Science, research, engineering and technology professionals</v>
      </c>
      <c r="CA10" s="69">
        <v>0.72706713543341805</v>
      </c>
      <c r="CB10" s="69">
        <v>0.784422086568757</v>
      </c>
      <c r="CC10" s="69">
        <v>0.86028137529247972</v>
      </c>
      <c r="CD10" s="69">
        <v>0.93139427760199278</v>
      </c>
      <c r="CE10" s="69">
        <v>0.71530928050282006</v>
      </c>
      <c r="CF10" s="69"/>
      <c r="CG10" s="69">
        <f t="shared" si="47"/>
        <v>-0.14497209478965967</v>
      </c>
      <c r="CH10" s="69">
        <f>'RD T1'!E241</f>
        <v>0.23500293552988627</v>
      </c>
      <c r="CI10" s="69">
        <f t="shared" si="48"/>
        <v>9.0030840740226603E-2</v>
      </c>
      <c r="CK10" t="str">
        <f t="shared" si="49"/>
        <v>21 Science, research, engineering and technology professionals</v>
      </c>
      <c r="CL10" s="69">
        <v>0.14728422927014595</v>
      </c>
      <c r="CM10" s="69">
        <v>0.21477775580737865</v>
      </c>
      <c r="CN10" s="69">
        <v>0.20129332049849855</v>
      </c>
      <c r="CO10" s="69">
        <v>0.24614613233118085</v>
      </c>
      <c r="CP10" s="69">
        <v>0.19571232561477267</v>
      </c>
      <c r="CQ10" s="69"/>
      <c r="CR10" s="69">
        <f t="shared" si="50"/>
        <v>-5.580994883725876E-3</v>
      </c>
      <c r="CS10" s="69">
        <f>'RD T1'!E270</f>
        <v>7.2357708495783768E-2</v>
      </c>
      <c r="CT10" s="69">
        <f t="shared" si="51"/>
        <v>6.6776713612057892E-2</v>
      </c>
    </row>
    <row r="11" spans="1:98" x14ac:dyDescent="0.2">
      <c r="A11" s="10" t="str">
        <f>name!D7</f>
        <v>22 Health professionals</v>
      </c>
      <c r="B11" s="69">
        <v>0.65396158758201051</v>
      </c>
      <c r="C11" s="69">
        <v>0.80365477229553606</v>
      </c>
      <c r="D11" s="69">
        <v>0.77293808783198525</v>
      </c>
      <c r="E11" s="69">
        <v>1.0624541693676477</v>
      </c>
      <c r="F11" s="69">
        <v>1.4626022304924666</v>
      </c>
      <c r="G11" s="11"/>
      <c r="H11" s="69">
        <f t="shared" si="26"/>
        <v>0.68966414266048137</v>
      </c>
      <c r="I11" s="69">
        <f>'RD T1'!E39</f>
        <v>0.60430719294928137</v>
      </c>
      <c r="J11" s="69">
        <f t="shared" si="27"/>
        <v>1.2939713356097626</v>
      </c>
      <c r="L11" t="str">
        <f t="shared" si="28"/>
        <v>22 Health professionals</v>
      </c>
      <c r="M11" s="69">
        <v>1.7882797870268909</v>
      </c>
      <c r="N11" s="69">
        <v>2.3368307454264365</v>
      </c>
      <c r="O11" s="69">
        <v>2.2114237795204703</v>
      </c>
      <c r="P11" s="69">
        <v>2.8378488235618398</v>
      </c>
      <c r="Q11" s="69">
        <v>3.8024879941781333</v>
      </c>
      <c r="R11" s="11"/>
      <c r="S11" s="69">
        <f t="shared" si="29"/>
        <v>1.591064214657663</v>
      </c>
      <c r="T11" s="69">
        <f>'RD T1'!E68</f>
        <v>1.6936041843274137</v>
      </c>
      <c r="U11" s="69">
        <f t="shared" si="30"/>
        <v>3.2846683989850769</v>
      </c>
      <c r="W11" t="str">
        <f t="shared" si="31"/>
        <v>22 Health professionals</v>
      </c>
      <c r="X11" s="69">
        <v>4.0029540723999961</v>
      </c>
      <c r="Y11" s="69">
        <v>4.5834332377205484</v>
      </c>
      <c r="Z11" s="69">
        <v>4.6634253598188309</v>
      </c>
      <c r="AA11" s="69">
        <v>4.7090480338476981</v>
      </c>
      <c r="AB11" s="69">
        <v>5.073164206780171</v>
      </c>
      <c r="AC11" s="69"/>
      <c r="AD11" s="69">
        <f t="shared" si="32"/>
        <v>0.40973884696134011</v>
      </c>
      <c r="AE11" s="69">
        <f>'RD T1'!E97</f>
        <v>2.7404881123453899</v>
      </c>
      <c r="AF11" s="69">
        <f t="shared" si="33"/>
        <v>3.15022695930673</v>
      </c>
      <c r="AH11" t="str">
        <f t="shared" si="34"/>
        <v>22 Health professionals</v>
      </c>
      <c r="AI11" s="69">
        <v>2.1318041987052494</v>
      </c>
      <c r="AJ11" s="69">
        <v>1.6195471632177842</v>
      </c>
      <c r="AK11" s="69">
        <v>1.473529404088433</v>
      </c>
      <c r="AL11" s="69">
        <v>0.77324035519118883</v>
      </c>
      <c r="AM11" s="69">
        <v>0.2929877864415924</v>
      </c>
      <c r="AN11" s="69"/>
      <c r="AO11" s="69">
        <f t="shared" si="35"/>
        <v>-1.1805416176468406</v>
      </c>
      <c r="AP11" s="69">
        <f>'RD T1'!E126</f>
        <v>0.25467576480675863</v>
      </c>
      <c r="AQ11" s="69">
        <f t="shared" si="36"/>
        <v>-0.92586585284008205</v>
      </c>
      <c r="AS11" t="str">
        <f t="shared" si="37"/>
        <v>22 Health professionals</v>
      </c>
      <c r="AT11" s="69">
        <v>0.23913471558831209</v>
      </c>
      <c r="AU11" s="69">
        <v>0.28512382067950254</v>
      </c>
      <c r="AV11" s="69">
        <v>0.3187667851327014</v>
      </c>
      <c r="AW11" s="69">
        <v>0.32790992986845291</v>
      </c>
      <c r="AX11" s="69">
        <v>0.37460109246787004</v>
      </c>
      <c r="AY11" s="69"/>
      <c r="AZ11" s="69">
        <f t="shared" si="38"/>
        <v>5.5834307335168643E-2</v>
      </c>
      <c r="BA11" s="69">
        <f>'RD T1'!E155</f>
        <v>0.17387669748293036</v>
      </c>
      <c r="BB11" s="69">
        <f t="shared" si="39"/>
        <v>0.229711004818099</v>
      </c>
      <c r="BD11" t="str">
        <f t="shared" si="40"/>
        <v>22 Health professionals</v>
      </c>
      <c r="BE11" s="69">
        <v>1.0938234816657029</v>
      </c>
      <c r="BF11" s="69">
        <v>1.3380336480590624</v>
      </c>
      <c r="BG11" s="69">
        <v>1.6098414924644087</v>
      </c>
      <c r="BH11" s="69">
        <v>1.5600466239872623</v>
      </c>
      <c r="BI11" s="69">
        <v>1.841281502100736</v>
      </c>
      <c r="BJ11" s="69"/>
      <c r="BK11" s="69">
        <f t="shared" si="41"/>
        <v>0.23144000963632738</v>
      </c>
      <c r="BL11" s="69">
        <f>'RD T1'!E184</f>
        <v>0.89417942897405844</v>
      </c>
      <c r="BM11" s="69">
        <f t="shared" si="42"/>
        <v>1.1256194386103857</v>
      </c>
      <c r="BO11" t="str">
        <f t="shared" si="43"/>
        <v>22 Health professionals</v>
      </c>
      <c r="BP11" s="69">
        <v>0.76371184818117788</v>
      </c>
      <c r="BQ11" s="69">
        <v>0.89078552888970042</v>
      </c>
      <c r="BR11" s="69">
        <v>1.0764466477395818</v>
      </c>
      <c r="BS11" s="69">
        <v>0.82523860045383002</v>
      </c>
      <c r="BT11" s="69">
        <v>0.62415632090239137</v>
      </c>
      <c r="BU11" s="69"/>
      <c r="BV11" s="69">
        <f t="shared" si="44"/>
        <v>-0.45229032683719039</v>
      </c>
      <c r="BW11" s="69">
        <f>'RD T1'!E213</f>
        <v>0.37024631069388875</v>
      </c>
      <c r="BX11" s="69">
        <f t="shared" si="45"/>
        <v>-8.2044016143301646E-2</v>
      </c>
      <c r="BZ11" t="str">
        <f t="shared" si="46"/>
        <v>22 Health professionals</v>
      </c>
      <c r="CA11" s="69">
        <v>0.5017060275905536</v>
      </c>
      <c r="CB11" s="69">
        <v>0.60741011925912214</v>
      </c>
      <c r="CC11" s="69">
        <v>0.53582598518344604</v>
      </c>
      <c r="CD11" s="69">
        <v>0.40296931350959825</v>
      </c>
      <c r="CE11" s="69">
        <v>0.21699892603912518</v>
      </c>
      <c r="CF11" s="69"/>
      <c r="CG11" s="69">
        <f t="shared" si="47"/>
        <v>-0.31882705914432086</v>
      </c>
      <c r="CH11" s="69">
        <f>'RD T1'!E242</f>
        <v>0.13711019611625613</v>
      </c>
      <c r="CI11" s="69">
        <f t="shared" si="48"/>
        <v>-0.18171686302806472</v>
      </c>
      <c r="CK11" t="str">
        <f t="shared" si="49"/>
        <v>22 Health professionals</v>
      </c>
      <c r="CL11" s="69">
        <v>5.3549173556889179E-2</v>
      </c>
      <c r="CM11" s="69">
        <v>8.0128412185792142E-2</v>
      </c>
      <c r="CN11" s="69">
        <v>8.0586576859453071E-2</v>
      </c>
      <c r="CO11" s="69">
        <v>7.1007637020688949E-2</v>
      </c>
      <c r="CP11" s="69">
        <v>5.3325762426773261E-2</v>
      </c>
      <c r="CQ11" s="69"/>
      <c r="CR11" s="69">
        <f t="shared" si="50"/>
        <v>-2.726081443267981E-2</v>
      </c>
      <c r="CS11" s="69">
        <f>'RD T1'!E271</f>
        <v>2.5604782454748645E-2</v>
      </c>
      <c r="CT11" s="69">
        <f t="shared" si="51"/>
        <v>-1.6560319779311654E-3</v>
      </c>
    </row>
    <row r="12" spans="1:98" x14ac:dyDescent="0.2">
      <c r="A12" s="10" t="str">
        <f>name!D8</f>
        <v>23 Teaching and other educational professionals</v>
      </c>
      <c r="B12" s="69">
        <v>0.91519552224873046</v>
      </c>
      <c r="C12" s="69">
        <v>1.0235079477787747</v>
      </c>
      <c r="D12" s="69">
        <v>1.0041452605877872</v>
      </c>
      <c r="E12" s="69">
        <v>1.1541812294742098</v>
      </c>
      <c r="F12" s="69">
        <v>1.3662380586868805</v>
      </c>
      <c r="G12" s="11"/>
      <c r="H12" s="69">
        <f t="shared" si="26"/>
        <v>0.36209279809909334</v>
      </c>
      <c r="I12" s="69">
        <f>'RD T1'!E40</f>
        <v>0.62883539828336432</v>
      </c>
      <c r="J12" s="69">
        <f t="shared" si="27"/>
        <v>0.99092819638245766</v>
      </c>
      <c r="L12" t="str">
        <f t="shared" si="28"/>
        <v>23 Teaching and other educational professionals</v>
      </c>
      <c r="M12" s="69">
        <v>5.2100575210946589</v>
      </c>
      <c r="N12" s="69">
        <v>6.1025760399384996</v>
      </c>
      <c r="O12" s="69">
        <v>6.1443232916169706</v>
      </c>
      <c r="P12" s="69">
        <v>7.0914947594982207</v>
      </c>
      <c r="Q12" s="69">
        <v>8.4950372281915065</v>
      </c>
      <c r="R12" s="11"/>
      <c r="S12" s="69">
        <f t="shared" si="29"/>
        <v>2.350713936574536</v>
      </c>
      <c r="T12" s="69">
        <f>'RD T1'!E69</f>
        <v>4.0312500163097615</v>
      </c>
      <c r="U12" s="69">
        <f t="shared" si="30"/>
        <v>6.3819639528842975</v>
      </c>
      <c r="W12" t="str">
        <f t="shared" si="31"/>
        <v>23 Teaching and other educational professionals</v>
      </c>
      <c r="X12" s="69">
        <v>3.6357352898225992</v>
      </c>
      <c r="Y12" s="69">
        <v>3.2418729330218747</v>
      </c>
      <c r="Z12" s="69">
        <v>3.5471049046669783</v>
      </c>
      <c r="AA12" s="69">
        <v>2.6741853034342662</v>
      </c>
      <c r="AB12" s="69">
        <v>2.0005473505309501</v>
      </c>
      <c r="AC12" s="69"/>
      <c r="AD12" s="69">
        <f t="shared" si="32"/>
        <v>-1.5465575541360281</v>
      </c>
      <c r="AE12" s="69">
        <f>'RD T1'!E98</f>
        <v>1.3086235195612645</v>
      </c>
      <c r="AF12" s="69">
        <f t="shared" si="33"/>
        <v>-0.23793403457476359</v>
      </c>
      <c r="AH12" t="str">
        <f t="shared" si="34"/>
        <v>23 Teaching and other educational professionals</v>
      </c>
      <c r="AI12" s="69">
        <v>0.46966491864096066</v>
      </c>
      <c r="AJ12" s="69">
        <v>0.25164651490796824</v>
      </c>
      <c r="AK12" s="69">
        <v>0.22737074037777374</v>
      </c>
      <c r="AL12" s="69">
        <v>0.11051289276083176</v>
      </c>
      <c r="AM12" s="69">
        <v>0.10204288718655309</v>
      </c>
      <c r="AN12" s="69"/>
      <c r="AO12" s="69">
        <f t="shared" si="35"/>
        <v>-0.12532785319122064</v>
      </c>
      <c r="AP12" s="69">
        <f>'RD T1'!E127</f>
        <v>3.2414906639925301E-2</v>
      </c>
      <c r="AQ12" s="69">
        <f t="shared" si="36"/>
        <v>-9.2912946551295339E-2</v>
      </c>
      <c r="AS12" t="str">
        <f t="shared" si="37"/>
        <v>23 Teaching and other educational professionals</v>
      </c>
      <c r="AT12" s="69">
        <v>0.1091520085745431</v>
      </c>
      <c r="AU12" s="69">
        <v>0.10506861733650451</v>
      </c>
      <c r="AV12" s="69">
        <v>0.11232592444629062</v>
      </c>
      <c r="AW12" s="69">
        <v>8.5428499762744317E-2</v>
      </c>
      <c r="AX12" s="69">
        <v>7.3700324499865244E-2</v>
      </c>
      <c r="AY12" s="69"/>
      <c r="AZ12" s="69">
        <f t="shared" si="38"/>
        <v>-3.8625599946425379E-2</v>
      </c>
      <c r="BA12" s="69">
        <f>'RD T1'!E156</f>
        <v>3.7275868106149926E-2</v>
      </c>
      <c r="BB12" s="69">
        <f t="shared" si="39"/>
        <v>-1.3497318402754532E-3</v>
      </c>
      <c r="BD12" t="str">
        <f t="shared" si="40"/>
        <v>23 Teaching and other educational professionals</v>
      </c>
      <c r="BE12" s="69">
        <v>0.53241927254316235</v>
      </c>
      <c r="BF12" s="69">
        <v>0.5397901722191869</v>
      </c>
      <c r="BG12" s="69">
        <v>0.70032864796222227</v>
      </c>
      <c r="BH12" s="69">
        <v>0.53031673894732578</v>
      </c>
      <c r="BI12" s="69">
        <v>0.58892177477036911</v>
      </c>
      <c r="BJ12" s="69"/>
      <c r="BK12" s="69">
        <f t="shared" si="41"/>
        <v>-0.11140687319185316</v>
      </c>
      <c r="BL12" s="69">
        <f>'RD T1'!E185</f>
        <v>0.22555963627595407</v>
      </c>
      <c r="BM12" s="69">
        <f t="shared" si="42"/>
        <v>0.11415276308410091</v>
      </c>
      <c r="BO12" t="str">
        <f t="shared" si="43"/>
        <v>23 Teaching and other educational professionals</v>
      </c>
      <c r="BP12" s="69">
        <v>0.41256861632653297</v>
      </c>
      <c r="BQ12" s="69">
        <v>0.41044309055910949</v>
      </c>
      <c r="BR12" s="69">
        <v>0.51965817056757935</v>
      </c>
      <c r="BS12" s="69">
        <v>0.34285309208048492</v>
      </c>
      <c r="BT12" s="69">
        <v>0.26156765242649943</v>
      </c>
      <c r="BU12" s="69"/>
      <c r="BV12" s="69">
        <f t="shared" si="44"/>
        <v>-0.25809051814107992</v>
      </c>
      <c r="BW12" s="69">
        <f>'RD T1'!E214</f>
        <v>0.16237272485754273</v>
      </c>
      <c r="BX12" s="69">
        <f t="shared" si="45"/>
        <v>-9.5717793283537189E-2</v>
      </c>
      <c r="BZ12" t="str">
        <f t="shared" si="46"/>
        <v>23 Teaching and other educational professionals</v>
      </c>
      <c r="CA12" s="69">
        <v>0.29750643178569819</v>
      </c>
      <c r="CB12" s="69">
        <v>0.31032873226804819</v>
      </c>
      <c r="CC12" s="69">
        <v>0.32024813505098831</v>
      </c>
      <c r="CD12" s="69">
        <v>0.22912285047754588</v>
      </c>
      <c r="CE12" s="69">
        <v>0.13649657292118816</v>
      </c>
      <c r="CF12" s="69"/>
      <c r="CG12" s="69">
        <f t="shared" si="47"/>
        <v>-0.18375156212980015</v>
      </c>
      <c r="CH12" s="69">
        <f>'RD T1'!E243</f>
        <v>8.0667042226183594E-2</v>
      </c>
      <c r="CI12" s="69">
        <f t="shared" si="48"/>
        <v>-0.10308451990361656</v>
      </c>
      <c r="CK12" t="str">
        <f t="shared" si="49"/>
        <v>23 Teaching and other educational professionals</v>
      </c>
      <c r="CL12" s="69">
        <v>6.202937779352842E-2</v>
      </c>
      <c r="CM12" s="69">
        <v>8.2434077862810096E-2</v>
      </c>
      <c r="CN12" s="69">
        <v>8.8446690236566414E-2</v>
      </c>
      <c r="CO12" s="69">
        <v>6.8379801437255305E-2</v>
      </c>
      <c r="CP12" s="69">
        <v>4.9271504954013119E-2</v>
      </c>
      <c r="CQ12" s="69"/>
      <c r="CR12" s="69">
        <f t="shared" si="50"/>
        <v>-3.9175185282553295E-2</v>
      </c>
      <c r="CS12" s="69">
        <f>'RD T1'!E272</f>
        <v>2.6581554699616296E-2</v>
      </c>
      <c r="CT12" s="69">
        <f t="shared" si="51"/>
        <v>-1.2593630582936999E-2</v>
      </c>
    </row>
    <row r="13" spans="1:98" x14ac:dyDescent="0.2">
      <c r="A13" s="10" t="str">
        <f>name!D9</f>
        <v>24 Business, media and public service professionals</v>
      </c>
      <c r="B13" s="69">
        <v>0.19227867908859847</v>
      </c>
      <c r="C13" s="69">
        <v>0.26483938540191532</v>
      </c>
      <c r="D13" s="69">
        <v>0.26483998188666696</v>
      </c>
      <c r="E13" s="69">
        <v>0.36172997597087114</v>
      </c>
      <c r="F13" s="69">
        <v>0.49214691648241643</v>
      </c>
      <c r="G13" s="11"/>
      <c r="H13" s="69">
        <f t="shared" si="26"/>
        <v>0.22730693459574947</v>
      </c>
      <c r="I13" s="69">
        <f>'RD T1'!E41</f>
        <v>0.2134896240678768</v>
      </c>
      <c r="J13" s="69">
        <f t="shared" si="27"/>
        <v>0.44079655866362627</v>
      </c>
      <c r="L13" t="str">
        <f t="shared" si="28"/>
        <v>24 Business, media and public service professionals</v>
      </c>
      <c r="M13" s="69">
        <v>2.3495664036586694</v>
      </c>
      <c r="N13" s="69">
        <v>3.2727266800625574</v>
      </c>
      <c r="O13" s="69">
        <v>3.3417629955826964</v>
      </c>
      <c r="P13" s="69">
        <v>4.4095962536798678</v>
      </c>
      <c r="Q13" s="69">
        <v>5.8562507860926649</v>
      </c>
      <c r="R13" s="11"/>
      <c r="S13" s="69">
        <f t="shared" si="29"/>
        <v>2.5144877905099685</v>
      </c>
      <c r="T13" s="69">
        <f>'RD T1'!E70</f>
        <v>2.5707158367944638</v>
      </c>
      <c r="U13" s="69">
        <f t="shared" si="30"/>
        <v>5.0852036273044323</v>
      </c>
      <c r="W13" t="str">
        <f t="shared" si="31"/>
        <v>24 Business, media and public service professionals</v>
      </c>
      <c r="X13" s="69">
        <v>4.3135569633745225</v>
      </c>
      <c r="Y13" s="69">
        <v>5.358514134659436</v>
      </c>
      <c r="Z13" s="69">
        <v>6.1197937710642316</v>
      </c>
      <c r="AA13" s="69">
        <v>6.3529019635519193</v>
      </c>
      <c r="AB13" s="69">
        <v>7.1016013045993818</v>
      </c>
      <c r="AC13" s="69"/>
      <c r="AD13" s="69">
        <f t="shared" si="32"/>
        <v>0.98180753353515016</v>
      </c>
      <c r="AE13" s="69">
        <f>'RD T1'!E99</f>
        <v>3.4457329926120126</v>
      </c>
      <c r="AF13" s="69">
        <f t="shared" si="33"/>
        <v>4.4275405261471628</v>
      </c>
      <c r="AH13" t="str">
        <f t="shared" si="34"/>
        <v>24 Business, media and public service professionals</v>
      </c>
      <c r="AI13" s="69">
        <v>0.53263771758774936</v>
      </c>
      <c r="AJ13" s="69">
        <v>0.51897192345400522</v>
      </c>
      <c r="AK13" s="69">
        <v>0.58795159315387291</v>
      </c>
      <c r="AL13" s="69">
        <v>0.52334990625069522</v>
      </c>
      <c r="AM13" s="69">
        <v>0.55237434892320159</v>
      </c>
      <c r="AN13" s="69"/>
      <c r="AO13" s="69">
        <f t="shared" si="35"/>
        <v>-3.5577244230671323E-2</v>
      </c>
      <c r="AP13" s="69">
        <f>'RD T1'!E128</f>
        <v>0.19932552875135623</v>
      </c>
      <c r="AQ13" s="69">
        <f t="shared" si="36"/>
        <v>0.16374828452068491</v>
      </c>
      <c r="AS13" t="str">
        <f t="shared" si="37"/>
        <v>24 Business, media and public service professionals</v>
      </c>
      <c r="AT13" s="69">
        <v>0.69758976142658979</v>
      </c>
      <c r="AU13" s="69">
        <v>0.83705851394694486</v>
      </c>
      <c r="AV13" s="69">
        <v>0.96227893507811446</v>
      </c>
      <c r="AW13" s="69">
        <v>0.98614551669944062</v>
      </c>
      <c r="AX13" s="69">
        <v>1.111964294021937</v>
      </c>
      <c r="AY13" s="69"/>
      <c r="AZ13" s="69">
        <f t="shared" si="38"/>
        <v>0.14968535894382251</v>
      </c>
      <c r="BA13" s="69">
        <f>'RD T1'!E157</f>
        <v>0.49636844045004469</v>
      </c>
      <c r="BB13" s="69">
        <f t="shared" si="39"/>
        <v>0.6460537993938672</v>
      </c>
      <c r="BD13" t="str">
        <f t="shared" si="40"/>
        <v>24 Business, media and public service professionals</v>
      </c>
      <c r="BE13" s="69">
        <v>1.8096262446880074</v>
      </c>
      <c r="BF13" s="69">
        <v>2.2625901889014166</v>
      </c>
      <c r="BG13" s="69">
        <v>2.9161454336605965</v>
      </c>
      <c r="BH13" s="69">
        <v>2.6392054577680013</v>
      </c>
      <c r="BI13" s="69">
        <v>2.9114743331428814</v>
      </c>
      <c r="BJ13" s="69"/>
      <c r="BK13" s="69">
        <f t="shared" si="41"/>
        <v>-4.6711005177151321E-3</v>
      </c>
      <c r="BL13" s="69">
        <f>'RD T1'!E186</f>
        <v>1.0995227734273401</v>
      </c>
      <c r="BM13" s="69">
        <f t="shared" si="42"/>
        <v>1.0948516729096249</v>
      </c>
      <c r="BO13" t="str">
        <f t="shared" si="43"/>
        <v>24 Business, media and public service professionals</v>
      </c>
      <c r="BP13" s="69">
        <v>1.2500364549810972</v>
      </c>
      <c r="BQ13" s="69">
        <v>1.3820412902710604</v>
      </c>
      <c r="BR13" s="69">
        <v>1.7992992457748795</v>
      </c>
      <c r="BS13" s="69">
        <v>1.391675707789493</v>
      </c>
      <c r="BT13" s="69">
        <v>1.1030238959985827</v>
      </c>
      <c r="BU13" s="69"/>
      <c r="BV13" s="69">
        <f t="shared" si="44"/>
        <v>-0.69627534977629679</v>
      </c>
      <c r="BW13" s="69">
        <f>'RD T1'!E215</f>
        <v>0.52985667452210883</v>
      </c>
      <c r="BX13" s="69">
        <f t="shared" si="45"/>
        <v>-0.16641867525418796</v>
      </c>
      <c r="BZ13" t="str">
        <f t="shared" si="46"/>
        <v>24 Business, media and public service professionals</v>
      </c>
      <c r="CA13" s="69">
        <v>0.83149424254229043</v>
      </c>
      <c r="CB13" s="69">
        <v>0.97177009365303813</v>
      </c>
      <c r="CC13" s="69">
        <v>1.0689462476374747</v>
      </c>
      <c r="CD13" s="69">
        <v>0.90517298627603404</v>
      </c>
      <c r="CE13" s="69">
        <v>0.59096823875247362</v>
      </c>
      <c r="CF13" s="69"/>
      <c r="CG13" s="69">
        <f t="shared" si="47"/>
        <v>-0.47797800888500108</v>
      </c>
      <c r="CH13" s="69">
        <f>'RD T1'!E244</f>
        <v>0.29301399116923882</v>
      </c>
      <c r="CI13" s="69">
        <f t="shared" si="48"/>
        <v>-0.18496401771576226</v>
      </c>
      <c r="CK13" t="str">
        <f t="shared" si="49"/>
        <v>24 Business, media and public service professionals</v>
      </c>
      <c r="CL13" s="69">
        <v>0.19438413253832831</v>
      </c>
      <c r="CM13" s="69">
        <v>0.2681672652772133</v>
      </c>
      <c r="CN13" s="69">
        <v>0.25416015639037393</v>
      </c>
      <c r="CO13" s="69">
        <v>0.22354900376279019</v>
      </c>
      <c r="CP13" s="69">
        <v>0.15881706931264947</v>
      </c>
      <c r="CQ13" s="69"/>
      <c r="CR13" s="69">
        <f t="shared" si="50"/>
        <v>-9.5343087077724459E-2</v>
      </c>
      <c r="CS13" s="69">
        <f>'RD T1'!E273</f>
        <v>7.7811726325327041E-2</v>
      </c>
      <c r="CT13" s="69">
        <f t="shared" si="51"/>
        <v>-1.7531360752397418E-2</v>
      </c>
    </row>
    <row r="14" spans="1:98" x14ac:dyDescent="0.2">
      <c r="A14" s="10" t="str">
        <f>name!D10</f>
        <v>31 Science, engineering and technology associate professionals</v>
      </c>
      <c r="B14" s="69">
        <v>6.4284264200490396E-2</v>
      </c>
      <c r="C14" s="69">
        <v>9.0251097013880635E-2</v>
      </c>
      <c r="D14" s="69">
        <v>8.8247242944033757E-2</v>
      </c>
      <c r="E14" s="69">
        <v>0.11919660375092693</v>
      </c>
      <c r="F14" s="69">
        <v>0.18091754222450188</v>
      </c>
      <c r="G14" s="11"/>
      <c r="H14" s="69">
        <f t="shared" si="26"/>
        <v>9.2670299280468119E-2</v>
      </c>
      <c r="I14" s="69">
        <f>'RD T1'!E42</f>
        <v>6.9781805961213084E-2</v>
      </c>
      <c r="J14" s="69">
        <f t="shared" si="27"/>
        <v>0.16245210524168119</v>
      </c>
      <c r="L14" t="str">
        <f t="shared" si="28"/>
        <v>31 Science, engineering and technology associate professionals</v>
      </c>
      <c r="M14" s="69">
        <v>0.44729760342109992</v>
      </c>
      <c r="N14" s="69">
        <v>0.57750146742677344</v>
      </c>
      <c r="O14" s="69">
        <v>0.57301496424426113</v>
      </c>
      <c r="P14" s="69">
        <v>0.73572337415075173</v>
      </c>
      <c r="Q14" s="69">
        <v>0.99873657181550057</v>
      </c>
      <c r="R14" s="11"/>
      <c r="S14" s="69">
        <f t="shared" si="29"/>
        <v>0.42572160757123945</v>
      </c>
      <c r="T14" s="69">
        <f>'RD T1'!E71</f>
        <v>0.3882333006173499</v>
      </c>
      <c r="U14" s="69">
        <f t="shared" si="30"/>
        <v>0.81395490818858929</v>
      </c>
      <c r="W14" t="str">
        <f t="shared" si="31"/>
        <v>31 Science, engineering and technology associate professionals</v>
      </c>
      <c r="X14" s="69">
        <v>0.93052265430592074</v>
      </c>
      <c r="Y14" s="69">
        <v>1.2108755418350794</v>
      </c>
      <c r="Z14" s="69">
        <v>1.2916531453358271</v>
      </c>
      <c r="AA14" s="69">
        <v>1.3154287603185648</v>
      </c>
      <c r="AB14" s="69">
        <v>1.5322056908785948</v>
      </c>
      <c r="AC14" s="69"/>
      <c r="AD14" s="69">
        <f t="shared" si="32"/>
        <v>0.24055254554276773</v>
      </c>
      <c r="AE14" s="69">
        <f>'RD T1'!E100</f>
        <v>0.63172150637804081</v>
      </c>
      <c r="AF14" s="69">
        <f t="shared" si="33"/>
        <v>0.87227405192080854</v>
      </c>
      <c r="AH14" t="str">
        <f t="shared" si="34"/>
        <v>31 Science, engineering and technology associate professionals</v>
      </c>
      <c r="AI14" s="69">
        <v>0.16981744309421315</v>
      </c>
      <c r="AJ14" s="69">
        <v>0.21716320446627901</v>
      </c>
      <c r="AK14" s="69">
        <v>0.23732381420528528</v>
      </c>
      <c r="AL14" s="69">
        <v>0.25946031187464808</v>
      </c>
      <c r="AM14" s="69">
        <v>0.34835917160176971</v>
      </c>
      <c r="AN14" s="69"/>
      <c r="AO14" s="69">
        <f t="shared" si="35"/>
        <v>0.11103535739648443</v>
      </c>
      <c r="AP14" s="69">
        <f>'RD T1'!E129</f>
        <v>0.13582387680433652</v>
      </c>
      <c r="AQ14" s="69">
        <f t="shared" si="36"/>
        <v>0.24685923420082095</v>
      </c>
      <c r="AS14" t="str">
        <f t="shared" si="37"/>
        <v>31 Science, engineering and technology associate professionals</v>
      </c>
      <c r="AT14" s="69">
        <v>0.44617708933090544</v>
      </c>
      <c r="AU14" s="69">
        <v>0.5316950789260354</v>
      </c>
      <c r="AV14" s="69">
        <v>0.56804717925012049</v>
      </c>
      <c r="AW14" s="69">
        <v>0.51853206530515639</v>
      </c>
      <c r="AX14" s="69">
        <v>0.5610051258229749</v>
      </c>
      <c r="AY14" s="69"/>
      <c r="AZ14" s="69">
        <f t="shared" si="38"/>
        <v>-7.0420534271455892E-3</v>
      </c>
      <c r="BA14" s="69">
        <f>'RD T1'!E158</f>
        <v>0.20688154317300006</v>
      </c>
      <c r="BB14" s="69">
        <f t="shared" si="39"/>
        <v>0.19983948974585447</v>
      </c>
      <c r="BD14" t="str">
        <f t="shared" si="40"/>
        <v>31 Science, engineering and technology associate professionals</v>
      </c>
      <c r="BE14" s="69">
        <v>0.94922056920796527</v>
      </c>
      <c r="BF14" s="69">
        <v>1.0681294742726273</v>
      </c>
      <c r="BG14" s="69">
        <v>1.3218389850056536</v>
      </c>
      <c r="BH14" s="69">
        <v>0.99998884036130864</v>
      </c>
      <c r="BI14" s="69">
        <v>0.89530443083185995</v>
      </c>
      <c r="BJ14" s="69"/>
      <c r="BK14" s="69">
        <f t="shared" si="41"/>
        <v>-0.4265345541737936</v>
      </c>
      <c r="BL14" s="69">
        <f>'RD T1'!E187</f>
        <v>0.34232895936240282</v>
      </c>
      <c r="BM14" s="69">
        <f t="shared" si="42"/>
        <v>-8.4205594811390783E-2</v>
      </c>
      <c r="BO14" t="str">
        <f t="shared" si="43"/>
        <v>31 Science, engineering and technology associate professionals</v>
      </c>
      <c r="BP14" s="69">
        <v>0.64570268745725823</v>
      </c>
      <c r="BQ14" s="69">
        <v>0.73228846915510049</v>
      </c>
      <c r="BR14" s="69">
        <v>0.90341933549136844</v>
      </c>
      <c r="BS14" s="69">
        <v>0.70916933887365907</v>
      </c>
      <c r="BT14" s="69">
        <v>0.64311910298446162</v>
      </c>
      <c r="BU14" s="69"/>
      <c r="BV14" s="69">
        <f t="shared" si="44"/>
        <v>-0.26030023250690681</v>
      </c>
      <c r="BW14" s="69">
        <f>'RD T1'!E216</f>
        <v>0.25751448930481524</v>
      </c>
      <c r="BX14" s="69">
        <f t="shared" si="45"/>
        <v>-2.7857432020915729E-3</v>
      </c>
      <c r="BZ14" t="str">
        <f t="shared" si="46"/>
        <v>31 Science, engineering and technology associate professionals</v>
      </c>
      <c r="CA14" s="69">
        <v>0.5200461796340814</v>
      </c>
      <c r="CB14" s="69">
        <v>0.60557539336702804</v>
      </c>
      <c r="CC14" s="69">
        <v>0.69127771226745205</v>
      </c>
      <c r="CD14" s="69">
        <v>0.60559391101434323</v>
      </c>
      <c r="CE14" s="69">
        <v>0.51277946426861232</v>
      </c>
      <c r="CF14" s="69"/>
      <c r="CG14" s="69">
        <f t="shared" si="47"/>
        <v>-0.17849824799883973</v>
      </c>
      <c r="CH14" s="69">
        <f>'RD T1'!E245</f>
        <v>0.19438037222446283</v>
      </c>
      <c r="CI14" s="69">
        <f t="shared" si="48"/>
        <v>1.5882124225623101E-2</v>
      </c>
      <c r="CK14" t="str">
        <f t="shared" si="49"/>
        <v>31 Science, engineering and technology associate professionals</v>
      </c>
      <c r="CL14" s="69">
        <v>8.8299648415359602E-2</v>
      </c>
      <c r="CM14" s="69">
        <v>0.12732626960179982</v>
      </c>
      <c r="CN14" s="69">
        <v>0.13068988296657555</v>
      </c>
      <c r="CO14" s="69">
        <v>0.12080380648365736</v>
      </c>
      <c r="CP14" s="69">
        <v>0.1084604873230547</v>
      </c>
      <c r="CQ14" s="69"/>
      <c r="CR14" s="69">
        <f t="shared" si="50"/>
        <v>-2.2229395643520847E-2</v>
      </c>
      <c r="CS14" s="69">
        <f>'RD T1'!E274</f>
        <v>4.6511321975417602E-2</v>
      </c>
      <c r="CT14" s="69">
        <f t="shared" si="51"/>
        <v>2.4281926331896755E-2</v>
      </c>
    </row>
    <row r="15" spans="1:98" x14ac:dyDescent="0.2">
      <c r="A15" s="10" t="str">
        <f>name!D11</f>
        <v>32 Health and social care associate professionals</v>
      </c>
      <c r="B15" s="69">
        <v>1.7276373671787682E-2</v>
      </c>
      <c r="C15" s="69">
        <v>2.2763854577348225E-2</v>
      </c>
      <c r="D15" s="69">
        <v>1.8003968036074586E-2</v>
      </c>
      <c r="E15" s="69">
        <v>3.9590215002484587E-2</v>
      </c>
      <c r="F15" s="69">
        <v>6.9067023438276934E-2</v>
      </c>
      <c r="G15" s="11"/>
      <c r="H15" s="69">
        <f t="shared" si="26"/>
        <v>5.1063055402202351E-2</v>
      </c>
      <c r="I15" s="69">
        <f>'RD T1'!E43</f>
        <v>2.947113244789995E-2</v>
      </c>
      <c r="J15" s="69">
        <f t="shared" si="27"/>
        <v>8.0534187850102301E-2</v>
      </c>
      <c r="L15" t="str">
        <f t="shared" si="28"/>
        <v>32 Health and social care associate professionals</v>
      </c>
      <c r="M15" s="69">
        <v>0.38578320239292319</v>
      </c>
      <c r="N15" s="69">
        <v>0.51742947873078471</v>
      </c>
      <c r="O15" s="69">
        <v>0.46963163121300422</v>
      </c>
      <c r="P15" s="69">
        <v>1.0771286861577174</v>
      </c>
      <c r="Q15" s="69">
        <v>1.8100142135039052</v>
      </c>
      <c r="R15" s="11"/>
      <c r="S15" s="69">
        <f t="shared" si="29"/>
        <v>1.340382582290901</v>
      </c>
      <c r="T15" s="69">
        <f>'RD T1'!E72</f>
        <v>0.76304600643264475</v>
      </c>
      <c r="U15" s="69">
        <f t="shared" si="30"/>
        <v>2.1034285887235455</v>
      </c>
      <c r="W15" t="str">
        <f t="shared" si="31"/>
        <v>32 Health and social care associate professionals</v>
      </c>
      <c r="X15" s="69">
        <v>1.2862770864825508</v>
      </c>
      <c r="Y15" s="69">
        <v>1.4868833486594013</v>
      </c>
      <c r="Z15" s="69">
        <v>1.4608886494607476</v>
      </c>
      <c r="AA15" s="69">
        <v>2.6066564448271476</v>
      </c>
      <c r="AB15" s="69">
        <v>3.3218597729458978</v>
      </c>
      <c r="AC15" s="69"/>
      <c r="AD15" s="69">
        <f t="shared" si="32"/>
        <v>1.8609711234851503</v>
      </c>
      <c r="AE15" s="69">
        <f>'RD T1'!E101</f>
        <v>1.7448277235628831</v>
      </c>
      <c r="AF15" s="69">
        <f t="shared" si="33"/>
        <v>3.6057988470480336</v>
      </c>
      <c r="AH15" t="str">
        <f t="shared" si="34"/>
        <v>32 Health and social care associate professionals</v>
      </c>
      <c r="AI15" s="69">
        <v>0.94566110450914831</v>
      </c>
      <c r="AJ15" s="69">
        <v>0.80056753869331465</v>
      </c>
      <c r="AK15" s="69">
        <v>0.75164800249758323</v>
      </c>
      <c r="AL15" s="69">
        <v>0.88641832208130333</v>
      </c>
      <c r="AM15" s="69">
        <v>0.58531137715749393</v>
      </c>
      <c r="AN15" s="69"/>
      <c r="AO15" s="69">
        <f t="shared" si="35"/>
        <v>-0.16633662534008931</v>
      </c>
      <c r="AP15" s="69">
        <f>'RD T1'!E130</f>
        <v>0.34520658733440779</v>
      </c>
      <c r="AQ15" s="69">
        <f t="shared" si="36"/>
        <v>0.17886996199431848</v>
      </c>
      <c r="AS15" t="str">
        <f t="shared" si="37"/>
        <v>32 Health and social care associate professionals</v>
      </c>
      <c r="AT15" s="69">
        <v>0.19201107349771876</v>
      </c>
      <c r="AU15" s="69">
        <v>0.22277056447129223</v>
      </c>
      <c r="AV15" s="69">
        <v>0.23332734673980657</v>
      </c>
      <c r="AW15" s="69">
        <v>0.35946528293939556</v>
      </c>
      <c r="AX15" s="69">
        <v>0.4345767445093135</v>
      </c>
      <c r="AY15" s="69"/>
      <c r="AZ15" s="69">
        <f t="shared" si="38"/>
        <v>0.20124939776950693</v>
      </c>
      <c r="BA15" s="69">
        <f>'RD T1'!E159</f>
        <v>0.21728914523214479</v>
      </c>
      <c r="BB15" s="69">
        <f t="shared" si="39"/>
        <v>0.41853854300165172</v>
      </c>
      <c r="BD15" t="str">
        <f t="shared" si="40"/>
        <v>32 Health and social care associate professionals</v>
      </c>
      <c r="BE15" s="69">
        <v>0.8682530067176325</v>
      </c>
      <c r="BF15" s="69">
        <v>1.0388781784061627</v>
      </c>
      <c r="BG15" s="69">
        <v>1.2172591733145133</v>
      </c>
      <c r="BH15" s="69">
        <v>1.9714418214159461</v>
      </c>
      <c r="BI15" s="69">
        <v>2.7108308380677428</v>
      </c>
      <c r="BJ15" s="69"/>
      <c r="BK15" s="69">
        <f t="shared" si="41"/>
        <v>1.4935716647532296</v>
      </c>
      <c r="BL15" s="69">
        <f>'RD T1'!E188</f>
        <v>1.2339846033081923</v>
      </c>
      <c r="BM15" s="69">
        <f t="shared" si="42"/>
        <v>2.7275562680614218</v>
      </c>
      <c r="BO15" t="str">
        <f t="shared" si="43"/>
        <v>32 Health and social care associate professionals</v>
      </c>
      <c r="BP15" s="69">
        <v>0.68288297061936831</v>
      </c>
      <c r="BQ15" s="69">
        <v>0.74593585800085604</v>
      </c>
      <c r="BR15" s="69">
        <v>0.89018109013606672</v>
      </c>
      <c r="BS15" s="69">
        <v>1.1196768998324531</v>
      </c>
      <c r="BT15" s="69">
        <v>0.94244166900102511</v>
      </c>
      <c r="BU15" s="69"/>
      <c r="BV15" s="69">
        <f t="shared" si="44"/>
        <v>5.2260578864958385E-2</v>
      </c>
      <c r="BW15" s="69">
        <f>'RD T1'!E217</f>
        <v>0.55467397110912942</v>
      </c>
      <c r="BX15" s="69">
        <f t="shared" si="45"/>
        <v>0.6069345499740878</v>
      </c>
      <c r="BZ15" t="str">
        <f t="shared" si="46"/>
        <v>32 Health and social care associate professionals</v>
      </c>
      <c r="CA15" s="69">
        <v>0.28311687783500855</v>
      </c>
      <c r="CB15" s="69">
        <v>0.26046876543354613</v>
      </c>
      <c r="CC15" s="69">
        <v>0.22945541982861273</v>
      </c>
      <c r="CD15" s="69">
        <v>0.25252165108737751</v>
      </c>
      <c r="CE15" s="69">
        <v>0.14436690102203212</v>
      </c>
      <c r="CF15" s="69"/>
      <c r="CG15" s="69">
        <f t="shared" si="47"/>
        <v>-8.508851880658061E-2</v>
      </c>
      <c r="CH15" s="69">
        <f>'RD T1'!E246</f>
        <v>8.7448661157934343E-2</v>
      </c>
      <c r="CI15" s="69">
        <f t="shared" si="48"/>
        <v>2.3601423513537334E-3</v>
      </c>
      <c r="CK15" t="str">
        <f t="shared" si="49"/>
        <v>32 Health and social care associate professionals</v>
      </c>
      <c r="CL15" s="69">
        <v>3.5351025114104616E-2</v>
      </c>
      <c r="CM15" s="69">
        <v>4.4219286310854755E-2</v>
      </c>
      <c r="CN15" s="69">
        <v>4.2186718573507066E-2</v>
      </c>
      <c r="CO15" s="69">
        <v>5.6116024856778704E-2</v>
      </c>
      <c r="CP15" s="69">
        <v>4.8387957925148085E-2</v>
      </c>
      <c r="CQ15" s="69"/>
      <c r="CR15" s="69">
        <f t="shared" si="50"/>
        <v>6.2012393516410191E-3</v>
      </c>
      <c r="CS15" s="69">
        <f>'RD T1'!E275</f>
        <v>2.282135136317388E-2</v>
      </c>
      <c r="CT15" s="69">
        <f t="shared" si="51"/>
        <v>2.9022590714814899E-2</v>
      </c>
    </row>
    <row r="16" spans="1:98" x14ac:dyDescent="0.2">
      <c r="A16" s="10" t="str">
        <f>name!D12</f>
        <v>33 Protective service occupations</v>
      </c>
      <c r="B16" s="69">
        <v>8.2274968657900897E-3</v>
      </c>
      <c r="C16" s="69">
        <v>9.7107554620125252E-3</v>
      </c>
      <c r="D16" s="69">
        <v>8.8477455478088909E-3</v>
      </c>
      <c r="E16" s="69">
        <v>1.1170048127028319E-2</v>
      </c>
      <c r="F16" s="69">
        <v>1.6638697842492115E-2</v>
      </c>
      <c r="G16" s="11"/>
      <c r="H16" s="69">
        <f t="shared" si="26"/>
        <v>7.7909522946832243E-3</v>
      </c>
      <c r="I16" s="69">
        <f>'RD T1'!E44</f>
        <v>5.1715528430362643E-3</v>
      </c>
      <c r="J16" s="69">
        <f t="shared" si="27"/>
        <v>1.2962505137719488E-2</v>
      </c>
      <c r="L16" t="str">
        <f t="shared" si="28"/>
        <v>33 Protective service occupations</v>
      </c>
      <c r="M16" s="69">
        <v>0.15386373070717727</v>
      </c>
      <c r="N16" s="69">
        <v>0.16999970369561668</v>
      </c>
      <c r="O16" s="69">
        <v>0.16099732383723631</v>
      </c>
      <c r="P16" s="69">
        <v>0.19221314972930173</v>
      </c>
      <c r="Q16" s="69">
        <v>0.26886602152116534</v>
      </c>
      <c r="R16" s="11"/>
      <c r="S16" s="69">
        <f t="shared" si="29"/>
        <v>0.10786869768392904</v>
      </c>
      <c r="T16" s="69">
        <f>'RD T1'!E73</f>
        <v>7.9094477258778106E-2</v>
      </c>
      <c r="U16" s="69">
        <f t="shared" si="30"/>
        <v>0.18696317494270714</v>
      </c>
      <c r="W16" t="str">
        <f t="shared" si="31"/>
        <v>33 Protective service occupations</v>
      </c>
      <c r="X16" s="69">
        <v>0.69633573310729568</v>
      </c>
      <c r="Y16" s="69">
        <v>0.77019615577034406</v>
      </c>
      <c r="Z16" s="69">
        <v>0.85562825852144941</v>
      </c>
      <c r="AA16" s="69">
        <v>0.83510202017339652</v>
      </c>
      <c r="AB16" s="69">
        <v>1.1775075340216108</v>
      </c>
      <c r="AC16" s="69"/>
      <c r="AD16" s="69">
        <f t="shared" si="32"/>
        <v>0.32187927550016138</v>
      </c>
      <c r="AE16" s="69">
        <f>'RD T1'!E102</f>
        <v>0.40795977469075834</v>
      </c>
      <c r="AF16" s="69">
        <f t="shared" si="33"/>
        <v>0.72983905019091977</v>
      </c>
      <c r="AH16" t="str">
        <f t="shared" si="34"/>
        <v>33 Protective service occupations</v>
      </c>
      <c r="AI16" s="69">
        <v>0.20727352291380235</v>
      </c>
      <c r="AJ16" s="69">
        <v>0.2268877715086445</v>
      </c>
      <c r="AK16" s="69">
        <v>0.25832062579107645</v>
      </c>
      <c r="AL16" s="69">
        <v>0.26062048066342608</v>
      </c>
      <c r="AM16" s="69">
        <v>0.3696583735579973</v>
      </c>
      <c r="AN16" s="69"/>
      <c r="AO16" s="69">
        <f t="shared" si="35"/>
        <v>0.11133774776692085</v>
      </c>
      <c r="AP16" s="69">
        <f>'RD T1'!E131</f>
        <v>0.11270556909176954</v>
      </c>
      <c r="AQ16" s="69">
        <f t="shared" si="36"/>
        <v>0.22404331685869039</v>
      </c>
      <c r="AS16" t="str">
        <f t="shared" si="37"/>
        <v>33 Protective service occupations</v>
      </c>
      <c r="AT16" s="69">
        <v>0.18025614267213139</v>
      </c>
      <c r="AU16" s="69">
        <v>0.16946159531203167</v>
      </c>
      <c r="AV16" s="69">
        <v>0.17882767989578205</v>
      </c>
      <c r="AW16" s="69">
        <v>0.15475397470488531</v>
      </c>
      <c r="AX16" s="69">
        <v>0.18961978396538384</v>
      </c>
      <c r="AY16" s="69"/>
      <c r="AZ16" s="69">
        <f t="shared" si="38"/>
        <v>1.0792104069601793E-2</v>
      </c>
      <c r="BA16" s="69">
        <f>'RD T1'!E160</f>
        <v>5.6086147085893906E-2</v>
      </c>
      <c r="BB16" s="69">
        <f t="shared" si="39"/>
        <v>6.6878251155495699E-2</v>
      </c>
      <c r="BD16" t="str">
        <f t="shared" si="40"/>
        <v>33 Protective service occupations</v>
      </c>
      <c r="BE16" s="69">
        <v>0.77500599448855878</v>
      </c>
      <c r="BF16" s="69">
        <v>0.73036536423453391</v>
      </c>
      <c r="BG16" s="69">
        <v>0.82457072488785621</v>
      </c>
      <c r="BH16" s="69">
        <v>0.59743644264385065</v>
      </c>
      <c r="BI16" s="69">
        <v>0.51830324434305153</v>
      </c>
      <c r="BJ16" s="69"/>
      <c r="BK16" s="69">
        <f t="shared" si="41"/>
        <v>-0.30626748054480468</v>
      </c>
      <c r="BL16" s="69">
        <f>'RD T1'!E189</f>
        <v>0.14104680834537589</v>
      </c>
      <c r="BM16" s="69">
        <f t="shared" si="42"/>
        <v>-0.16522067219942879</v>
      </c>
      <c r="BO16" t="str">
        <f t="shared" si="43"/>
        <v>33 Protective service occupations</v>
      </c>
      <c r="BP16" s="69">
        <v>0.82600000769558146</v>
      </c>
      <c r="BQ16" s="69">
        <v>0.75838488635387191</v>
      </c>
      <c r="BR16" s="69">
        <v>0.86395969654294902</v>
      </c>
      <c r="BS16" s="69">
        <v>0.57551026425815621</v>
      </c>
      <c r="BT16" s="69">
        <v>0.37896374271188094</v>
      </c>
      <c r="BU16" s="69"/>
      <c r="BV16" s="69">
        <f t="shared" si="44"/>
        <v>-0.48499595383106808</v>
      </c>
      <c r="BW16" s="69">
        <f>'RD T1'!E218</f>
        <v>0.15302874330365246</v>
      </c>
      <c r="BX16" s="69">
        <f t="shared" si="45"/>
        <v>-0.33196721052741562</v>
      </c>
      <c r="BZ16" t="str">
        <f t="shared" si="46"/>
        <v>33 Protective service occupations</v>
      </c>
      <c r="CA16" s="69">
        <v>0.50559198701714603</v>
      </c>
      <c r="CB16" s="69">
        <v>0.45439404539681366</v>
      </c>
      <c r="CC16" s="69">
        <v>0.46646460825101665</v>
      </c>
      <c r="CD16" s="69">
        <v>0.36226571537889446</v>
      </c>
      <c r="CE16" s="69">
        <v>0.25078884885206365</v>
      </c>
      <c r="CF16" s="69"/>
      <c r="CG16" s="69">
        <f t="shared" si="47"/>
        <v>-0.215675759398953</v>
      </c>
      <c r="CH16" s="69">
        <f>'RD T1'!E247</f>
        <v>0.11012015284179096</v>
      </c>
      <c r="CI16" s="69">
        <f t="shared" si="48"/>
        <v>-0.10555560655716205</v>
      </c>
      <c r="CK16" t="str">
        <f t="shared" si="49"/>
        <v>33 Protective service occupations</v>
      </c>
      <c r="CL16" s="69">
        <v>7.9673843440235953E-2</v>
      </c>
      <c r="CM16" s="69">
        <v>7.2074925978823534E-2</v>
      </c>
      <c r="CN16" s="69">
        <v>6.3605526954504429E-2</v>
      </c>
      <c r="CO16" s="69">
        <v>5.7546056373789851E-2</v>
      </c>
      <c r="CP16" s="69">
        <v>4.9902350497178463E-2</v>
      </c>
      <c r="CQ16" s="69"/>
      <c r="CR16" s="69">
        <f t="shared" si="50"/>
        <v>-1.3703176457325966E-2</v>
      </c>
      <c r="CS16" s="69">
        <f>'RD T1'!E276</f>
        <v>1.2687861574166515E-2</v>
      </c>
      <c r="CT16" s="69">
        <f t="shared" si="51"/>
        <v>-1.0153148831594516E-3</v>
      </c>
    </row>
    <row r="17" spans="1:98" x14ac:dyDescent="0.2">
      <c r="A17" s="10" t="str">
        <f>name!D13</f>
        <v>34 Culture, media and sports occupations</v>
      </c>
      <c r="B17" s="69">
        <v>3.9516143724461557E-2</v>
      </c>
      <c r="C17" s="69">
        <v>8.0888571884744576E-2</v>
      </c>
      <c r="D17" s="69">
        <v>8.0496293259406687E-2</v>
      </c>
      <c r="E17" s="69">
        <v>0.10260263303218313</v>
      </c>
      <c r="F17" s="69">
        <v>0.14784422949518994</v>
      </c>
      <c r="G17" s="11"/>
      <c r="H17" s="69">
        <f t="shared" si="26"/>
        <v>6.7347936235783251E-2</v>
      </c>
      <c r="I17" s="69">
        <f>'RD T1'!E45</f>
        <v>6.7704522614063206E-2</v>
      </c>
      <c r="J17" s="69">
        <f t="shared" si="27"/>
        <v>0.13505245884984646</v>
      </c>
      <c r="L17" t="str">
        <f t="shared" si="28"/>
        <v>34 Culture, media and sports occupations</v>
      </c>
      <c r="M17" s="69">
        <v>0.50838554120106705</v>
      </c>
      <c r="N17" s="69">
        <v>0.72688063613270537</v>
      </c>
      <c r="O17" s="69">
        <v>0.73893595805266821</v>
      </c>
      <c r="P17" s="69">
        <v>0.84747531546558674</v>
      </c>
      <c r="Q17" s="69">
        <v>1.1107846056144124</v>
      </c>
      <c r="R17" s="11"/>
      <c r="S17" s="69">
        <f t="shared" si="29"/>
        <v>0.37184864756174418</v>
      </c>
      <c r="T17" s="69">
        <f>'RD T1'!E74</f>
        <v>0.51296493803365673</v>
      </c>
      <c r="U17" s="69">
        <f t="shared" si="30"/>
        <v>0.88481358559540091</v>
      </c>
      <c r="W17" t="str">
        <f t="shared" si="31"/>
        <v>34 Culture, media and sports occupations</v>
      </c>
      <c r="X17" s="69">
        <v>1.1439263484009004</v>
      </c>
      <c r="Y17" s="69">
        <v>1.4421902903831323</v>
      </c>
      <c r="Z17" s="69">
        <v>1.5561540207231292</v>
      </c>
      <c r="AA17" s="69">
        <v>1.3637070241788356</v>
      </c>
      <c r="AB17" s="69">
        <v>1.4505799310393499</v>
      </c>
      <c r="AC17" s="69"/>
      <c r="AD17" s="69">
        <f t="shared" si="32"/>
        <v>-0.10557408968377935</v>
      </c>
      <c r="AE17" s="69">
        <f>'RD T1'!E103</f>
        <v>0.71295338591453061</v>
      </c>
      <c r="AF17" s="69">
        <f t="shared" si="33"/>
        <v>0.60737929623075126</v>
      </c>
      <c r="AH17" t="str">
        <f t="shared" si="34"/>
        <v>34 Culture, media and sports occupations</v>
      </c>
      <c r="AI17" s="69">
        <v>0.1560307735473441</v>
      </c>
      <c r="AJ17" s="69">
        <v>0.19834479859443704</v>
      </c>
      <c r="AK17" s="69">
        <v>0.20071586484351717</v>
      </c>
      <c r="AL17" s="69">
        <v>0.18041815643439987</v>
      </c>
      <c r="AM17" s="69">
        <v>0.22519618589604801</v>
      </c>
      <c r="AN17" s="69"/>
      <c r="AO17" s="69">
        <f t="shared" si="35"/>
        <v>2.448032105253084E-2</v>
      </c>
      <c r="AP17" s="69">
        <f>'RD T1'!E132</f>
        <v>9.6812459228130962E-2</v>
      </c>
      <c r="AQ17" s="69">
        <f t="shared" si="36"/>
        <v>0.1212927802806618</v>
      </c>
      <c r="AS17" t="str">
        <f t="shared" si="37"/>
        <v>34 Culture, media and sports occupations</v>
      </c>
      <c r="AT17" s="69">
        <v>0.18722855600027355</v>
      </c>
      <c r="AU17" s="69">
        <v>0.20426001877564107</v>
      </c>
      <c r="AV17" s="69">
        <v>0.2310988393489441</v>
      </c>
      <c r="AW17" s="69">
        <v>0.19153680521865876</v>
      </c>
      <c r="AX17" s="69">
        <v>0.19866130731002904</v>
      </c>
      <c r="AY17" s="69"/>
      <c r="AZ17" s="69">
        <f t="shared" si="38"/>
        <v>-3.2437532038915057E-2</v>
      </c>
      <c r="BA17" s="69">
        <f>'RD T1'!E161</f>
        <v>9.5906691904887292E-2</v>
      </c>
      <c r="BB17" s="69">
        <f t="shared" si="39"/>
        <v>6.3469159865972236E-2</v>
      </c>
      <c r="BD17" t="str">
        <f t="shared" si="40"/>
        <v>34 Culture, media and sports occupations</v>
      </c>
      <c r="BE17" s="69">
        <v>0.55919919108815608</v>
      </c>
      <c r="BF17" s="69">
        <v>0.64365459561807503</v>
      </c>
      <c r="BG17" s="69">
        <v>0.78416252484026883</v>
      </c>
      <c r="BH17" s="69">
        <v>0.53579822601821825</v>
      </c>
      <c r="BI17" s="69">
        <v>0.53259128867968342</v>
      </c>
      <c r="BJ17" s="69"/>
      <c r="BK17" s="69">
        <f t="shared" si="41"/>
        <v>-0.25157123616058541</v>
      </c>
      <c r="BL17" s="69">
        <f>'RD T1'!E190</f>
        <v>0.20940981436561049</v>
      </c>
      <c r="BM17" s="69">
        <f t="shared" si="42"/>
        <v>-4.2161421794974924E-2</v>
      </c>
      <c r="BO17" t="str">
        <f t="shared" si="43"/>
        <v>34 Culture, media and sports occupations</v>
      </c>
      <c r="BP17" s="69">
        <v>0.27401566120464127</v>
      </c>
      <c r="BQ17" s="69">
        <v>0.23117959100805049</v>
      </c>
      <c r="BR17" s="69">
        <v>0.30719345300247475</v>
      </c>
      <c r="BS17" s="69">
        <v>0.16679076809060009</v>
      </c>
      <c r="BT17" s="69">
        <v>0.1006010568711803</v>
      </c>
      <c r="BU17" s="69"/>
      <c r="BV17" s="69">
        <f t="shared" si="44"/>
        <v>-0.20659239613129443</v>
      </c>
      <c r="BW17" s="69">
        <f>'RD T1'!E219</f>
        <v>5.626689173053654E-2</v>
      </c>
      <c r="BX17" s="69">
        <f t="shared" si="45"/>
        <v>-0.1503255044007579</v>
      </c>
      <c r="BZ17" t="str">
        <f t="shared" si="46"/>
        <v>34 Culture, media and sports occupations</v>
      </c>
      <c r="CA17" s="69">
        <v>0.28057465808955329</v>
      </c>
      <c r="CB17" s="69">
        <v>0.30770401030990752</v>
      </c>
      <c r="CC17" s="69">
        <v>0.30292416765845154</v>
      </c>
      <c r="CD17" s="69">
        <v>0.19381678173557643</v>
      </c>
      <c r="CE17" s="69">
        <v>0.10446012004943778</v>
      </c>
      <c r="CF17" s="69"/>
      <c r="CG17" s="69">
        <f t="shared" si="47"/>
        <v>-0.19846404760901376</v>
      </c>
      <c r="CH17" s="69">
        <f>'RD T1'!E248</f>
        <v>6.1052703946320647E-2</v>
      </c>
      <c r="CI17" s="69">
        <f t="shared" si="48"/>
        <v>-0.13741134366269311</v>
      </c>
      <c r="CK17" t="str">
        <f t="shared" si="49"/>
        <v>34 Culture, media and sports occupations</v>
      </c>
      <c r="CL17" s="69">
        <v>8.4303709602748994E-2</v>
      </c>
      <c r="CM17" s="69">
        <v>0.14219926084039763</v>
      </c>
      <c r="CN17" s="69">
        <v>0.12052049303622292</v>
      </c>
      <c r="CO17" s="69">
        <v>9.906262203988217E-2</v>
      </c>
      <c r="CP17" s="69">
        <v>6.1803153567578165E-2</v>
      </c>
      <c r="CQ17" s="69"/>
      <c r="CR17" s="69">
        <f t="shared" si="50"/>
        <v>-5.8717339468644755E-2</v>
      </c>
      <c r="CS17" s="69">
        <f>'RD T1'!E277</f>
        <v>3.807732309661082E-2</v>
      </c>
      <c r="CT17" s="69">
        <f t="shared" si="51"/>
        <v>-2.0640016372033936E-2</v>
      </c>
    </row>
    <row r="18" spans="1:98" x14ac:dyDescent="0.2">
      <c r="A18" s="10" t="str">
        <f>name!D14</f>
        <v>35 Business and public service associate professionals</v>
      </c>
      <c r="B18" s="69">
        <v>0.14059470008641203</v>
      </c>
      <c r="C18" s="69">
        <v>0.16983867660105303</v>
      </c>
      <c r="D18" s="69">
        <v>0.15821733500299745</v>
      </c>
      <c r="E18" s="69">
        <v>0.22336749018611907</v>
      </c>
      <c r="F18" s="69">
        <v>0.31739983900037977</v>
      </c>
      <c r="G18" s="11"/>
      <c r="H18" s="69">
        <f t="shared" si="26"/>
        <v>0.15918250399738232</v>
      </c>
      <c r="I18" s="69">
        <f>'RD T1'!E46</f>
        <v>0.13144826589204722</v>
      </c>
      <c r="J18" s="69">
        <f t="shared" si="27"/>
        <v>0.29063076988942954</v>
      </c>
      <c r="L18" t="str">
        <f t="shared" si="28"/>
        <v>35 Business and public service associate professionals</v>
      </c>
      <c r="M18" s="69">
        <v>1.3943817378353565</v>
      </c>
      <c r="N18" s="69">
        <v>1.7436612364593811</v>
      </c>
      <c r="O18" s="69">
        <v>1.6726294854239676</v>
      </c>
      <c r="P18" s="69">
        <v>2.3056038176626799</v>
      </c>
      <c r="Q18" s="69">
        <v>3.1419354016941843</v>
      </c>
      <c r="R18" s="11"/>
      <c r="S18" s="69">
        <f t="shared" si="29"/>
        <v>1.4693059162702167</v>
      </c>
      <c r="T18" s="69">
        <f>'RD T1'!E75</f>
        <v>1.355862507163246</v>
      </c>
      <c r="U18" s="69">
        <f t="shared" si="30"/>
        <v>2.8251684234334626</v>
      </c>
      <c r="W18" t="str">
        <f t="shared" si="31"/>
        <v>35 Business and public service associate professionals</v>
      </c>
      <c r="X18" s="69">
        <v>3.2466047208238025</v>
      </c>
      <c r="Y18" s="69">
        <v>3.6247053309884447</v>
      </c>
      <c r="Z18" s="69">
        <v>3.7602064291992741</v>
      </c>
      <c r="AA18" s="69">
        <v>4.0387605619684495</v>
      </c>
      <c r="AB18" s="69">
        <v>4.4113277566076681</v>
      </c>
      <c r="AC18" s="69"/>
      <c r="AD18" s="69">
        <f t="shared" si="32"/>
        <v>0.65112132740839401</v>
      </c>
      <c r="AE18" s="69">
        <f>'RD T1'!E104</f>
        <v>2.1564383411238746</v>
      </c>
      <c r="AF18" s="69">
        <f t="shared" si="33"/>
        <v>2.8075596685322686</v>
      </c>
      <c r="AH18" t="str">
        <f t="shared" si="34"/>
        <v>35 Business and public service associate professionals</v>
      </c>
      <c r="AI18" s="69">
        <v>0.95440929881388026</v>
      </c>
      <c r="AJ18" s="69">
        <v>1.057530493829234</v>
      </c>
      <c r="AK18" s="69">
        <v>1.1570780839922148</v>
      </c>
      <c r="AL18" s="69">
        <v>1.2512819536123183</v>
      </c>
      <c r="AM18" s="69">
        <v>1.4258759657111748</v>
      </c>
      <c r="AN18" s="69"/>
      <c r="AO18" s="69">
        <f t="shared" si="35"/>
        <v>0.26879788171896002</v>
      </c>
      <c r="AP18" s="69">
        <f>'RD T1'!E133</f>
        <v>0.63773144255739111</v>
      </c>
      <c r="AQ18" s="69">
        <f t="shared" si="36"/>
        <v>0.90652932427635113</v>
      </c>
      <c r="AS18" t="str">
        <f t="shared" si="37"/>
        <v>35 Business and public service associate professionals</v>
      </c>
      <c r="AT18" s="69">
        <v>0.82900622752240383</v>
      </c>
      <c r="AU18" s="69">
        <v>0.90561469958077179</v>
      </c>
      <c r="AV18" s="69">
        <v>0.98435275588197602</v>
      </c>
      <c r="AW18" s="69">
        <v>1.0540111435731518</v>
      </c>
      <c r="AX18" s="69">
        <v>1.1968645883698947</v>
      </c>
      <c r="AY18" s="69"/>
      <c r="AZ18" s="69">
        <f t="shared" si="38"/>
        <v>0.21251183248791872</v>
      </c>
      <c r="BA18" s="69">
        <f>'RD T1'!E162</f>
        <v>0.52474596774501048</v>
      </c>
      <c r="BB18" s="69">
        <f t="shared" si="39"/>
        <v>0.73725780023292919</v>
      </c>
      <c r="BD18" t="str">
        <f t="shared" si="40"/>
        <v>35 Business and public service associate professionals</v>
      </c>
      <c r="BE18" s="69">
        <v>2.8086618963602961</v>
      </c>
      <c r="BF18" s="69">
        <v>3.0589339521322727</v>
      </c>
      <c r="BG18" s="69">
        <v>3.7043144847529978</v>
      </c>
      <c r="BH18" s="69">
        <v>3.3273845953014445</v>
      </c>
      <c r="BI18" s="69">
        <v>3.520283672453862</v>
      </c>
      <c r="BJ18" s="69"/>
      <c r="BK18" s="69">
        <f t="shared" si="41"/>
        <v>-0.18403081229913587</v>
      </c>
      <c r="BL18" s="69">
        <f>'RD T1'!E191</f>
        <v>1.4293323482837068</v>
      </c>
      <c r="BM18" s="69">
        <f t="shared" si="42"/>
        <v>1.2453015359845709</v>
      </c>
      <c r="BO18" t="str">
        <f t="shared" si="43"/>
        <v>35 Business and public service associate professionals</v>
      </c>
      <c r="BP18" s="69">
        <v>2.1315786634848113</v>
      </c>
      <c r="BQ18" s="69">
        <v>2.1683247699960919</v>
      </c>
      <c r="BR18" s="69">
        <v>2.6520867658869096</v>
      </c>
      <c r="BS18" s="69">
        <v>2.1370269275888893</v>
      </c>
      <c r="BT18" s="69">
        <v>1.7209608475974163</v>
      </c>
      <c r="BU18" s="69"/>
      <c r="BV18" s="69">
        <f t="shared" si="44"/>
        <v>-0.93112591828949332</v>
      </c>
      <c r="BW18" s="69">
        <f>'RD T1'!E220</f>
        <v>0.81148514247476278</v>
      </c>
      <c r="BX18" s="69">
        <f t="shared" si="45"/>
        <v>-0.11964077581473054</v>
      </c>
      <c r="BZ18" t="str">
        <f t="shared" si="46"/>
        <v>35 Business and public service associate professionals</v>
      </c>
      <c r="CA18" s="69">
        <v>1.4241287292599443</v>
      </c>
      <c r="CB18" s="69">
        <v>1.4261221033848432</v>
      </c>
      <c r="CC18" s="69">
        <v>1.4431367685021792</v>
      </c>
      <c r="CD18" s="69">
        <v>1.1866629217101059</v>
      </c>
      <c r="CE18" s="69">
        <v>0.74484529823034396</v>
      </c>
      <c r="CF18" s="69"/>
      <c r="CG18" s="69">
        <f t="shared" si="47"/>
        <v>-0.69829147027183525</v>
      </c>
      <c r="CH18" s="69">
        <f>'RD T1'!E249</f>
        <v>0.35721970367756917</v>
      </c>
      <c r="CI18" s="69">
        <f t="shared" si="48"/>
        <v>-0.34107176659426608</v>
      </c>
      <c r="CK18" t="str">
        <f t="shared" si="49"/>
        <v>35 Business and public service associate professionals</v>
      </c>
      <c r="CL18" s="69">
        <v>0.31154937348894124</v>
      </c>
      <c r="CM18" s="69">
        <v>0.35818322935074709</v>
      </c>
      <c r="CN18" s="69">
        <v>0.31816980306844428</v>
      </c>
      <c r="CO18" s="69">
        <v>0.23114234235931044</v>
      </c>
      <c r="CP18" s="69">
        <v>0.1770226058661272</v>
      </c>
      <c r="CQ18" s="69"/>
      <c r="CR18" s="69">
        <f t="shared" si="50"/>
        <v>-0.14114719720231708</v>
      </c>
      <c r="CS18" s="69">
        <f>'RD T1'!E278</f>
        <v>7.8612097482153365E-2</v>
      </c>
      <c r="CT18" s="69">
        <f t="shared" si="51"/>
        <v>-6.2535099720163717E-2</v>
      </c>
    </row>
    <row r="19" spans="1:98" x14ac:dyDescent="0.2">
      <c r="A19" s="10" t="str">
        <f>name!D15</f>
        <v>41 Administrative occupations</v>
      </c>
      <c r="B19" s="69">
        <v>0.16112950070641541</v>
      </c>
      <c r="C19" s="69">
        <v>0.17285654446887308</v>
      </c>
      <c r="D19" s="69">
        <v>0.16229506405882513</v>
      </c>
      <c r="E19" s="69">
        <v>0.25985490887303525</v>
      </c>
      <c r="F19" s="69">
        <v>0.39610932683444833</v>
      </c>
      <c r="G19" s="11"/>
      <c r="H19" s="69">
        <f t="shared" si="26"/>
        <v>0.2338142627756232</v>
      </c>
      <c r="I19" s="69">
        <f>'RD T1'!E47</f>
        <v>0.1609241096579847</v>
      </c>
      <c r="J19" s="69">
        <f t="shared" si="27"/>
        <v>0.39473837243360788</v>
      </c>
      <c r="L19" t="str">
        <f t="shared" si="28"/>
        <v>41 Administrative occupations</v>
      </c>
      <c r="M19" s="69">
        <v>1.3413718811124871</v>
      </c>
      <c r="N19" s="69">
        <v>1.5762837442414435</v>
      </c>
      <c r="O19" s="69">
        <v>1.5109748657086834</v>
      </c>
      <c r="P19" s="69">
        <v>2.411806015474204</v>
      </c>
      <c r="Q19" s="69">
        <v>3.4538524388318761</v>
      </c>
      <c r="R19" s="11"/>
      <c r="S19" s="69">
        <f t="shared" si="29"/>
        <v>1.9428775731231926</v>
      </c>
      <c r="T19" s="69">
        <f>'RD T1'!E76</f>
        <v>1.518881735500307</v>
      </c>
      <c r="U19" s="69">
        <f t="shared" si="30"/>
        <v>3.4617593086234999</v>
      </c>
      <c r="W19" t="str">
        <f t="shared" si="31"/>
        <v>41 Administrative occupations</v>
      </c>
      <c r="X19" s="69">
        <v>4.7416291661210161</v>
      </c>
      <c r="Y19" s="69">
        <v>4.8900349877608962</v>
      </c>
      <c r="Z19" s="69">
        <v>5.133737224145003</v>
      </c>
      <c r="AA19" s="69">
        <v>6.4930238551772055</v>
      </c>
      <c r="AB19" s="69">
        <v>7.9934027293166707</v>
      </c>
      <c r="AC19" s="69"/>
      <c r="AD19" s="69">
        <f t="shared" si="32"/>
        <v>2.8596655051716677</v>
      </c>
      <c r="AE19" s="69">
        <f>'RD T1'!E105</f>
        <v>3.7804234072258209</v>
      </c>
      <c r="AF19" s="69">
        <f t="shared" si="33"/>
        <v>6.6400889123974887</v>
      </c>
      <c r="AH19" t="str">
        <f t="shared" si="34"/>
        <v>41 Administrative occupations</v>
      </c>
      <c r="AI19" s="69">
        <v>1.7575806561150396</v>
      </c>
      <c r="AJ19" s="69">
        <v>1.8482830306830074</v>
      </c>
      <c r="AK19" s="69">
        <v>1.9050759571618123</v>
      </c>
      <c r="AL19" s="69">
        <v>2.2989910005631709</v>
      </c>
      <c r="AM19" s="69">
        <v>2.674330912928002</v>
      </c>
      <c r="AN19" s="69"/>
      <c r="AO19" s="69">
        <f t="shared" si="35"/>
        <v>0.76925495576618963</v>
      </c>
      <c r="AP19" s="69">
        <f>'RD T1'!E134</f>
        <v>1.3771138266870622</v>
      </c>
      <c r="AQ19" s="69">
        <f t="shared" si="36"/>
        <v>2.1463687824532518</v>
      </c>
      <c r="AS19" t="str">
        <f t="shared" si="37"/>
        <v>41 Administrative occupations</v>
      </c>
      <c r="AT19" s="69">
        <v>1.6427667295419954</v>
      </c>
      <c r="AU19" s="69">
        <v>1.6594715615431392</v>
      </c>
      <c r="AV19" s="69">
        <v>1.7514177869965579</v>
      </c>
      <c r="AW19" s="69">
        <v>2.0079379080841191</v>
      </c>
      <c r="AX19" s="69">
        <v>2.3463730938236482</v>
      </c>
      <c r="AY19" s="69"/>
      <c r="AZ19" s="69">
        <f t="shared" si="38"/>
        <v>0.5949553068270903</v>
      </c>
      <c r="BA19" s="69">
        <f>'RD T1'!E163</f>
        <v>1.1448739251454416</v>
      </c>
      <c r="BB19" s="69">
        <f t="shared" si="39"/>
        <v>1.7398292319725319</v>
      </c>
      <c r="BD19" t="str">
        <f t="shared" si="40"/>
        <v>41 Administrative occupations</v>
      </c>
      <c r="BE19" s="69">
        <v>6.0817823420551376</v>
      </c>
      <c r="BF19" s="69">
        <v>5.8964762684329086</v>
      </c>
      <c r="BG19" s="69">
        <v>6.9155535814394788</v>
      </c>
      <c r="BH19" s="69">
        <v>6.8629904578039334</v>
      </c>
      <c r="BI19" s="69">
        <v>6.7905376237539548</v>
      </c>
      <c r="BJ19" s="69"/>
      <c r="BK19" s="69">
        <f t="shared" si="41"/>
        <v>-0.12501595768552409</v>
      </c>
      <c r="BL19" s="69">
        <f>'RD T1'!E192</f>
        <v>3.1242193405918015</v>
      </c>
      <c r="BM19" s="69">
        <f t="shared" si="42"/>
        <v>2.9992033829062774</v>
      </c>
      <c r="BO19" t="str">
        <f t="shared" si="43"/>
        <v>41 Administrative occupations</v>
      </c>
      <c r="BP19" s="69">
        <v>6.6908293690188119</v>
      </c>
      <c r="BQ19" s="69">
        <v>6.0381741673043026</v>
      </c>
      <c r="BR19" s="69">
        <v>7.2777380913392475</v>
      </c>
      <c r="BS19" s="69">
        <v>6.2698608108431912</v>
      </c>
      <c r="BT19" s="69">
        <v>4.5383997930431939</v>
      </c>
      <c r="BU19" s="69"/>
      <c r="BV19" s="69">
        <f t="shared" si="44"/>
        <v>-2.7393382982960537</v>
      </c>
      <c r="BW19" s="69">
        <f>'RD T1'!E221</f>
        <v>2.4700008214634077</v>
      </c>
      <c r="BX19" s="69">
        <f t="shared" si="45"/>
        <v>-0.26933747683264597</v>
      </c>
      <c r="BZ19" t="str">
        <f t="shared" si="46"/>
        <v>41 Administrative occupations</v>
      </c>
      <c r="CA19" s="69">
        <v>3.7907979925339217</v>
      </c>
      <c r="CB19" s="69">
        <v>3.2750872445908237</v>
      </c>
      <c r="CC19" s="69">
        <v>3.0919859642754179</v>
      </c>
      <c r="CD19" s="69">
        <v>2.3120979873377685</v>
      </c>
      <c r="CE19" s="69">
        <v>0.94543800538870049</v>
      </c>
      <c r="CF19" s="69"/>
      <c r="CG19" s="69">
        <f t="shared" si="47"/>
        <v>-2.1465479588867176</v>
      </c>
      <c r="CH19" s="69">
        <f>'RD T1'!E250</f>
        <v>0.65478258099192788</v>
      </c>
      <c r="CI19" s="69">
        <f t="shared" si="48"/>
        <v>-1.4917653778947897</v>
      </c>
      <c r="CK19" t="str">
        <f t="shared" si="49"/>
        <v>41 Administrative occupations</v>
      </c>
      <c r="CL19" s="69">
        <v>0.87762660765184375</v>
      </c>
      <c r="CM19" s="69">
        <v>0.84696996381056011</v>
      </c>
      <c r="CN19" s="69">
        <v>0.78953840523840491</v>
      </c>
      <c r="CO19" s="69">
        <v>0.61321131385389804</v>
      </c>
      <c r="CP19" s="69">
        <v>0.34234611801704873</v>
      </c>
      <c r="CQ19" s="69"/>
      <c r="CR19" s="69">
        <f t="shared" si="50"/>
        <v>-0.44719228722135618</v>
      </c>
      <c r="CS19" s="69">
        <f>'RD T1'!E279</f>
        <v>0.17636260993284372</v>
      </c>
      <c r="CT19" s="69">
        <f t="shared" si="51"/>
        <v>-0.27082967728851248</v>
      </c>
    </row>
    <row r="20" spans="1:98" x14ac:dyDescent="0.2">
      <c r="A20" s="10" t="str">
        <f>name!D16</f>
        <v>42 Secretarial and related occupations</v>
      </c>
      <c r="B20" s="69">
        <v>9.499984532236553E-3</v>
      </c>
      <c r="C20" s="69">
        <v>1.1615596626007942E-2</v>
      </c>
      <c r="D20" s="69">
        <v>9.3590394216210727E-3</v>
      </c>
      <c r="E20" s="69">
        <v>1.7526534395366396E-2</v>
      </c>
      <c r="F20" s="69">
        <v>3.2282053504052888E-2</v>
      </c>
      <c r="G20" s="11"/>
      <c r="H20" s="69">
        <f t="shared" si="26"/>
        <v>2.2923014082431817E-2</v>
      </c>
      <c r="I20" s="69">
        <f>'RD T1'!E48</f>
        <v>1.3795088177016348E-2</v>
      </c>
      <c r="J20" s="69">
        <f t="shared" si="27"/>
        <v>3.6718102259448167E-2</v>
      </c>
      <c r="L20" t="str">
        <f t="shared" si="28"/>
        <v>42 Secretarial and related occupations</v>
      </c>
      <c r="M20" s="69">
        <v>0.22527007779309002</v>
      </c>
      <c r="N20" s="69">
        <v>0.25109056440765271</v>
      </c>
      <c r="O20" s="69">
        <v>0.22674753851203908</v>
      </c>
      <c r="P20" s="69">
        <v>0.39081179869001897</v>
      </c>
      <c r="Q20" s="69">
        <v>0.51218605651613125</v>
      </c>
      <c r="R20" s="11"/>
      <c r="S20" s="69">
        <f t="shared" si="29"/>
        <v>0.28543851800409215</v>
      </c>
      <c r="T20" s="69">
        <f>'RD T1'!E77</f>
        <v>0.25200812214376761</v>
      </c>
      <c r="U20" s="69">
        <f t="shared" si="30"/>
        <v>0.5374466401478597</v>
      </c>
      <c r="W20" t="str">
        <f t="shared" si="31"/>
        <v>42 Secretarial and related occupations</v>
      </c>
      <c r="X20" s="69">
        <v>0.81402522814102674</v>
      </c>
      <c r="Y20" s="69">
        <v>0.7987826605652697</v>
      </c>
      <c r="Z20" s="69">
        <v>0.76333661611583969</v>
      </c>
      <c r="AA20" s="69">
        <v>1.0322217589437142</v>
      </c>
      <c r="AB20" s="69">
        <v>1.3526690795521308</v>
      </c>
      <c r="AC20" s="69"/>
      <c r="AD20" s="69">
        <f t="shared" si="32"/>
        <v>0.58933246343629109</v>
      </c>
      <c r="AE20" s="69">
        <f>'RD T1'!E106</f>
        <v>0.69395856913727072</v>
      </c>
      <c r="AF20" s="69">
        <f t="shared" si="33"/>
        <v>1.2832910325735618</v>
      </c>
      <c r="AH20" t="str">
        <f t="shared" si="34"/>
        <v>42 Secretarial and related occupations</v>
      </c>
      <c r="AI20" s="69">
        <v>0.40893476267909196</v>
      </c>
      <c r="AJ20" s="69">
        <v>0.37004364046222954</v>
      </c>
      <c r="AK20" s="69">
        <v>0.3678557734358</v>
      </c>
      <c r="AL20" s="69">
        <v>0.44357497525644612</v>
      </c>
      <c r="AM20" s="69">
        <v>0.49385759120530837</v>
      </c>
      <c r="AN20" s="69"/>
      <c r="AO20" s="69">
        <f t="shared" si="35"/>
        <v>0.12600181776950836</v>
      </c>
      <c r="AP20" s="69">
        <f>'RD T1'!E135</f>
        <v>0.27335495700886214</v>
      </c>
      <c r="AQ20" s="69">
        <f t="shared" si="36"/>
        <v>0.3993567747783705</v>
      </c>
      <c r="AS20" t="str">
        <f t="shared" si="37"/>
        <v>42 Secretarial and related occupations</v>
      </c>
      <c r="AT20" s="69">
        <v>0.31444906912167753</v>
      </c>
      <c r="AU20" s="69">
        <v>0.27515752928362908</v>
      </c>
      <c r="AV20" s="69">
        <v>0.27104129092173179</v>
      </c>
      <c r="AW20" s="69">
        <v>0.31186090305449921</v>
      </c>
      <c r="AX20" s="69">
        <v>0.31280479321454463</v>
      </c>
      <c r="AY20" s="69"/>
      <c r="AZ20" s="69">
        <f t="shared" si="38"/>
        <v>4.1763502292812837E-2</v>
      </c>
      <c r="BA20" s="69">
        <f>'RD T1'!E164</f>
        <v>0.17974612842659152</v>
      </c>
      <c r="BB20" s="69">
        <f t="shared" si="39"/>
        <v>0.22150963071940435</v>
      </c>
      <c r="BD20" t="str">
        <f t="shared" si="40"/>
        <v>42 Secretarial and related occupations</v>
      </c>
      <c r="BE20" s="69">
        <v>1.3844890645091279</v>
      </c>
      <c r="BF20" s="69">
        <v>1.249292418208755</v>
      </c>
      <c r="BG20" s="69">
        <v>1.4093150714226872</v>
      </c>
      <c r="BH20" s="69">
        <v>1.4692733389906807</v>
      </c>
      <c r="BI20" s="69">
        <v>0.77225636397406161</v>
      </c>
      <c r="BJ20" s="69"/>
      <c r="BK20" s="69">
        <f t="shared" si="41"/>
        <v>-0.63705870744862558</v>
      </c>
      <c r="BL20" s="69">
        <f>'RD T1'!E193</f>
        <v>0.62178645776174801</v>
      </c>
      <c r="BM20" s="69">
        <f t="shared" si="42"/>
        <v>-1.527224968687757E-2</v>
      </c>
      <c r="BO20" t="str">
        <f t="shared" si="43"/>
        <v>42 Secretarial and related occupations</v>
      </c>
      <c r="BP20" s="69">
        <v>1.6229191836517378</v>
      </c>
      <c r="BQ20" s="69">
        <v>1.2786729622230606</v>
      </c>
      <c r="BR20" s="69">
        <v>1.4546808520007781</v>
      </c>
      <c r="BS20" s="69">
        <v>1.0272586187485466</v>
      </c>
      <c r="BT20" s="69">
        <v>0.26724303274140093</v>
      </c>
      <c r="BU20" s="69"/>
      <c r="BV20" s="69">
        <f t="shared" si="44"/>
        <v>-1.1874378192593773</v>
      </c>
      <c r="BW20" s="69">
        <f>'RD T1'!E222</f>
        <v>0.374078273324076</v>
      </c>
      <c r="BX20" s="69">
        <f t="shared" si="45"/>
        <v>-0.81335954593530135</v>
      </c>
      <c r="BZ20" t="str">
        <f t="shared" si="46"/>
        <v>42 Secretarial and related occupations</v>
      </c>
      <c r="CA20" s="69">
        <v>1.4890591597556893</v>
      </c>
      <c r="CB20" s="69">
        <v>1.3573466855211018</v>
      </c>
      <c r="CC20" s="69">
        <v>1.1659606771869147</v>
      </c>
      <c r="CD20" s="69">
        <v>0.71560677786600269</v>
      </c>
      <c r="CE20" s="69">
        <v>0.23175491440530033</v>
      </c>
      <c r="CF20" s="69"/>
      <c r="CG20" s="69">
        <f t="shared" si="47"/>
        <v>-0.93420576278161427</v>
      </c>
      <c r="CH20" s="69">
        <f>'RD T1'!E251</f>
        <v>0.2321568648539912</v>
      </c>
      <c r="CI20" s="69">
        <f t="shared" si="48"/>
        <v>-0.70204889792762304</v>
      </c>
      <c r="CK20" t="str">
        <f t="shared" si="49"/>
        <v>42 Secretarial and related occupations</v>
      </c>
      <c r="CL20" s="69">
        <v>0.33666668478974743</v>
      </c>
      <c r="CM20" s="69">
        <v>0.35307818350989711</v>
      </c>
      <c r="CN20" s="69">
        <v>0.30860952066743796</v>
      </c>
      <c r="CO20" s="69">
        <v>0.27504561038485564</v>
      </c>
      <c r="CP20" s="69">
        <v>0.3067993928839392</v>
      </c>
      <c r="CQ20" s="69"/>
      <c r="CR20" s="69">
        <f t="shared" si="50"/>
        <v>-1.8101277834987606E-3</v>
      </c>
      <c r="CS20" s="69">
        <f>'RD T1'!E280</f>
        <v>0.12008507891713006</v>
      </c>
      <c r="CT20" s="69">
        <f t="shared" si="51"/>
        <v>0.1182749511336313</v>
      </c>
    </row>
    <row r="21" spans="1:98" x14ac:dyDescent="0.2">
      <c r="A21" s="10" t="str">
        <f>name!D17</f>
        <v>51 Skilled agricultural and related trades</v>
      </c>
      <c r="B21" s="69">
        <v>5.8580859001319142E-3</v>
      </c>
      <c r="C21" s="69">
        <v>1.2392284053356427E-2</v>
      </c>
      <c r="D21" s="69">
        <v>5.4651232370226894E-3</v>
      </c>
      <c r="E21" s="69">
        <v>7.2486384948974372E-3</v>
      </c>
      <c r="F21" s="69">
        <v>1.1353049409708636E-2</v>
      </c>
      <c r="G21" s="11"/>
      <c r="H21" s="69">
        <f t="shared" si="26"/>
        <v>5.8879261726859462E-3</v>
      </c>
      <c r="I21" s="69">
        <f>'RD T1'!E49</f>
        <v>5.3995689616260752E-3</v>
      </c>
      <c r="J21" s="69">
        <f t="shared" si="27"/>
        <v>1.1287495134312021E-2</v>
      </c>
      <c r="L21" t="str">
        <f t="shared" si="28"/>
        <v>51 Skilled agricultural and related trades</v>
      </c>
      <c r="M21" s="69">
        <v>6.9606863910752548E-2</v>
      </c>
      <c r="N21" s="69">
        <v>7.1583653585019946E-2</v>
      </c>
      <c r="O21" s="69">
        <v>5.3558648739574895E-2</v>
      </c>
      <c r="P21" s="69">
        <v>7.4530054623886122E-2</v>
      </c>
      <c r="Q21" s="69">
        <v>0.11614149399760815</v>
      </c>
      <c r="R21" s="11"/>
      <c r="S21" s="69">
        <f t="shared" si="29"/>
        <v>6.2582845258033259E-2</v>
      </c>
      <c r="T21" s="69">
        <f>'RD T1'!E78</f>
        <v>5.2427150226808973E-2</v>
      </c>
      <c r="U21" s="69">
        <f t="shared" si="30"/>
        <v>0.11500999548484223</v>
      </c>
      <c r="W21" t="str">
        <f t="shared" si="31"/>
        <v>51 Skilled agricultural and related trades</v>
      </c>
      <c r="X21" s="69">
        <v>0.47915356702540163</v>
      </c>
      <c r="Y21" s="69">
        <v>0.53361456670898511</v>
      </c>
      <c r="Z21" s="69">
        <v>0.43668436173280545</v>
      </c>
      <c r="AA21" s="69">
        <v>0.51740933445082016</v>
      </c>
      <c r="AB21" s="69">
        <v>0.7399724314913233</v>
      </c>
      <c r="AC21" s="69"/>
      <c r="AD21" s="69">
        <f t="shared" si="32"/>
        <v>0.30328806975851785</v>
      </c>
      <c r="AE21" s="69">
        <f>'RD T1'!E107</f>
        <v>0.40083341771171732</v>
      </c>
      <c r="AF21" s="69">
        <f t="shared" si="33"/>
        <v>0.70412148747023517</v>
      </c>
      <c r="AH21" t="str">
        <f t="shared" si="34"/>
        <v>51 Skilled agricultural and related trades</v>
      </c>
      <c r="AI21" s="69">
        <v>0.20418348690882446</v>
      </c>
      <c r="AJ21" s="69">
        <v>0.24712808844690271</v>
      </c>
      <c r="AK21" s="69">
        <v>0.20242857805839656</v>
      </c>
      <c r="AL21" s="69">
        <v>0.24031420412205498</v>
      </c>
      <c r="AM21" s="69">
        <v>0.33614770570197483</v>
      </c>
      <c r="AN21" s="69"/>
      <c r="AO21" s="69">
        <f t="shared" si="35"/>
        <v>0.13371912764357827</v>
      </c>
      <c r="AP21" s="69">
        <f>'RD T1'!E136</f>
        <v>0.19927024736002003</v>
      </c>
      <c r="AQ21" s="69">
        <f t="shared" si="36"/>
        <v>0.33298937500359826</v>
      </c>
      <c r="AS21" t="str">
        <f t="shared" si="37"/>
        <v>51 Skilled agricultural and related trades</v>
      </c>
      <c r="AT21" s="69">
        <v>0.34722629671239214</v>
      </c>
      <c r="AU21" s="69">
        <v>0.36822146719514331</v>
      </c>
      <c r="AV21" s="69">
        <v>0.34624530244544788</v>
      </c>
      <c r="AW21" s="69">
        <v>0.38925798362895059</v>
      </c>
      <c r="AX21" s="69">
        <v>0.5226611804008372</v>
      </c>
      <c r="AY21" s="69"/>
      <c r="AZ21" s="69">
        <f t="shared" si="38"/>
        <v>0.17641587795538932</v>
      </c>
      <c r="BA21" s="69">
        <f>'RD T1'!E165</f>
        <v>0.28617917877924637</v>
      </c>
      <c r="BB21" s="69">
        <f t="shared" si="39"/>
        <v>0.46259505673463569</v>
      </c>
      <c r="BD21" t="str">
        <f t="shared" si="40"/>
        <v>51 Skilled agricultural and related trades</v>
      </c>
      <c r="BE21" s="69">
        <v>0.69558372948650282</v>
      </c>
      <c r="BF21" s="69">
        <v>0.73914858491933966</v>
      </c>
      <c r="BG21" s="69">
        <v>0.62538863946208334</v>
      </c>
      <c r="BH21" s="69">
        <v>0.55179735195259261</v>
      </c>
      <c r="BI21" s="69">
        <v>0.60186625467831967</v>
      </c>
      <c r="BJ21" s="69"/>
      <c r="BK21" s="69">
        <f t="shared" si="41"/>
        <v>-2.3522384783763672E-2</v>
      </c>
      <c r="BL21" s="69">
        <f>'RD T1'!E194</f>
        <v>0.28235177147886092</v>
      </c>
      <c r="BM21" s="69">
        <f t="shared" si="42"/>
        <v>0.25882938669509725</v>
      </c>
      <c r="BO21" t="str">
        <f t="shared" si="43"/>
        <v>51 Skilled agricultural and related trades</v>
      </c>
      <c r="BP21" s="69">
        <v>1.0729981023642206</v>
      </c>
      <c r="BQ21" s="69">
        <v>1.0749533768140509</v>
      </c>
      <c r="BR21" s="69">
        <v>0.88543014167688316</v>
      </c>
      <c r="BS21" s="69">
        <v>0.76222483690278653</v>
      </c>
      <c r="BT21" s="69">
        <v>0.67113006018134624</v>
      </c>
      <c r="BU21" s="69"/>
      <c r="BV21" s="69">
        <f t="shared" si="44"/>
        <v>-0.21430008149553692</v>
      </c>
      <c r="BW21" s="69">
        <f>'RD T1'!E223</f>
        <v>0.39057830688016654</v>
      </c>
      <c r="BX21" s="69">
        <f t="shared" si="45"/>
        <v>0.17627822538462962</v>
      </c>
      <c r="BZ21" t="str">
        <f t="shared" si="46"/>
        <v>51 Skilled agricultural and related trades</v>
      </c>
      <c r="CA21" s="69">
        <v>0.9539860263621498</v>
      </c>
      <c r="CB21" s="69">
        <v>0.76564818147927671</v>
      </c>
      <c r="CC21" s="69">
        <v>0.63679898946956548</v>
      </c>
      <c r="CD21" s="69">
        <v>0.61488686179330565</v>
      </c>
      <c r="CE21" s="69">
        <v>0.6437171379986828</v>
      </c>
      <c r="CF21" s="69"/>
      <c r="CG21" s="69">
        <f t="shared" si="47"/>
        <v>6.9181485291173184E-3</v>
      </c>
      <c r="CH21" s="69">
        <f>'RD T1'!E252</f>
        <v>0.28697302316645457</v>
      </c>
      <c r="CI21" s="69">
        <f t="shared" si="48"/>
        <v>0.29389117169557188</v>
      </c>
      <c r="CK21" t="str">
        <f t="shared" si="49"/>
        <v>51 Skilled agricultural and related trades</v>
      </c>
      <c r="CL21" s="69">
        <v>0.66922436289865306</v>
      </c>
      <c r="CM21" s="69">
        <v>0.61819910133120481</v>
      </c>
      <c r="CN21" s="69">
        <v>0.45340037403650635</v>
      </c>
      <c r="CO21" s="69">
        <v>0.41589424186763269</v>
      </c>
      <c r="CP21" s="69">
        <v>0.20616242513995642</v>
      </c>
      <c r="CQ21" s="69"/>
      <c r="CR21" s="69">
        <f t="shared" si="50"/>
        <v>-0.24723794889654993</v>
      </c>
      <c r="CS21" s="69">
        <f>'RD T1'!E281</f>
        <v>0.13687452354239429</v>
      </c>
      <c r="CT21" s="69">
        <f t="shared" si="51"/>
        <v>-0.11036342535415564</v>
      </c>
    </row>
    <row r="22" spans="1:98" x14ac:dyDescent="0.2">
      <c r="A22" s="10" t="str">
        <f>name!D18</f>
        <v>52 Skilled metal, electrical and electronic trades</v>
      </c>
      <c r="B22" s="69">
        <v>6.6089480902094891E-3</v>
      </c>
      <c r="C22" s="69">
        <v>6.9869710402499646E-3</v>
      </c>
      <c r="D22" s="69">
        <v>6.3861723856113084E-3</v>
      </c>
      <c r="E22" s="69">
        <v>8.9716322569849856E-3</v>
      </c>
      <c r="F22" s="69">
        <v>1.2075124025336545E-2</v>
      </c>
      <c r="G22" s="11"/>
      <c r="H22" s="69">
        <f t="shared" si="26"/>
        <v>5.6889516397252366E-3</v>
      </c>
      <c r="I22" s="69">
        <f>'RD T1'!E50</f>
        <v>4.8142654805303914E-3</v>
      </c>
      <c r="J22" s="69">
        <f t="shared" si="27"/>
        <v>1.0503217120255627E-2</v>
      </c>
      <c r="L22" t="str">
        <f t="shared" si="28"/>
        <v>52 Skilled metal, electrical and electronic trades</v>
      </c>
      <c r="M22" s="69">
        <v>0.17638687443293055</v>
      </c>
      <c r="N22" s="69">
        <v>0.21231811908685216</v>
      </c>
      <c r="O22" s="69">
        <v>0.16421459886866538</v>
      </c>
      <c r="P22" s="69">
        <v>0.28390090753814529</v>
      </c>
      <c r="Q22" s="69">
        <v>0.41521950339413283</v>
      </c>
      <c r="R22" s="11"/>
      <c r="S22" s="69">
        <f t="shared" si="29"/>
        <v>0.25100490452546742</v>
      </c>
      <c r="T22" s="69">
        <f>'RD T1'!E79</f>
        <v>0.17052061532677787</v>
      </c>
      <c r="U22" s="69">
        <f t="shared" si="30"/>
        <v>0.42152551985224529</v>
      </c>
      <c r="W22" t="str">
        <f t="shared" si="31"/>
        <v>52 Skilled metal, electrical and electronic trades</v>
      </c>
      <c r="X22" s="69">
        <v>0.48376476703074572</v>
      </c>
      <c r="Y22" s="69">
        <v>0.54410929441161382</v>
      </c>
      <c r="Z22" s="69">
        <v>0.46884298268811997</v>
      </c>
      <c r="AA22" s="69">
        <v>0.60814990177882866</v>
      </c>
      <c r="AB22" s="69">
        <v>0.78733687849501832</v>
      </c>
      <c r="AC22" s="69"/>
      <c r="AD22" s="69">
        <f t="shared" si="32"/>
        <v>0.31849389580689835</v>
      </c>
      <c r="AE22" s="69">
        <f>'RD T1'!E108</f>
        <v>0.34036963045155622</v>
      </c>
      <c r="AF22" s="69">
        <f t="shared" si="33"/>
        <v>0.65886352625845457</v>
      </c>
      <c r="AH22" t="str">
        <f t="shared" si="34"/>
        <v>52 Skilled metal, electrical and electronic trades</v>
      </c>
      <c r="AI22" s="69">
        <v>0.19201210651619874</v>
      </c>
      <c r="AJ22" s="69">
        <v>0.20734091158828516</v>
      </c>
      <c r="AK22" s="69">
        <v>0.19120296941202355</v>
      </c>
      <c r="AL22" s="69">
        <v>0.2314181875186313</v>
      </c>
      <c r="AM22" s="69">
        <v>0.29429783745229016</v>
      </c>
      <c r="AN22" s="69"/>
      <c r="AO22" s="69">
        <f t="shared" si="35"/>
        <v>0.1030948680402666</v>
      </c>
      <c r="AP22" s="69">
        <f>'RD T1'!E137</f>
        <v>0.12060729582932211</v>
      </c>
      <c r="AQ22" s="69">
        <f t="shared" si="36"/>
        <v>0.22370216386958872</v>
      </c>
      <c r="AS22" t="str">
        <f t="shared" si="37"/>
        <v>52 Skilled metal, electrical and electronic trades</v>
      </c>
      <c r="AT22" s="69">
        <v>0.83290692026396218</v>
      </c>
      <c r="AU22" s="69">
        <v>0.8980448567802316</v>
      </c>
      <c r="AV22" s="69">
        <v>0.79940730172620644</v>
      </c>
      <c r="AW22" s="69">
        <v>0.94094838820887772</v>
      </c>
      <c r="AX22" s="69">
        <v>1.1131314087635171</v>
      </c>
      <c r="AY22" s="69"/>
      <c r="AZ22" s="69">
        <f t="shared" si="38"/>
        <v>0.31372410703731068</v>
      </c>
      <c r="BA22" s="69">
        <f>'RD T1'!E166</f>
        <v>0.4733242080401675</v>
      </c>
      <c r="BB22" s="69">
        <f t="shared" si="39"/>
        <v>0.78704831507747819</v>
      </c>
      <c r="BD22" t="str">
        <f t="shared" si="40"/>
        <v>52 Skilled metal, electrical and electronic trades</v>
      </c>
      <c r="BE22" s="69">
        <v>5.0349448272419419</v>
      </c>
      <c r="BF22" s="69">
        <v>5.2895571547502449</v>
      </c>
      <c r="BG22" s="69">
        <v>5.1271154761966367</v>
      </c>
      <c r="BH22" s="69">
        <v>4.7403757705234799</v>
      </c>
      <c r="BI22" s="69">
        <v>4.4593942347501594</v>
      </c>
      <c r="BJ22" s="69"/>
      <c r="BK22" s="69">
        <f t="shared" si="41"/>
        <v>-0.66772124144647726</v>
      </c>
      <c r="BL22" s="69">
        <f>'RD T1'!E195</f>
        <v>1.5800605586103253</v>
      </c>
      <c r="BM22" s="69">
        <f t="shared" si="42"/>
        <v>0.91233931716384808</v>
      </c>
      <c r="BO22" t="str">
        <f t="shared" si="43"/>
        <v>52 Skilled metal, electrical and electronic trades</v>
      </c>
      <c r="BP22" s="69">
        <v>2.7854049848445288</v>
      </c>
      <c r="BQ22" s="69">
        <v>2.6822047131093818</v>
      </c>
      <c r="BR22" s="69">
        <v>2.5094065909142573</v>
      </c>
      <c r="BS22" s="69">
        <v>2.2016983956103355</v>
      </c>
      <c r="BT22" s="69">
        <v>1.6496223074288847</v>
      </c>
      <c r="BU22" s="69"/>
      <c r="BV22" s="69">
        <f t="shared" si="44"/>
        <v>-0.85978428348537261</v>
      </c>
      <c r="BW22" s="69">
        <f>'RD T1'!E224</f>
        <v>0.71655860811986483</v>
      </c>
      <c r="BX22" s="69">
        <f t="shared" si="45"/>
        <v>-0.14322567536550779</v>
      </c>
      <c r="BZ22" t="str">
        <f t="shared" si="46"/>
        <v>52 Skilled metal, electrical and electronic trades</v>
      </c>
      <c r="CA22" s="69">
        <v>1.5965103688690627</v>
      </c>
      <c r="CB22" s="69">
        <v>1.3884446658785805</v>
      </c>
      <c r="CC22" s="69">
        <v>1.2065394706152728</v>
      </c>
      <c r="CD22" s="69">
        <v>1.1473443966327332</v>
      </c>
      <c r="CE22" s="69">
        <v>0.70297092058305921</v>
      </c>
      <c r="CF22" s="69"/>
      <c r="CG22" s="69">
        <f t="shared" si="47"/>
        <v>-0.50356855003221357</v>
      </c>
      <c r="CH22" s="69">
        <f>'RD T1'!E253</f>
        <v>0.34503219658505668</v>
      </c>
      <c r="CI22" s="69">
        <f t="shared" si="48"/>
        <v>-0.15853635344715689</v>
      </c>
      <c r="CK22" t="str">
        <f t="shared" si="49"/>
        <v>52 Skilled metal, electrical and electronic trades</v>
      </c>
      <c r="CL22" s="69">
        <v>0.61133657586975776</v>
      </c>
      <c r="CM22" s="69">
        <v>0.64281699450255669</v>
      </c>
      <c r="CN22" s="69">
        <v>0.49185254443903265</v>
      </c>
      <c r="CO22" s="69">
        <v>0.42663761493969626</v>
      </c>
      <c r="CP22" s="69">
        <v>0.26888247210247457</v>
      </c>
      <c r="CQ22" s="69"/>
      <c r="CR22" s="69">
        <f t="shared" si="50"/>
        <v>-0.22297007233655808</v>
      </c>
      <c r="CS22" s="69">
        <f>'RD T1'!E282</f>
        <v>0.13642185674567817</v>
      </c>
      <c r="CT22" s="69">
        <f t="shared" si="51"/>
        <v>-8.6548215590879912E-2</v>
      </c>
    </row>
    <row r="23" spans="1:98" x14ac:dyDescent="0.2">
      <c r="A23" s="10" t="str">
        <f>name!D19</f>
        <v>53 Skilled construction and building trades</v>
      </c>
      <c r="B23" s="69">
        <v>4.1383301414769421E-3</v>
      </c>
      <c r="C23" s="69">
        <v>2.9885982883367935E-3</v>
      </c>
      <c r="D23" s="69">
        <v>1.9353232343181483E-3</v>
      </c>
      <c r="E23" s="69">
        <v>3.3435347730426967E-3</v>
      </c>
      <c r="F23" s="69">
        <v>3.4269002431173757E-3</v>
      </c>
      <c r="G23" s="11"/>
      <c r="H23" s="69">
        <f t="shared" si="26"/>
        <v>1.4915770087992274E-3</v>
      </c>
      <c r="I23" s="69">
        <f>'RD T1'!E51</f>
        <v>1.6597643991060446E-3</v>
      </c>
      <c r="J23" s="69">
        <f t="shared" si="27"/>
        <v>3.1513414079052723E-3</v>
      </c>
      <c r="L23" t="str">
        <f t="shared" si="28"/>
        <v>53 Skilled construction and building trades</v>
      </c>
      <c r="M23" s="69">
        <v>7.7682944100398277E-2</v>
      </c>
      <c r="N23" s="69">
        <v>8.0948836679185648E-2</v>
      </c>
      <c r="O23" s="69">
        <v>5.9869017960078576E-2</v>
      </c>
      <c r="P23" s="69">
        <v>9.1311157233875617E-2</v>
      </c>
      <c r="Q23" s="69">
        <v>0.11212578622537105</v>
      </c>
      <c r="R23" s="11"/>
      <c r="S23" s="69">
        <f t="shared" si="29"/>
        <v>5.2256768265292471E-2</v>
      </c>
      <c r="T23" s="69">
        <f>'RD T1'!E80</f>
        <v>5.577224751939281E-2</v>
      </c>
      <c r="U23" s="69">
        <f t="shared" si="30"/>
        <v>0.10802901578468528</v>
      </c>
      <c r="W23" t="str">
        <f t="shared" si="31"/>
        <v>53 Skilled construction and building trades</v>
      </c>
      <c r="X23" s="69">
        <v>0.29692626092498098</v>
      </c>
      <c r="Y23" s="69">
        <v>0.30726124340462801</v>
      </c>
      <c r="Z23" s="69">
        <v>0.2648667873543793</v>
      </c>
      <c r="AA23" s="69">
        <v>0.31953785818070141</v>
      </c>
      <c r="AB23" s="69">
        <v>0.37821790585654508</v>
      </c>
      <c r="AC23" s="69"/>
      <c r="AD23" s="69">
        <f t="shared" si="32"/>
        <v>0.11335111850216578</v>
      </c>
      <c r="AE23" s="69">
        <f>'RD T1'!E109</f>
        <v>0.18836799526555775</v>
      </c>
      <c r="AF23" s="69">
        <f t="shared" si="33"/>
        <v>0.30171911376772353</v>
      </c>
      <c r="AH23" t="str">
        <f t="shared" si="34"/>
        <v>53 Skilled construction and building trades</v>
      </c>
      <c r="AI23" s="69">
        <v>0.17914825522661068</v>
      </c>
      <c r="AJ23" s="69">
        <v>0.20300036341861441</v>
      </c>
      <c r="AK23" s="69">
        <v>0.17569197869651995</v>
      </c>
      <c r="AL23" s="69">
        <v>0.22109349560158192</v>
      </c>
      <c r="AM23" s="69">
        <v>0.27607147183701358</v>
      </c>
      <c r="AN23" s="69"/>
      <c r="AO23" s="69">
        <f t="shared" si="35"/>
        <v>0.10037949314049363</v>
      </c>
      <c r="AP23" s="69">
        <f>'RD T1'!E138</f>
        <v>0.13875394203925823</v>
      </c>
      <c r="AQ23" s="69">
        <f t="shared" si="36"/>
        <v>0.23913343517975186</v>
      </c>
      <c r="AS23" t="str">
        <f t="shared" si="37"/>
        <v>53 Skilled construction and building trades</v>
      </c>
      <c r="AT23" s="69">
        <v>0.3005411709831643</v>
      </c>
      <c r="AU23" s="69">
        <v>0.31198423073480858</v>
      </c>
      <c r="AV23" s="69">
        <v>0.27694786804428245</v>
      </c>
      <c r="AW23" s="69">
        <v>0.33412610334649168</v>
      </c>
      <c r="AX23" s="69">
        <v>0.37150165394292683</v>
      </c>
      <c r="AY23" s="69"/>
      <c r="AZ23" s="69">
        <f t="shared" si="38"/>
        <v>9.4553785898644382E-2</v>
      </c>
      <c r="BA23" s="69">
        <f>'RD T1'!E167</f>
        <v>0.19126669196817855</v>
      </c>
      <c r="BB23" s="69">
        <f t="shared" si="39"/>
        <v>0.28582047786682296</v>
      </c>
      <c r="BD23" t="str">
        <f t="shared" si="40"/>
        <v>53 Skilled construction and building trades</v>
      </c>
      <c r="BE23" s="69">
        <v>3.7814018125777968</v>
      </c>
      <c r="BF23" s="69">
        <v>3.8015253616200964</v>
      </c>
      <c r="BG23" s="69">
        <v>3.4987746987113888</v>
      </c>
      <c r="BH23" s="69">
        <v>3.0931115838961132</v>
      </c>
      <c r="BI23" s="69">
        <v>2.7167024466862921</v>
      </c>
      <c r="BJ23" s="69"/>
      <c r="BK23" s="69">
        <f t="shared" si="41"/>
        <v>-0.78207225202509667</v>
      </c>
      <c r="BL23" s="69">
        <f>'RD T1'!E196</f>
        <v>1.1152935239051631</v>
      </c>
      <c r="BM23" s="69">
        <f t="shared" si="42"/>
        <v>0.33322127188006645</v>
      </c>
      <c r="BO23" t="str">
        <f t="shared" si="43"/>
        <v>53 Skilled construction and building trades</v>
      </c>
      <c r="BP23" s="69">
        <v>3.1760787718323309</v>
      </c>
      <c r="BQ23" s="69">
        <v>3.2264229825814397</v>
      </c>
      <c r="BR23" s="69">
        <v>2.9742529227059689</v>
      </c>
      <c r="BS23" s="69">
        <v>2.808541516608869</v>
      </c>
      <c r="BT23" s="69">
        <v>2.3908791190068457</v>
      </c>
      <c r="BU23" s="69"/>
      <c r="BV23" s="69">
        <f t="shared" si="44"/>
        <v>-0.58337380369912317</v>
      </c>
      <c r="BW23" s="69">
        <f>'RD T1'!E225</f>
        <v>1.1479222540181293</v>
      </c>
      <c r="BX23" s="69">
        <f t="shared" si="45"/>
        <v>0.56454845031900613</v>
      </c>
      <c r="BZ23" t="str">
        <f t="shared" si="46"/>
        <v>53 Skilled construction and building trades</v>
      </c>
      <c r="CA23" s="69">
        <v>1.8913813691478842</v>
      </c>
      <c r="CB23" s="69">
        <v>1.6403767657603432</v>
      </c>
      <c r="CC23" s="69">
        <v>1.3783398704026948</v>
      </c>
      <c r="CD23" s="69">
        <v>1.3642251302154043</v>
      </c>
      <c r="CE23" s="69">
        <v>1.062554261597586</v>
      </c>
      <c r="CF23" s="69"/>
      <c r="CG23" s="69">
        <f t="shared" si="47"/>
        <v>-0.31578560880510875</v>
      </c>
      <c r="CH23" s="69">
        <f>'RD T1'!E254</f>
        <v>0.49163936060825675</v>
      </c>
      <c r="CI23" s="69">
        <f t="shared" si="48"/>
        <v>0.175853751803148</v>
      </c>
      <c r="CK23" t="str">
        <f t="shared" si="49"/>
        <v>53 Skilled construction and building trades</v>
      </c>
      <c r="CL23" s="69">
        <v>0.9495027299457901</v>
      </c>
      <c r="CM23" s="69">
        <v>0.91307947953728907</v>
      </c>
      <c r="CN23" s="69">
        <v>0.6546253116673072</v>
      </c>
      <c r="CO23" s="69">
        <v>0.47999778867751486</v>
      </c>
      <c r="CP23" s="69">
        <v>0.12420456975189048</v>
      </c>
      <c r="CQ23" s="69"/>
      <c r="CR23" s="69">
        <f t="shared" si="50"/>
        <v>-0.53042074191541677</v>
      </c>
      <c r="CS23" s="69">
        <f>'RD T1'!E283</f>
        <v>0.12279788914950261</v>
      </c>
      <c r="CT23" s="69">
        <f t="shared" si="51"/>
        <v>-0.40762285276591415</v>
      </c>
    </row>
    <row r="24" spans="1:98" x14ac:dyDescent="0.2">
      <c r="A24" s="10" t="str">
        <f>name!D20</f>
        <v>54 Textiles, printing and other skilled trades</v>
      </c>
      <c r="B24" s="69">
        <v>2.9101936720006778E-2</v>
      </c>
      <c r="C24" s="69">
        <v>2.1644597564716338E-2</v>
      </c>
      <c r="D24" s="69">
        <v>1.7686310780908168E-2</v>
      </c>
      <c r="E24" s="69">
        <v>3.0245196710001226E-2</v>
      </c>
      <c r="F24" s="69">
        <v>4.4148410176092348E-2</v>
      </c>
      <c r="G24" s="11"/>
      <c r="H24" s="69">
        <f t="shared" si="26"/>
        <v>2.646209939518418E-2</v>
      </c>
      <c r="I24" s="69">
        <f>'RD T1'!E52</f>
        <v>1.8439794284898715E-2</v>
      </c>
      <c r="J24" s="69">
        <f t="shared" si="27"/>
        <v>4.4901893680082891E-2</v>
      </c>
      <c r="L24" t="str">
        <f t="shared" si="28"/>
        <v>54 Textiles, printing and other skilled trades</v>
      </c>
      <c r="M24" s="69">
        <v>0.18495346442878877</v>
      </c>
      <c r="N24" s="69">
        <v>0.19893198451542968</v>
      </c>
      <c r="O24" s="69">
        <v>0.20173572454093441</v>
      </c>
      <c r="P24" s="69">
        <v>0.29711523338542994</v>
      </c>
      <c r="Q24" s="69">
        <v>0.43043455504268985</v>
      </c>
      <c r="R24" s="11"/>
      <c r="S24" s="69">
        <f t="shared" si="29"/>
        <v>0.22869883050175543</v>
      </c>
      <c r="T24" s="69">
        <f>'RD T1'!E81</f>
        <v>0.19726863302628783</v>
      </c>
      <c r="U24" s="69">
        <f t="shared" si="30"/>
        <v>0.42596746352804327</v>
      </c>
      <c r="W24" t="str">
        <f t="shared" si="31"/>
        <v>54 Textiles, printing and other skilled trades</v>
      </c>
      <c r="X24" s="69">
        <v>0.47201297323409347</v>
      </c>
      <c r="Y24" s="69">
        <v>0.42504115368283218</v>
      </c>
      <c r="Z24" s="69">
        <v>0.42358221850525957</v>
      </c>
      <c r="AA24" s="69">
        <v>0.54799840311051073</v>
      </c>
      <c r="AB24" s="69">
        <v>0.66924196364504418</v>
      </c>
      <c r="AC24" s="69"/>
      <c r="AD24" s="69">
        <f t="shared" si="32"/>
        <v>0.24565974513978461</v>
      </c>
      <c r="AE24" s="69">
        <f>'RD T1'!E110</f>
        <v>0.31017375540517589</v>
      </c>
      <c r="AF24" s="69">
        <f t="shared" si="33"/>
        <v>0.5558335005449605</v>
      </c>
      <c r="AH24" t="str">
        <f t="shared" si="34"/>
        <v>54 Textiles, printing and other skilled trades</v>
      </c>
      <c r="AI24" s="69">
        <v>0.1987651457996456</v>
      </c>
      <c r="AJ24" s="69">
        <v>0.17998092492201903</v>
      </c>
      <c r="AK24" s="69">
        <v>0.16924521845066595</v>
      </c>
      <c r="AL24" s="69">
        <v>0.19800746775067976</v>
      </c>
      <c r="AM24" s="69">
        <v>0.24363469722060008</v>
      </c>
      <c r="AN24" s="69"/>
      <c r="AO24" s="69">
        <f t="shared" si="35"/>
        <v>7.4389478769934125E-2</v>
      </c>
      <c r="AP24" s="69">
        <f>'RD T1'!E139</f>
        <v>0.11672218449442402</v>
      </c>
      <c r="AQ24" s="69">
        <f t="shared" si="36"/>
        <v>0.19111166326435813</v>
      </c>
      <c r="AS24" t="str">
        <f t="shared" si="37"/>
        <v>54 Textiles, printing and other skilled trades</v>
      </c>
      <c r="AT24" s="69">
        <v>0.20727649726063652</v>
      </c>
      <c r="AU24" s="69">
        <v>0.17903553070739409</v>
      </c>
      <c r="AV24" s="69">
        <v>0.16308157929808312</v>
      </c>
      <c r="AW24" s="69">
        <v>0.20520176909024684</v>
      </c>
      <c r="AX24" s="69">
        <v>0.24157220711401028</v>
      </c>
      <c r="AY24" s="69"/>
      <c r="AZ24" s="69">
        <f t="shared" si="38"/>
        <v>7.8490627815927166E-2</v>
      </c>
      <c r="BA24" s="69">
        <f>'RD T1'!E168</f>
        <v>0.1093164853664564</v>
      </c>
      <c r="BB24" s="69">
        <f t="shared" si="39"/>
        <v>0.18780711318238358</v>
      </c>
      <c r="BD24" t="str">
        <f t="shared" si="40"/>
        <v>54 Textiles, printing and other skilled trades</v>
      </c>
      <c r="BE24" s="69">
        <v>1.6590053711360007</v>
      </c>
      <c r="BF24" s="69">
        <v>1.5059291691730481</v>
      </c>
      <c r="BG24" s="69">
        <v>1.5168069110663251</v>
      </c>
      <c r="BH24" s="69">
        <v>1.6418216297535291</v>
      </c>
      <c r="BI24" s="69">
        <v>1.7678675895251619</v>
      </c>
      <c r="BJ24" s="69"/>
      <c r="BK24" s="69">
        <f t="shared" si="41"/>
        <v>0.25106067845883673</v>
      </c>
      <c r="BL24" s="69">
        <f>'RD T1'!E197</f>
        <v>0.65087916554742409</v>
      </c>
      <c r="BM24" s="69">
        <f t="shared" si="42"/>
        <v>0.90193984400626082</v>
      </c>
      <c r="BO24" t="str">
        <f t="shared" si="43"/>
        <v>54 Textiles, printing and other skilled trades</v>
      </c>
      <c r="BP24" s="69">
        <v>1.7875451160738023</v>
      </c>
      <c r="BQ24" s="69">
        <v>1.4374630916384628</v>
      </c>
      <c r="BR24" s="69">
        <v>1.5195615181787392</v>
      </c>
      <c r="BS24" s="69">
        <v>1.3089731533725508</v>
      </c>
      <c r="BT24" s="69">
        <v>1.0028981718863366</v>
      </c>
      <c r="BU24" s="69"/>
      <c r="BV24" s="69">
        <f t="shared" si="44"/>
        <v>-0.51666334629240263</v>
      </c>
      <c r="BW24" s="69">
        <f>'RD T1'!E226</f>
        <v>0.47193710649590626</v>
      </c>
      <c r="BX24" s="69">
        <f t="shared" si="45"/>
        <v>-4.472623979649637E-2</v>
      </c>
      <c r="BZ24" t="str">
        <f t="shared" si="46"/>
        <v>54 Textiles, printing and other skilled trades</v>
      </c>
      <c r="CA24" s="69">
        <v>1.5537798832809444</v>
      </c>
      <c r="CB24" s="69">
        <v>1.2880359653140701</v>
      </c>
      <c r="CC24" s="69">
        <v>1.2310873184943945</v>
      </c>
      <c r="CD24" s="69">
        <v>1.1928974229645326</v>
      </c>
      <c r="CE24" s="69">
        <v>0.83174614606134745</v>
      </c>
      <c r="CF24" s="69"/>
      <c r="CG24" s="69">
        <f t="shared" si="47"/>
        <v>-0.39934117243304701</v>
      </c>
      <c r="CH24" s="69">
        <f>'RD T1'!E255</f>
        <v>0.36032361783497568</v>
      </c>
      <c r="CI24" s="69">
        <f t="shared" si="48"/>
        <v>-3.9017554598071325E-2</v>
      </c>
      <c r="CK24" t="str">
        <f t="shared" si="49"/>
        <v>54 Textiles, printing and other skilled trades</v>
      </c>
      <c r="CL24" s="69">
        <v>0.69904377732242884</v>
      </c>
      <c r="CM24" s="69">
        <v>0.61989431471179279</v>
      </c>
      <c r="CN24" s="69">
        <v>0.50550291333717423</v>
      </c>
      <c r="CO24" s="69">
        <v>0.34059870528529806</v>
      </c>
      <c r="CP24" s="69">
        <v>0.17776801757943783</v>
      </c>
      <c r="CQ24" s="69"/>
      <c r="CR24" s="69">
        <f t="shared" si="50"/>
        <v>-0.3277348957577364</v>
      </c>
      <c r="CS24" s="69">
        <f>'RD T1'!E284</f>
        <v>9.7586648701751405E-2</v>
      </c>
      <c r="CT24" s="69">
        <f t="shared" si="51"/>
        <v>-0.23014824705598499</v>
      </c>
    </row>
    <row r="25" spans="1:98" x14ac:dyDescent="0.2">
      <c r="A25" s="10" t="str">
        <f>name!D21</f>
        <v>61 Caring personal service occupations</v>
      </c>
      <c r="B25" s="69">
        <v>1.3746645275175114E-2</v>
      </c>
      <c r="C25" s="69">
        <v>1.5310187824570304E-2</v>
      </c>
      <c r="D25" s="69">
        <v>1.2394575174392231E-2</v>
      </c>
      <c r="E25" s="69">
        <v>2.1036838781552571E-2</v>
      </c>
      <c r="F25" s="69">
        <v>3.2033704533534255E-2</v>
      </c>
      <c r="G25" s="11"/>
      <c r="H25" s="69">
        <f t="shared" si="26"/>
        <v>1.9639129359142023E-2</v>
      </c>
      <c r="I25" s="69">
        <f>'RD T1'!E53</f>
        <v>1.4483542628327194E-2</v>
      </c>
      <c r="J25" s="69">
        <f t="shared" si="27"/>
        <v>3.4122671987469218E-2</v>
      </c>
      <c r="L25" t="str">
        <f t="shared" si="28"/>
        <v>61 Caring personal service occupations</v>
      </c>
      <c r="M25" s="69">
        <v>0.62808082767625684</v>
      </c>
      <c r="N25" s="69">
        <v>0.80851747805718721</v>
      </c>
      <c r="O25" s="69">
        <v>0.65937055118141197</v>
      </c>
      <c r="P25" s="69">
        <v>1.1079980362544326</v>
      </c>
      <c r="Q25" s="69">
        <v>1.7346341747554128</v>
      </c>
      <c r="R25" s="11"/>
      <c r="S25" s="69">
        <f t="shared" si="29"/>
        <v>1.075263623574001</v>
      </c>
      <c r="T25" s="69">
        <f>'RD T1'!E82</f>
        <v>0.80461254349211209</v>
      </c>
      <c r="U25" s="69">
        <f t="shared" si="30"/>
        <v>1.879876167066113</v>
      </c>
      <c r="W25" t="str">
        <f t="shared" si="31"/>
        <v>61 Caring personal service occupations</v>
      </c>
      <c r="X25" s="69">
        <v>2.2208029950916792</v>
      </c>
      <c r="Y25" s="69">
        <v>2.4404714490126915</v>
      </c>
      <c r="Z25" s="69">
        <v>2.1319334436796056</v>
      </c>
      <c r="AA25" s="69">
        <v>2.640491887139981</v>
      </c>
      <c r="AB25" s="69">
        <v>3.0567046729480354</v>
      </c>
      <c r="AC25" s="69"/>
      <c r="AD25" s="69">
        <f t="shared" si="32"/>
        <v>0.92477122926842981</v>
      </c>
      <c r="AE25" s="69">
        <f>'RD T1'!E111</f>
        <v>1.806841433113799</v>
      </c>
      <c r="AF25" s="69">
        <f t="shared" si="33"/>
        <v>2.7316126623822288</v>
      </c>
      <c r="AH25" t="str">
        <f t="shared" si="34"/>
        <v>61 Caring personal service occupations</v>
      </c>
      <c r="AI25" s="69">
        <v>2.0419096697371732</v>
      </c>
      <c r="AJ25" s="69">
        <v>1.9488015984239311</v>
      </c>
      <c r="AK25" s="69">
        <v>1.6910561768000327</v>
      </c>
      <c r="AL25" s="69">
        <v>1.768769424003336</v>
      </c>
      <c r="AM25" s="69">
        <v>1.7318736234804346</v>
      </c>
      <c r="AN25" s="69"/>
      <c r="AO25" s="69">
        <f t="shared" si="35"/>
        <v>4.0817446680401881E-2</v>
      </c>
      <c r="AP25" s="69">
        <f>'RD T1'!E140</f>
        <v>1.0416554361896018</v>
      </c>
      <c r="AQ25" s="69">
        <f t="shared" si="36"/>
        <v>1.0824728828700036</v>
      </c>
      <c r="AS25" t="str">
        <f t="shared" si="37"/>
        <v>61 Caring personal service occupations</v>
      </c>
      <c r="AT25" s="69">
        <v>1.0862100346570636</v>
      </c>
      <c r="AU25" s="69">
        <v>1.1230517461553176</v>
      </c>
      <c r="AV25" s="69">
        <v>0.97336076843199848</v>
      </c>
      <c r="AW25" s="69">
        <v>1.0655149230683036</v>
      </c>
      <c r="AX25" s="69">
        <v>1.1178500556188244</v>
      </c>
      <c r="AY25" s="69"/>
      <c r="AZ25" s="69">
        <f t="shared" si="38"/>
        <v>0.14448928718682597</v>
      </c>
      <c r="BA25" s="69">
        <f>'RD T1'!E169</f>
        <v>0.6568423313685029</v>
      </c>
      <c r="BB25" s="69">
        <f t="shared" si="39"/>
        <v>0.80133161855532886</v>
      </c>
      <c r="BD25" t="str">
        <f t="shared" si="40"/>
        <v>61 Caring personal service occupations</v>
      </c>
      <c r="BE25" s="69">
        <v>7.7497847167545508</v>
      </c>
      <c r="BF25" s="69">
        <v>8.2501423285387148</v>
      </c>
      <c r="BG25" s="69">
        <v>8.4305449078848707</v>
      </c>
      <c r="BH25" s="69">
        <v>9.2594771403139191</v>
      </c>
      <c r="BI25" s="69">
        <v>11.568575959127832</v>
      </c>
      <c r="BJ25" s="69"/>
      <c r="BK25" s="69">
        <f t="shared" si="41"/>
        <v>3.1380310512429617</v>
      </c>
      <c r="BL25" s="69">
        <f>'RD T1'!E198</f>
        <v>5.6237104770805262</v>
      </c>
      <c r="BM25" s="69">
        <f t="shared" si="42"/>
        <v>8.761741528323487</v>
      </c>
      <c r="BO25" t="str">
        <f t="shared" si="43"/>
        <v>61 Caring personal service occupations</v>
      </c>
      <c r="BP25" s="69">
        <v>5.9946169785281951</v>
      </c>
      <c r="BQ25" s="69">
        <v>5.5903739772586727</v>
      </c>
      <c r="BR25" s="69">
        <v>5.9524755705180095</v>
      </c>
      <c r="BS25" s="69">
        <v>5.0266583911840188</v>
      </c>
      <c r="BT25" s="69">
        <v>3.9117526093516077</v>
      </c>
      <c r="BU25" s="69"/>
      <c r="BV25" s="69">
        <f t="shared" si="44"/>
        <v>-2.0407229611664017</v>
      </c>
      <c r="BW25" s="69">
        <f>'RD T1'!E227</f>
        <v>2.4372904034901701</v>
      </c>
      <c r="BX25" s="69">
        <f t="shared" si="45"/>
        <v>0.39656744232376839</v>
      </c>
      <c r="BZ25" t="str">
        <f t="shared" si="46"/>
        <v>61 Caring personal service occupations</v>
      </c>
      <c r="CA25" s="69">
        <v>1.7718891514718154</v>
      </c>
      <c r="CB25" s="69">
        <v>1.0110331962419052</v>
      </c>
      <c r="CC25" s="69">
        <v>0.83083411241142779</v>
      </c>
      <c r="CD25" s="69">
        <v>0.59475287921746633</v>
      </c>
      <c r="CE25" s="69">
        <v>0.45014756412758705</v>
      </c>
      <c r="CF25" s="69"/>
      <c r="CG25" s="69">
        <f t="shared" si="47"/>
        <v>-0.38068654828384074</v>
      </c>
      <c r="CH25" s="69">
        <f>'RD T1'!E256</f>
        <v>0.18169539984760216</v>
      </c>
      <c r="CI25" s="69">
        <f t="shared" si="48"/>
        <v>-0.19899114843623858</v>
      </c>
      <c r="CK25" t="str">
        <f t="shared" si="49"/>
        <v>61 Caring personal service occupations</v>
      </c>
      <c r="CL25" s="69">
        <v>0.25081010423048972</v>
      </c>
      <c r="CM25" s="69">
        <v>0.24563730269891978</v>
      </c>
      <c r="CN25" s="69">
        <v>0.19931158017466055</v>
      </c>
      <c r="CO25" s="69">
        <v>0.20941871365759906</v>
      </c>
      <c r="CP25" s="69">
        <v>0.16948186130695253</v>
      </c>
      <c r="CQ25" s="69"/>
      <c r="CR25" s="69">
        <f t="shared" si="50"/>
        <v>-2.9829718867708022E-2</v>
      </c>
      <c r="CS25" s="69">
        <f>'RD T1'!E285</f>
        <v>5.955101693384833E-2</v>
      </c>
      <c r="CT25" s="69">
        <f t="shared" si="51"/>
        <v>2.9721298066140309E-2</v>
      </c>
    </row>
    <row r="26" spans="1:98" x14ac:dyDescent="0.2">
      <c r="A26" s="10" t="str">
        <f>name!D22</f>
        <v>62 Leisure, travel and related personal service occupations</v>
      </c>
      <c r="B26" s="69">
        <v>7.5760406680142316E-3</v>
      </c>
      <c r="C26" s="69">
        <v>1.1295572984450688E-2</v>
      </c>
      <c r="D26" s="69">
        <v>1.1487474882543352E-2</v>
      </c>
      <c r="E26" s="69">
        <v>1.8547753796442679E-2</v>
      </c>
      <c r="F26" s="69">
        <v>3.1076834079005949E-2</v>
      </c>
      <c r="G26" s="11"/>
      <c r="H26" s="69">
        <f t="shared" si="26"/>
        <v>1.9589359196462597E-2</v>
      </c>
      <c r="I26" s="69">
        <f>'RD T1'!E54</f>
        <v>1.3472558902894668E-2</v>
      </c>
      <c r="J26" s="69">
        <f t="shared" si="27"/>
        <v>3.3061918099357268E-2</v>
      </c>
      <c r="L26" t="str">
        <f t="shared" si="28"/>
        <v>62 Leisure, travel and related personal service occupations</v>
      </c>
      <c r="M26" s="69">
        <v>9.8548408905951013E-2</v>
      </c>
      <c r="N26" s="69">
        <v>0.13986792983758445</v>
      </c>
      <c r="O26" s="69">
        <v>0.10589540399684565</v>
      </c>
      <c r="P26" s="69">
        <v>0.14096187373536403</v>
      </c>
      <c r="Q26" s="69">
        <v>0.21394427845945579</v>
      </c>
      <c r="R26" s="11"/>
      <c r="S26" s="69">
        <f t="shared" si="29"/>
        <v>0.10804887446261015</v>
      </c>
      <c r="T26" s="69">
        <f>'RD T1'!E83</f>
        <v>9.1321928277483699E-2</v>
      </c>
      <c r="U26" s="69">
        <f t="shared" si="30"/>
        <v>0.19937080274009383</v>
      </c>
      <c r="W26" t="str">
        <f t="shared" si="31"/>
        <v>62 Leisure, travel and related personal service occupations</v>
      </c>
      <c r="X26" s="69">
        <v>0.44023702022710265</v>
      </c>
      <c r="Y26" s="69">
        <v>0.59588147968668148</v>
      </c>
      <c r="Z26" s="69">
        <v>0.51567153952448563</v>
      </c>
      <c r="AA26" s="69">
        <v>0.6254289013749903</v>
      </c>
      <c r="AB26" s="69">
        <v>0.85190437230434823</v>
      </c>
      <c r="AC26" s="69"/>
      <c r="AD26" s="69">
        <f t="shared" si="32"/>
        <v>0.3362328327798626</v>
      </c>
      <c r="AE26" s="69">
        <f>'RD T1'!E112</f>
        <v>0.42331463996993379</v>
      </c>
      <c r="AF26" s="69">
        <f t="shared" si="33"/>
        <v>0.75954747274979639</v>
      </c>
      <c r="AH26" t="str">
        <f t="shared" si="34"/>
        <v>62 Leisure, travel and related personal service occupations</v>
      </c>
      <c r="AI26" s="69">
        <v>0.28008883739913865</v>
      </c>
      <c r="AJ26" s="69">
        <v>0.39180901027923865</v>
      </c>
      <c r="AK26" s="69">
        <v>0.34036211325588978</v>
      </c>
      <c r="AL26" s="69">
        <v>0.36570804809745933</v>
      </c>
      <c r="AM26" s="69">
        <v>0.4598449013656839</v>
      </c>
      <c r="AN26" s="69"/>
      <c r="AO26" s="69">
        <f t="shared" si="35"/>
        <v>0.11948278810979412</v>
      </c>
      <c r="AP26" s="69">
        <f>'RD T1'!E141</f>
        <v>0.24384899694200016</v>
      </c>
      <c r="AQ26" s="69">
        <f t="shared" si="36"/>
        <v>0.36333178505179431</v>
      </c>
      <c r="AS26" t="str">
        <f t="shared" si="37"/>
        <v>62 Leisure, travel and related personal service occupations</v>
      </c>
      <c r="AT26" s="69">
        <v>0.33065801802760175</v>
      </c>
      <c r="AU26" s="69">
        <v>0.47503416961859074</v>
      </c>
      <c r="AV26" s="69">
        <v>0.45027822935458517</v>
      </c>
      <c r="AW26" s="69">
        <v>0.47865369053661816</v>
      </c>
      <c r="AX26" s="69">
        <v>0.61812289367019668</v>
      </c>
      <c r="AY26" s="69"/>
      <c r="AZ26" s="69">
        <f t="shared" si="38"/>
        <v>0.16784466431561151</v>
      </c>
      <c r="BA26" s="69">
        <f>'RD T1'!E170</f>
        <v>0.32419364863890721</v>
      </c>
      <c r="BB26" s="69">
        <f t="shared" si="39"/>
        <v>0.49203831295451872</v>
      </c>
      <c r="BD26" t="str">
        <f t="shared" si="40"/>
        <v>62 Leisure, travel and related personal service occupations</v>
      </c>
      <c r="BE26" s="69">
        <v>1.4549166185220204</v>
      </c>
      <c r="BF26" s="69">
        <v>1.6957539352490913</v>
      </c>
      <c r="BG26" s="69">
        <v>1.7089880441252381</v>
      </c>
      <c r="BH26" s="69">
        <v>1.4145448637294145</v>
      </c>
      <c r="BI26" s="69">
        <v>1.22593696501595</v>
      </c>
      <c r="BJ26" s="69"/>
      <c r="BK26" s="69">
        <f t="shared" si="41"/>
        <v>-0.48305107910928813</v>
      </c>
      <c r="BL26" s="69">
        <f>'RD T1'!E199</f>
        <v>0.61950788549466684</v>
      </c>
      <c r="BM26" s="69">
        <f t="shared" si="42"/>
        <v>0.13645680638537871</v>
      </c>
      <c r="BO26" t="str">
        <f t="shared" si="43"/>
        <v>62 Leisure, travel and related personal service occupations</v>
      </c>
      <c r="BP26" s="69">
        <v>1.5056063383026494</v>
      </c>
      <c r="BQ26" s="69">
        <v>1.6310148136319078</v>
      </c>
      <c r="BR26" s="69">
        <v>1.7783566271788769</v>
      </c>
      <c r="BS26" s="69">
        <v>1.2849609431264168</v>
      </c>
      <c r="BT26" s="69">
        <v>0.98451610574050785</v>
      </c>
      <c r="BU26" s="69"/>
      <c r="BV26" s="69">
        <f t="shared" si="44"/>
        <v>-0.79384052143836903</v>
      </c>
      <c r="BW26" s="69">
        <f>'RD T1'!E228</f>
        <v>0.58982407253584401</v>
      </c>
      <c r="BX26" s="69">
        <f t="shared" si="45"/>
        <v>-0.20401644890252502</v>
      </c>
      <c r="BZ26" t="str">
        <f t="shared" si="46"/>
        <v>62 Leisure, travel and related personal service occupations</v>
      </c>
      <c r="CA26" s="69">
        <v>1.0268585051028161</v>
      </c>
      <c r="CB26" s="69">
        <v>1.2389487490296969</v>
      </c>
      <c r="CC26" s="69">
        <v>1.0974169695005156</v>
      </c>
      <c r="CD26" s="69">
        <v>0.87768837643473541</v>
      </c>
      <c r="CE26" s="69">
        <v>0.58324969052925335</v>
      </c>
      <c r="CF26" s="69"/>
      <c r="CG26" s="69">
        <f t="shared" si="47"/>
        <v>-0.51416727897126224</v>
      </c>
      <c r="CH26" s="69">
        <f>'RD T1'!E257</f>
        <v>0.31268068681908251</v>
      </c>
      <c r="CI26" s="69">
        <f t="shared" si="48"/>
        <v>-0.20148659215217973</v>
      </c>
      <c r="CK26" t="str">
        <f t="shared" si="49"/>
        <v>62 Leisure, travel and related personal service occupations</v>
      </c>
      <c r="CL26" s="69">
        <v>0.42472902489662162</v>
      </c>
      <c r="CM26" s="69">
        <v>0.42528698431723883</v>
      </c>
      <c r="CN26" s="69">
        <v>0.34554455625938013</v>
      </c>
      <c r="CO26" s="69">
        <v>0.21638657379267046</v>
      </c>
      <c r="CP26" s="69">
        <v>0.12240190876319283</v>
      </c>
      <c r="CQ26" s="69"/>
      <c r="CR26" s="69">
        <f t="shared" si="50"/>
        <v>-0.22314264749618729</v>
      </c>
      <c r="CS26" s="69">
        <f>'RD T1'!E286</f>
        <v>6.7014936514311577E-2</v>
      </c>
      <c r="CT26" s="69">
        <f t="shared" si="51"/>
        <v>-0.15612771098187572</v>
      </c>
    </row>
    <row r="27" spans="1:98" x14ac:dyDescent="0.2">
      <c r="A27" s="10" t="str">
        <f>name!D23</f>
        <v>63 Community and civil enforcement occupations</v>
      </c>
      <c r="B27" s="69">
        <v>4.6771643712277609E-4</v>
      </c>
      <c r="C27" s="69">
        <v>5.4431930654408648E-4</v>
      </c>
      <c r="D27" s="69">
        <v>5.0532717287833141E-4</v>
      </c>
      <c r="E27" s="69">
        <v>6.779507985321875E-4</v>
      </c>
      <c r="F27" s="69">
        <v>1.0523663494099444E-3</v>
      </c>
      <c r="G27" s="11"/>
      <c r="H27" s="69">
        <f t="shared" si="26"/>
        <v>5.4703917653161304E-4</v>
      </c>
      <c r="I27" s="69">
        <f>'RD T1'!E55</f>
        <v>4.8066152839204996E-4</v>
      </c>
      <c r="J27" s="69">
        <f t="shared" si="27"/>
        <v>1.0277007049236629E-3</v>
      </c>
      <c r="L27" t="str">
        <f t="shared" si="28"/>
        <v>63 Community and civil enforcement occupations</v>
      </c>
      <c r="M27" s="69">
        <v>9.4191837869642414E-3</v>
      </c>
      <c r="N27" s="69">
        <v>8.6639218680684815E-3</v>
      </c>
      <c r="O27" s="69">
        <v>9.6845636265193453E-3</v>
      </c>
      <c r="P27" s="69">
        <v>1.0328042241039573E-2</v>
      </c>
      <c r="Q27" s="69">
        <v>1.5624842299832232E-2</v>
      </c>
      <c r="R27" s="11"/>
      <c r="S27" s="69">
        <f t="shared" si="29"/>
        <v>5.9402786733128866E-3</v>
      </c>
      <c r="T27" s="69">
        <f>'RD T1'!E84</f>
        <v>7.1355797656655314E-3</v>
      </c>
      <c r="U27" s="69">
        <f t="shared" si="30"/>
        <v>1.3075858438978419E-2</v>
      </c>
      <c r="W27" t="str">
        <f t="shared" si="31"/>
        <v>63 Community and civil enforcement occupations</v>
      </c>
      <c r="X27" s="69">
        <v>4.643347299347983E-2</v>
      </c>
      <c r="Y27" s="69">
        <v>4.7900667524064633E-2</v>
      </c>
      <c r="Z27" s="69">
        <v>5.0815011506423771E-2</v>
      </c>
      <c r="AA27" s="69">
        <v>5.8179647664988184E-2</v>
      </c>
      <c r="AB27" s="69">
        <v>7.7959082089410603E-2</v>
      </c>
      <c r="AC27" s="69"/>
      <c r="AD27" s="69">
        <f t="shared" si="32"/>
        <v>2.7144070582986832E-2</v>
      </c>
      <c r="AE27" s="69">
        <f>'RD T1'!E113</f>
        <v>4.1939976424593149E-2</v>
      </c>
      <c r="AF27" s="69">
        <f t="shared" si="33"/>
        <v>6.9084047007579974E-2</v>
      </c>
      <c r="AH27" t="str">
        <f t="shared" si="34"/>
        <v>63 Community and civil enforcement occupations</v>
      </c>
      <c r="AI27" s="69">
        <v>1.3604391851550747E-2</v>
      </c>
      <c r="AJ27" s="69">
        <v>1.3060347177119585E-2</v>
      </c>
      <c r="AK27" s="69">
        <v>1.6251609945536219E-2</v>
      </c>
      <c r="AL27" s="69">
        <v>1.4797961989071467E-2</v>
      </c>
      <c r="AM27" s="69">
        <v>1.9768653084354361E-2</v>
      </c>
      <c r="AN27" s="69"/>
      <c r="AO27" s="69">
        <f t="shared" si="35"/>
        <v>3.517043138818142E-3</v>
      </c>
      <c r="AP27" s="69">
        <f>'RD T1'!E142</f>
        <v>1.0069429603464788E-2</v>
      </c>
      <c r="AQ27" s="69">
        <f t="shared" si="36"/>
        <v>1.358647274228293E-2</v>
      </c>
      <c r="AS27" t="str">
        <f t="shared" si="37"/>
        <v>63 Community and civil enforcement occupations</v>
      </c>
      <c r="AT27" s="69">
        <v>1.2892526299721808E-2</v>
      </c>
      <c r="AU27" s="69">
        <v>1.1334605374659667E-2</v>
      </c>
      <c r="AV27" s="69">
        <v>1.2817994912633324E-2</v>
      </c>
      <c r="AW27" s="69">
        <v>1.0586377403650152E-2</v>
      </c>
      <c r="AX27" s="69">
        <v>1.1950272468079851E-2</v>
      </c>
      <c r="AY27" s="69"/>
      <c r="AZ27" s="69">
        <f t="shared" si="38"/>
        <v>-8.6772244455347348E-4</v>
      </c>
      <c r="BA27" s="69">
        <f>'RD T1'!E171</f>
        <v>6.8340535012288341E-3</v>
      </c>
      <c r="BB27" s="69">
        <f t="shared" si="39"/>
        <v>5.9663310566753607E-3</v>
      </c>
      <c r="BD27" t="str">
        <f t="shared" si="40"/>
        <v>63 Community and civil enforcement occupations</v>
      </c>
      <c r="BE27" s="69">
        <v>5.6812378878677523E-2</v>
      </c>
      <c r="BF27" s="69">
        <v>4.1408745740479425E-2</v>
      </c>
      <c r="BG27" s="69">
        <v>6.1679503594525502E-2</v>
      </c>
      <c r="BH27" s="69">
        <v>3.7340376988256055E-2</v>
      </c>
      <c r="BI27" s="69">
        <v>4.3540473347099547E-2</v>
      </c>
      <c r="BJ27" s="69"/>
      <c r="BK27" s="69">
        <f t="shared" si="41"/>
        <v>-1.8139030247425955E-2</v>
      </c>
      <c r="BL27" s="69">
        <f>'RD T1'!E200</f>
        <v>1.4926024780923627E-2</v>
      </c>
      <c r="BM27" s="69">
        <f t="shared" si="42"/>
        <v>-3.2130054665023278E-3</v>
      </c>
      <c r="BO27" t="str">
        <f t="shared" si="43"/>
        <v>63 Community and civil enforcement occupations</v>
      </c>
      <c r="BP27" s="69">
        <v>7.4903026337350367E-2</v>
      </c>
      <c r="BQ27" s="69">
        <v>6.1685100812072451E-2</v>
      </c>
      <c r="BR27" s="69">
        <v>8.5128418847648338E-2</v>
      </c>
      <c r="BS27" s="69">
        <v>5.4538152430606758E-2</v>
      </c>
      <c r="BT27" s="69">
        <v>4.9316232370402772E-2</v>
      </c>
      <c r="BU27" s="69"/>
      <c r="BV27" s="69">
        <f t="shared" si="44"/>
        <v>-3.5812186477245565E-2</v>
      </c>
      <c r="BW27" s="69">
        <f>'RD T1'!E229</f>
        <v>2.3428647202464285E-2</v>
      </c>
      <c r="BX27" s="69">
        <f t="shared" si="45"/>
        <v>-1.238353927478128E-2</v>
      </c>
      <c r="BZ27" t="str">
        <f t="shared" si="46"/>
        <v>63 Community and civil enforcement occupations</v>
      </c>
      <c r="CA27" s="69">
        <v>6.7391525979722214E-2</v>
      </c>
      <c r="CB27" s="69">
        <v>5.8709721782499037E-2</v>
      </c>
      <c r="CC27" s="69">
        <v>7.1196681735779116E-2</v>
      </c>
      <c r="CD27" s="69">
        <v>5.228429617813618E-2</v>
      </c>
      <c r="CE27" s="69">
        <v>4.2451465455537886E-2</v>
      </c>
      <c r="CF27" s="69"/>
      <c r="CG27" s="69">
        <f t="shared" si="47"/>
        <v>-2.874521628024123E-2</v>
      </c>
      <c r="CH27" s="69">
        <f>'RD T1'!E258</f>
        <v>1.9505191795766694E-2</v>
      </c>
      <c r="CI27" s="69">
        <f t="shared" si="48"/>
        <v>-9.2400244844745363E-3</v>
      </c>
      <c r="CK27" t="str">
        <f t="shared" si="49"/>
        <v>63 Community and civil enforcement occupations</v>
      </c>
      <c r="CL27" s="69">
        <v>2.1207876482836646E-2</v>
      </c>
      <c r="CM27" s="69">
        <v>1.6018842969641654E-2</v>
      </c>
      <c r="CN27" s="69">
        <v>1.8530043293301258E-2</v>
      </c>
      <c r="CO27" s="69">
        <v>8.1978928165771375E-3</v>
      </c>
      <c r="CP27" s="69">
        <v>5.0012783560054903E-3</v>
      </c>
      <c r="CQ27" s="69"/>
      <c r="CR27" s="69">
        <f t="shared" si="50"/>
        <v>-1.3528764937295767E-2</v>
      </c>
      <c r="CS27" s="69">
        <f>'RD T1'!E287</f>
        <v>2.2823569075927008E-3</v>
      </c>
      <c r="CT27" s="69">
        <f t="shared" si="51"/>
        <v>-1.1246408029703066E-2</v>
      </c>
    </row>
    <row r="28" spans="1:98" x14ac:dyDescent="0.2">
      <c r="A28" s="10" t="str">
        <f>name!D24</f>
        <v>71 Sales occupations</v>
      </c>
      <c r="B28" s="69">
        <v>3.9226740785874882E-2</v>
      </c>
      <c r="C28" s="69">
        <v>4.0614287539872417E-2</v>
      </c>
      <c r="D28" s="69">
        <v>3.5372039556323148E-2</v>
      </c>
      <c r="E28" s="69">
        <v>5.0939796650545592E-2</v>
      </c>
      <c r="F28" s="69">
        <v>6.8138344107415788E-2</v>
      </c>
      <c r="G28" s="11"/>
      <c r="H28" s="69">
        <f t="shared" si="26"/>
        <v>3.276630455109264E-2</v>
      </c>
      <c r="I28" s="69">
        <f>'RD T1'!E56</f>
        <v>2.865041945500545E-2</v>
      </c>
      <c r="J28" s="69">
        <f t="shared" si="27"/>
        <v>6.1416724006098086E-2</v>
      </c>
      <c r="L28" t="str">
        <f t="shared" si="28"/>
        <v>71 Sales occupations</v>
      </c>
      <c r="M28" s="69">
        <v>0.46667769930473696</v>
      </c>
      <c r="N28" s="69">
        <v>0.56297917622568439</v>
      </c>
      <c r="O28" s="69">
        <v>0.48156776469659601</v>
      </c>
      <c r="P28" s="69">
        <v>0.7501807910773225</v>
      </c>
      <c r="Q28" s="69">
        <v>1.1299161576837602</v>
      </c>
      <c r="R28" s="11"/>
      <c r="S28" s="69">
        <f t="shared" si="29"/>
        <v>0.64834839298716418</v>
      </c>
      <c r="T28" s="69">
        <f>'RD T1'!E85</f>
        <v>0.4535636585576745</v>
      </c>
      <c r="U28" s="69">
        <f t="shared" si="30"/>
        <v>1.1019120515448386</v>
      </c>
      <c r="W28" t="str">
        <f t="shared" si="31"/>
        <v>71 Sales occupations</v>
      </c>
      <c r="X28" s="69">
        <v>1.8807182525942536</v>
      </c>
      <c r="Y28" s="69">
        <v>2.1350341205554386</v>
      </c>
      <c r="Z28" s="69">
        <v>2.0410525435468316</v>
      </c>
      <c r="AA28" s="69">
        <v>2.4769395814645967</v>
      </c>
      <c r="AB28" s="69">
        <v>3.1609966118428545</v>
      </c>
      <c r="AC28" s="69"/>
      <c r="AD28" s="69">
        <f t="shared" si="32"/>
        <v>1.1199440682960229</v>
      </c>
      <c r="AE28" s="69">
        <f>'RD T1'!E114</f>
        <v>1.4691931636618445</v>
      </c>
      <c r="AF28" s="69">
        <f t="shared" si="33"/>
        <v>2.5891372319578672</v>
      </c>
      <c r="AH28" t="str">
        <f t="shared" si="34"/>
        <v>71 Sales occupations</v>
      </c>
      <c r="AI28" s="69">
        <v>0.68436207291440254</v>
      </c>
      <c r="AJ28" s="69">
        <v>0.69725786187294736</v>
      </c>
      <c r="AK28" s="69">
        <v>0.6740596447204743</v>
      </c>
      <c r="AL28" s="69">
        <v>0.77326561056937571</v>
      </c>
      <c r="AM28" s="69">
        <v>0.93697173964715197</v>
      </c>
      <c r="AN28" s="69"/>
      <c r="AO28" s="69">
        <f t="shared" si="35"/>
        <v>0.26291209492667766</v>
      </c>
      <c r="AP28" s="69">
        <f>'RD T1'!E143</f>
        <v>0.45870421004770068</v>
      </c>
      <c r="AQ28" s="69">
        <f t="shared" si="36"/>
        <v>0.72161630497437834</v>
      </c>
      <c r="AS28" t="str">
        <f t="shared" si="37"/>
        <v>71 Sales occupations</v>
      </c>
      <c r="AT28" s="69">
        <v>0.55391529420878849</v>
      </c>
      <c r="AU28" s="69">
        <v>0.58465916000005991</v>
      </c>
      <c r="AV28" s="69">
        <v>0.53174204665824698</v>
      </c>
      <c r="AW28" s="69">
        <v>0.57453859029082344</v>
      </c>
      <c r="AX28" s="69">
        <v>0.68587996019974873</v>
      </c>
      <c r="AY28" s="69"/>
      <c r="AZ28" s="69">
        <f t="shared" si="38"/>
        <v>0.15413791354150175</v>
      </c>
      <c r="BA28" s="69">
        <f>'RD T1'!E172</f>
        <v>0.29211558774602991</v>
      </c>
      <c r="BB28" s="69">
        <f t="shared" si="39"/>
        <v>0.44625350128753166</v>
      </c>
      <c r="BD28" t="str">
        <f t="shared" si="40"/>
        <v>71 Sales occupations</v>
      </c>
      <c r="BE28" s="69">
        <v>4.8235430011087086</v>
      </c>
      <c r="BF28" s="69">
        <v>5.1294441427658306</v>
      </c>
      <c r="BG28" s="69">
        <v>5.3971377605131261</v>
      </c>
      <c r="BH28" s="69">
        <v>5.3682298468422776</v>
      </c>
      <c r="BI28" s="69">
        <v>5.7821806486609075</v>
      </c>
      <c r="BJ28" s="69"/>
      <c r="BK28" s="69">
        <f t="shared" si="41"/>
        <v>0.38504288814778143</v>
      </c>
      <c r="BL28" s="69">
        <f>'RD T1'!E201</f>
        <v>2.5046568589144216</v>
      </c>
      <c r="BM28" s="69">
        <f t="shared" si="42"/>
        <v>2.889699747062203</v>
      </c>
      <c r="BO28" t="str">
        <f t="shared" si="43"/>
        <v>71 Sales occupations</v>
      </c>
      <c r="BP28" s="69">
        <v>4.9393849962247147</v>
      </c>
      <c r="BQ28" s="69">
        <v>4.6525414476273514</v>
      </c>
      <c r="BR28" s="69">
        <v>5.0217359573430214</v>
      </c>
      <c r="BS28" s="69">
        <v>4.2856635352154617</v>
      </c>
      <c r="BT28" s="69">
        <v>3.3776470606463942</v>
      </c>
      <c r="BU28" s="69"/>
      <c r="BV28" s="69">
        <f t="shared" si="44"/>
        <v>-1.6440888966966272</v>
      </c>
      <c r="BW28" s="69">
        <f>'RD T1'!E230</f>
        <v>1.9212408441566062</v>
      </c>
      <c r="BX28" s="69">
        <f t="shared" si="45"/>
        <v>0.27715194745997906</v>
      </c>
      <c r="BZ28" t="str">
        <f t="shared" si="46"/>
        <v>71 Sales occupations</v>
      </c>
      <c r="CA28" s="69">
        <v>3.590723842870319</v>
      </c>
      <c r="CB28" s="69">
        <v>3.5159992729113498</v>
      </c>
      <c r="CC28" s="69">
        <v>2.976967351213851</v>
      </c>
      <c r="CD28" s="69">
        <v>2.4257499571339993</v>
      </c>
      <c r="CE28" s="69">
        <v>1.1334298345195462</v>
      </c>
      <c r="CF28" s="69"/>
      <c r="CG28" s="69">
        <f t="shared" si="47"/>
        <v>-1.8435375166943049</v>
      </c>
      <c r="CH28" s="69">
        <f>'RD T1'!E259</f>
        <v>0.69580265034002808</v>
      </c>
      <c r="CI28" s="69">
        <f t="shared" si="48"/>
        <v>-1.1477348663542768</v>
      </c>
      <c r="CK28" t="str">
        <f t="shared" si="49"/>
        <v>71 Sales occupations</v>
      </c>
      <c r="CL28" s="69">
        <v>1.6718561371374392</v>
      </c>
      <c r="CM28" s="69">
        <v>1.5688867770740433</v>
      </c>
      <c r="CN28" s="69">
        <v>1.1613114250658285</v>
      </c>
      <c r="CO28" s="69">
        <v>0.85373478034710926</v>
      </c>
      <c r="CP28" s="69">
        <v>0.50118765706941004</v>
      </c>
      <c r="CQ28" s="69"/>
      <c r="CR28" s="69">
        <f t="shared" si="50"/>
        <v>-0.66012376799641848</v>
      </c>
      <c r="CS28" s="69">
        <f>'RD T1'!E288</f>
        <v>0.22348183130691476</v>
      </c>
      <c r="CT28" s="69">
        <f t="shared" si="51"/>
        <v>-0.43664193668950368</v>
      </c>
    </row>
    <row r="29" spans="1:98" x14ac:dyDescent="0.2">
      <c r="A29" s="10" t="str">
        <f>name!D25</f>
        <v>72 Customer service occupations</v>
      </c>
      <c r="B29" s="69">
        <v>1.5586255002321131E-2</v>
      </c>
      <c r="C29" s="69">
        <v>1.6644716746675416E-2</v>
      </c>
      <c r="D29" s="69">
        <v>1.5891752079273559E-2</v>
      </c>
      <c r="E29" s="69">
        <v>2.8315547379698703E-2</v>
      </c>
      <c r="F29" s="69">
        <v>4.1861778951198303E-2</v>
      </c>
      <c r="G29" s="11"/>
      <c r="H29" s="69">
        <f>F29-D29</f>
        <v>2.5970026871924744E-2</v>
      </c>
      <c r="I29" s="69">
        <f>'RD T1'!E57</f>
        <v>1.4966002290148684E-2</v>
      </c>
      <c r="J29" s="69">
        <f t="shared" si="27"/>
        <v>4.093602916207343E-2</v>
      </c>
      <c r="L29" t="str">
        <f t="shared" si="28"/>
        <v>72 Customer service occupations</v>
      </c>
      <c r="M29" s="69">
        <v>0.14409595267689601</v>
      </c>
      <c r="N29" s="69">
        <v>0.17479815068959348</v>
      </c>
      <c r="O29" s="69">
        <v>0.16224372152310751</v>
      </c>
      <c r="P29" s="69">
        <v>0.27087760052814708</v>
      </c>
      <c r="Q29" s="69">
        <v>0.40289735762804996</v>
      </c>
      <c r="R29" s="11"/>
      <c r="S29" s="69">
        <f t="shared" si="29"/>
        <v>0.24065363610494245</v>
      </c>
      <c r="T29" s="69">
        <f>'RD T1'!E86</f>
        <v>0.15612302134184788</v>
      </c>
      <c r="U29" s="69">
        <f t="shared" si="30"/>
        <v>0.39677665744679036</v>
      </c>
      <c r="W29" t="str">
        <f t="shared" si="31"/>
        <v>72 Customer service occupations</v>
      </c>
      <c r="X29" s="69">
        <v>0.64694811720832923</v>
      </c>
      <c r="Y29" s="69">
        <v>0.73257452672259726</v>
      </c>
      <c r="Z29" s="69">
        <v>0.76720557639843867</v>
      </c>
      <c r="AA29" s="69">
        <v>0.9861780438585428</v>
      </c>
      <c r="AB29" s="69">
        <v>1.2692898090620421</v>
      </c>
      <c r="AC29" s="69"/>
      <c r="AD29" s="69">
        <f t="shared" si="32"/>
        <v>0.50208423266360347</v>
      </c>
      <c r="AE29" s="69">
        <f>'RD T1'!E115</f>
        <v>0.53683158973306178</v>
      </c>
      <c r="AF29" s="69">
        <f t="shared" si="33"/>
        <v>1.0389158223966652</v>
      </c>
      <c r="AH29" t="str">
        <f t="shared" si="34"/>
        <v>72 Customer service occupations</v>
      </c>
      <c r="AI29" s="69">
        <v>0.20438305660643946</v>
      </c>
      <c r="AJ29" s="69">
        <v>0.23775552967367872</v>
      </c>
      <c r="AK29" s="69">
        <v>0.24603668730055792</v>
      </c>
      <c r="AL29" s="69">
        <v>0.31711948284400066</v>
      </c>
      <c r="AM29" s="69">
        <v>0.40861854665039332</v>
      </c>
      <c r="AN29" s="69"/>
      <c r="AO29" s="69">
        <f t="shared" si="35"/>
        <v>0.16258185934983541</v>
      </c>
      <c r="AP29" s="69">
        <f>'RD T1'!E144</f>
        <v>0.18115087418459447</v>
      </c>
      <c r="AQ29" s="69">
        <f t="shared" si="36"/>
        <v>0.3437327335344299</v>
      </c>
      <c r="AS29" t="str">
        <f t="shared" si="37"/>
        <v>72 Customer service occupations</v>
      </c>
      <c r="AT29" s="69">
        <v>0.29161656896414639</v>
      </c>
      <c r="AU29" s="69">
        <v>0.32988269161255451</v>
      </c>
      <c r="AV29" s="69">
        <v>0.33626441052212269</v>
      </c>
      <c r="AW29" s="69">
        <v>0.43605249574516791</v>
      </c>
      <c r="AX29" s="69">
        <v>0.52196075120910657</v>
      </c>
      <c r="AY29" s="69"/>
      <c r="AZ29" s="69">
        <f t="shared" si="38"/>
        <v>0.18569634068698387</v>
      </c>
      <c r="BA29" s="69">
        <f>'RD T1'!E173</f>
        <v>0.21115411122234753</v>
      </c>
      <c r="BB29" s="69">
        <f t="shared" si="39"/>
        <v>0.39685045190933144</v>
      </c>
      <c r="BD29" t="str">
        <f t="shared" si="40"/>
        <v>72 Customer service occupations</v>
      </c>
      <c r="BE29" s="69">
        <v>1.2202806396244592</v>
      </c>
      <c r="BF29" s="69">
        <v>1.2839664662305501</v>
      </c>
      <c r="BG29" s="69">
        <v>1.4900724748528436</v>
      </c>
      <c r="BH29" s="69">
        <v>1.6084351119141584</v>
      </c>
      <c r="BI29" s="69">
        <v>1.8775424727994803</v>
      </c>
      <c r="BJ29" s="69"/>
      <c r="BK29" s="69">
        <f t="shared" si="41"/>
        <v>0.38746999794663672</v>
      </c>
      <c r="BL29" s="69">
        <f>'RD T1'!E202</f>
        <v>0.6930373000675516</v>
      </c>
      <c r="BM29" s="69">
        <f t="shared" si="42"/>
        <v>1.0805072980141883</v>
      </c>
      <c r="BO29" t="str">
        <f t="shared" si="43"/>
        <v>72 Customer service occupations</v>
      </c>
      <c r="BP29" s="69">
        <v>1.1229976786967091</v>
      </c>
      <c r="BQ29" s="69">
        <v>1.1681920229797054</v>
      </c>
      <c r="BR29" s="69">
        <v>1.3482722607338695</v>
      </c>
      <c r="BS29" s="69">
        <v>1.2626359894526813</v>
      </c>
      <c r="BT29" s="69">
        <v>1.1283663714544212</v>
      </c>
      <c r="BU29" s="69"/>
      <c r="BV29" s="69">
        <f t="shared" si="44"/>
        <v>-0.21990588927944832</v>
      </c>
      <c r="BW29" s="69">
        <f>'RD T1'!E231</f>
        <v>0.56636318838602928</v>
      </c>
      <c r="BX29" s="69">
        <f t="shared" si="45"/>
        <v>0.34645729910658096</v>
      </c>
      <c r="BZ29" t="str">
        <f t="shared" si="46"/>
        <v>72 Customer service occupations</v>
      </c>
      <c r="CA29" s="69">
        <v>0.68783414435879398</v>
      </c>
      <c r="CB29" s="69">
        <v>0.66258178772044329</v>
      </c>
      <c r="CC29" s="69">
        <v>0.66370083675516622</v>
      </c>
      <c r="CD29" s="69">
        <v>0.6769136508816963</v>
      </c>
      <c r="CE29" s="69">
        <v>0.66192257467596816</v>
      </c>
      <c r="CF29" s="69"/>
      <c r="CG29" s="69">
        <f t="shared" si="47"/>
        <v>-1.7782620791980674E-3</v>
      </c>
      <c r="CH29" s="69">
        <f>'RD T1'!E260</f>
        <v>0.21049746656481128</v>
      </c>
      <c r="CI29" s="69">
        <f t="shared" si="48"/>
        <v>0.20871920448561321</v>
      </c>
      <c r="CK29" t="str">
        <f t="shared" si="49"/>
        <v>72 Customer service occupations</v>
      </c>
      <c r="CL29" s="69">
        <v>0.19553760066551848</v>
      </c>
      <c r="CM29" s="69">
        <v>0.25898401510575453</v>
      </c>
      <c r="CN29" s="69">
        <v>0.22054490080552833</v>
      </c>
      <c r="CO29" s="69">
        <v>0.24602460376734278</v>
      </c>
      <c r="CP29" s="69">
        <v>0.22135334659857589</v>
      </c>
      <c r="CQ29" s="69"/>
      <c r="CR29" s="69">
        <f t="shared" si="50"/>
        <v>8.0844579304756303E-4</v>
      </c>
      <c r="CS29" s="69">
        <f>'RD T1'!E289</f>
        <v>8.2111539521915508E-2</v>
      </c>
      <c r="CT29" s="69">
        <f t="shared" si="51"/>
        <v>8.2919985314963071E-2</v>
      </c>
    </row>
    <row r="30" spans="1:98" x14ac:dyDescent="0.2">
      <c r="A30" s="10" t="str">
        <f>name!D26</f>
        <v>81 Process, plant and machine operatives</v>
      </c>
      <c r="B30" s="69">
        <v>1.9352472644644247E-2</v>
      </c>
      <c r="C30" s="69">
        <v>2.1031843986588149E-2</v>
      </c>
      <c r="D30" s="69">
        <v>1.4574606214357067E-2</v>
      </c>
      <c r="E30" s="69">
        <v>2.9967067500467431E-2</v>
      </c>
      <c r="F30" s="69">
        <v>6.1434554355816448E-2</v>
      </c>
      <c r="G30" s="11"/>
      <c r="H30" s="69">
        <f t="shared" si="26"/>
        <v>4.6859948141459384E-2</v>
      </c>
      <c r="I30" s="69">
        <f>'RD T1'!E58</f>
        <v>2.3261433239883538E-2</v>
      </c>
      <c r="J30" s="69">
        <f t="shared" si="27"/>
        <v>7.0121381381342926E-2</v>
      </c>
      <c r="L30" t="str">
        <f t="shared" si="28"/>
        <v>81 Process, plant and machine operatives</v>
      </c>
      <c r="M30" s="69">
        <v>0.14506226413231554</v>
      </c>
      <c r="N30" s="69">
        <v>0.18483311368810465</v>
      </c>
      <c r="O30" s="69">
        <v>0.14467780028684799</v>
      </c>
      <c r="P30" s="69">
        <v>0.27525961042204261</v>
      </c>
      <c r="Q30" s="69">
        <v>0.44851229910150575</v>
      </c>
      <c r="R30" s="11"/>
      <c r="S30" s="69">
        <f t="shared" si="29"/>
        <v>0.30383449881465774</v>
      </c>
      <c r="T30" s="69">
        <f>'RD T1'!E87</f>
        <v>0.18219330904207937</v>
      </c>
      <c r="U30" s="69">
        <f t="shared" si="30"/>
        <v>0.4860278078567371</v>
      </c>
      <c r="W30" t="str">
        <f t="shared" si="31"/>
        <v>81 Process, plant and machine operatives</v>
      </c>
      <c r="X30" s="69">
        <v>0.37917345177643352</v>
      </c>
      <c r="Y30" s="69">
        <v>0.39201250829447593</v>
      </c>
      <c r="Z30" s="69">
        <v>0.34787589041375966</v>
      </c>
      <c r="AA30" s="69">
        <v>0.55071052142656796</v>
      </c>
      <c r="AB30" s="69">
        <v>0.85164560698441816</v>
      </c>
      <c r="AC30" s="69"/>
      <c r="AD30" s="69">
        <f t="shared" si="32"/>
        <v>0.5037697165706585</v>
      </c>
      <c r="AE30" s="69">
        <f>'RD T1'!E116</f>
        <v>0.34805082144190624</v>
      </c>
      <c r="AF30" s="69">
        <f t="shared" si="33"/>
        <v>0.85182053801256474</v>
      </c>
      <c r="AH30" t="str">
        <f t="shared" si="34"/>
        <v>81 Process, plant and machine operatives</v>
      </c>
      <c r="AI30" s="69">
        <v>0.17114542216458278</v>
      </c>
      <c r="AJ30" s="69">
        <v>0.18052527333251919</v>
      </c>
      <c r="AK30" s="69">
        <v>0.16659629766578116</v>
      </c>
      <c r="AL30" s="69">
        <v>0.23843934724970361</v>
      </c>
      <c r="AM30" s="69">
        <v>0.32196479041581771</v>
      </c>
      <c r="AN30" s="69"/>
      <c r="AO30" s="69">
        <f t="shared" si="35"/>
        <v>0.15536849275003656</v>
      </c>
      <c r="AP30" s="69">
        <f>'RD T1'!E145</f>
        <v>0.13069056067221782</v>
      </c>
      <c r="AQ30" s="69">
        <f t="shared" si="36"/>
        <v>0.28605905342225435</v>
      </c>
      <c r="AS30" t="str">
        <f t="shared" si="37"/>
        <v>81 Process, plant and machine operatives</v>
      </c>
      <c r="AT30" s="69">
        <v>0.37396538545010632</v>
      </c>
      <c r="AU30" s="69">
        <v>0.3861998990195476</v>
      </c>
      <c r="AV30" s="69">
        <v>0.36063792532986438</v>
      </c>
      <c r="AW30" s="69">
        <v>0.47801436133474579</v>
      </c>
      <c r="AX30" s="69">
        <v>0.60443876107796823</v>
      </c>
      <c r="AY30" s="69"/>
      <c r="AZ30" s="69">
        <f t="shared" si="38"/>
        <v>0.24380083574810385</v>
      </c>
      <c r="BA30" s="69">
        <f>'RD T1'!E174</f>
        <v>0.25827215276933585</v>
      </c>
      <c r="BB30" s="69">
        <f t="shared" si="39"/>
        <v>0.50207298851743976</v>
      </c>
      <c r="BD30" t="str">
        <f t="shared" si="40"/>
        <v>81 Process, plant and machine operatives</v>
      </c>
      <c r="BE30" s="69">
        <v>2.7867440277635827</v>
      </c>
      <c r="BF30" s="69">
        <v>2.9980606133671941</v>
      </c>
      <c r="BG30" s="69">
        <v>3.0386959504440219</v>
      </c>
      <c r="BH30" s="69">
        <v>3.2717533841582389</v>
      </c>
      <c r="BI30" s="69">
        <v>3.56144136726807</v>
      </c>
      <c r="BJ30" s="69"/>
      <c r="BK30" s="69">
        <f t="shared" si="41"/>
        <v>0.52274541682404818</v>
      </c>
      <c r="BL30" s="69">
        <f>'RD T1'!E203</f>
        <v>1.226329272714995</v>
      </c>
      <c r="BM30" s="69">
        <f t="shared" si="42"/>
        <v>1.7490746895390432</v>
      </c>
      <c r="BO30" t="str">
        <f t="shared" si="43"/>
        <v>81 Process, plant and machine operatives</v>
      </c>
      <c r="BP30" s="69">
        <v>3.5201859021769462</v>
      </c>
      <c r="BQ30" s="69">
        <v>3.503378122095437</v>
      </c>
      <c r="BR30" s="69">
        <v>3.5639372333654809</v>
      </c>
      <c r="BS30" s="69">
        <v>3.5957199067068966</v>
      </c>
      <c r="BT30" s="69">
        <v>2.9864552388386456</v>
      </c>
      <c r="BU30" s="69"/>
      <c r="BV30" s="69">
        <f t="shared" si="44"/>
        <v>-0.57748199452683524</v>
      </c>
      <c r="BW30" s="69">
        <f>'RD T1'!E232</f>
        <v>1.3735218910571816</v>
      </c>
      <c r="BX30" s="69">
        <f t="shared" si="45"/>
        <v>0.79603989653034635</v>
      </c>
      <c r="BZ30" t="str">
        <f t="shared" si="46"/>
        <v>81 Process, plant and machine operatives</v>
      </c>
      <c r="CA30" s="69">
        <v>3.3709834354497716</v>
      </c>
      <c r="CB30" s="69">
        <v>3.0383198344747271</v>
      </c>
      <c r="CC30" s="69">
        <v>2.6360272795403294</v>
      </c>
      <c r="CD30" s="69">
        <v>2.542729753780868</v>
      </c>
      <c r="CE30" s="69">
        <v>1.200528602734823</v>
      </c>
      <c r="CF30" s="69"/>
      <c r="CG30" s="69">
        <f t="shared" si="47"/>
        <v>-1.4354986768055065</v>
      </c>
      <c r="CH30" s="69">
        <f>'RD T1'!E261</f>
        <v>0.7341453835994326</v>
      </c>
      <c r="CI30" s="69">
        <f t="shared" si="48"/>
        <v>-0.70135329320607387</v>
      </c>
      <c r="CK30" t="str">
        <f t="shared" si="49"/>
        <v>81 Process, plant and machine operatives</v>
      </c>
      <c r="CL30" s="69">
        <v>1.663686812788864</v>
      </c>
      <c r="CM30" s="69">
        <v>1.4276687895694429</v>
      </c>
      <c r="CN30" s="69">
        <v>1.092678280515375</v>
      </c>
      <c r="CO30" s="69">
        <v>0.50399712505468341</v>
      </c>
      <c r="CP30" s="69">
        <v>0.14379171488302145</v>
      </c>
      <c r="CQ30" s="69"/>
      <c r="CR30" s="69">
        <f t="shared" si="50"/>
        <v>-0.94888656563235352</v>
      </c>
      <c r="CS30" s="69">
        <f>'RD T1'!E290</f>
        <v>0.12366964608395464</v>
      </c>
      <c r="CT30" s="69">
        <f t="shared" si="51"/>
        <v>-0.82521691954839893</v>
      </c>
    </row>
    <row r="31" spans="1:98" x14ac:dyDescent="0.2">
      <c r="A31" s="10" t="str">
        <f>name!D27</f>
        <v>82 Transport and mobile machine drivers and operatives</v>
      </c>
      <c r="B31" s="69">
        <v>1.9210327447960553E-2</v>
      </c>
      <c r="C31" s="69">
        <v>1.8901783305910941E-2</v>
      </c>
      <c r="D31" s="69">
        <v>1.6243095345821575E-2</v>
      </c>
      <c r="E31" s="69">
        <v>2.7102036891924239E-2</v>
      </c>
      <c r="F31" s="69">
        <v>4.0859565851432043E-2</v>
      </c>
      <c r="G31" s="11"/>
      <c r="H31" s="69">
        <f t="shared" si="26"/>
        <v>2.4616470505610468E-2</v>
      </c>
      <c r="I31" s="69">
        <f>'RD T1'!E59</f>
        <v>2.2619209110946521E-2</v>
      </c>
      <c r="J31" s="69">
        <f t="shared" si="27"/>
        <v>4.7235679616556989E-2</v>
      </c>
      <c r="L31" t="str">
        <f t="shared" si="28"/>
        <v>82 Transport and mobile machine drivers and operatives</v>
      </c>
      <c r="M31" s="69">
        <v>0.1154960479850949</v>
      </c>
      <c r="N31" s="69">
        <v>0.13599411136600384</v>
      </c>
      <c r="O31" s="69">
        <v>0.1136041573324845</v>
      </c>
      <c r="P31" s="69">
        <v>0.17175840276986321</v>
      </c>
      <c r="Q31" s="69">
        <v>0.24719656715130525</v>
      </c>
      <c r="R31" s="11"/>
      <c r="S31" s="69">
        <f t="shared" si="29"/>
        <v>0.13359240981882076</v>
      </c>
      <c r="T31" s="69">
        <f>'RD T1'!E88</f>
        <v>0.13548141247630111</v>
      </c>
      <c r="U31" s="69">
        <f t="shared" si="30"/>
        <v>0.26907382229512189</v>
      </c>
      <c r="W31" t="str">
        <f t="shared" si="31"/>
        <v>82 Transport and mobile machine drivers and operatives</v>
      </c>
      <c r="X31" s="69">
        <v>0.38423373205969336</v>
      </c>
      <c r="Y31" s="69">
        <v>0.42533879087845794</v>
      </c>
      <c r="Z31" s="69">
        <v>0.42746911749141459</v>
      </c>
      <c r="AA31" s="69">
        <v>0.53710305999867713</v>
      </c>
      <c r="AB31" s="69">
        <v>0.75184997115149799</v>
      </c>
      <c r="AC31" s="69"/>
      <c r="AD31" s="69">
        <f t="shared" si="32"/>
        <v>0.3243808536600834</v>
      </c>
      <c r="AE31" s="69">
        <f>'RD T1'!E117</f>
        <v>0.4275987683172916</v>
      </c>
      <c r="AF31" s="69">
        <f t="shared" si="33"/>
        <v>0.751979621977375</v>
      </c>
      <c r="AH31" t="str">
        <f t="shared" si="34"/>
        <v>82 Transport and mobile machine drivers and operatives</v>
      </c>
      <c r="AI31" s="69">
        <v>0.18664629894980442</v>
      </c>
      <c r="AJ31" s="69">
        <v>0.20426691543103778</v>
      </c>
      <c r="AK31" s="69">
        <v>0.20234308811868898</v>
      </c>
      <c r="AL31" s="69">
        <v>0.24822088439684653</v>
      </c>
      <c r="AM31" s="69">
        <v>0.31797883336620603</v>
      </c>
      <c r="AN31" s="69"/>
      <c r="AO31" s="69">
        <f t="shared" si="35"/>
        <v>0.11563574524751705</v>
      </c>
      <c r="AP31" s="69">
        <f>'RD T1'!E146</f>
        <v>0.18117850915002112</v>
      </c>
      <c r="AQ31" s="69">
        <f t="shared" si="36"/>
        <v>0.29681425439753817</v>
      </c>
      <c r="AS31" t="str">
        <f t="shared" si="37"/>
        <v>82 Transport and mobile machine drivers and operatives</v>
      </c>
      <c r="AT31" s="69">
        <v>0.3186225598755103</v>
      </c>
      <c r="AU31" s="69">
        <v>0.33042423465800574</v>
      </c>
      <c r="AV31" s="69">
        <v>0.32544885300018467</v>
      </c>
      <c r="AW31" s="69">
        <v>0.40231040377408689</v>
      </c>
      <c r="AX31" s="69">
        <v>0.51396267467129375</v>
      </c>
      <c r="AY31" s="69"/>
      <c r="AZ31" s="69">
        <f t="shared" si="38"/>
        <v>0.18851382167110908</v>
      </c>
      <c r="BA31" s="69">
        <f>'RD T1'!E175</f>
        <v>0.30957950067358181</v>
      </c>
      <c r="BB31" s="69">
        <f t="shared" si="39"/>
        <v>0.49809332234469089</v>
      </c>
      <c r="BD31" t="str">
        <f t="shared" si="40"/>
        <v>82 Transport and mobile machine drivers and operatives</v>
      </c>
      <c r="BE31" s="69">
        <v>2.1024279420254439</v>
      </c>
      <c r="BF31" s="69">
        <v>2.2670078929208808</v>
      </c>
      <c r="BG31" s="69">
        <v>2.2846234358257953</v>
      </c>
      <c r="BH31" s="69">
        <v>2.2852181378950953</v>
      </c>
      <c r="BI31" s="69">
        <v>2.5637394832262257</v>
      </c>
      <c r="BJ31" s="69"/>
      <c r="BK31" s="69">
        <f t="shared" si="41"/>
        <v>0.27911604740043039</v>
      </c>
      <c r="BL31" s="69">
        <f>'RD T1'!E204</f>
        <v>1.1791033517851059</v>
      </c>
      <c r="BM31" s="69">
        <f t="shared" si="42"/>
        <v>1.4582193991855363</v>
      </c>
      <c r="BO31" t="str">
        <f t="shared" si="43"/>
        <v>82 Transport and mobile machine drivers and operatives</v>
      </c>
      <c r="BP31" s="69">
        <v>3.0739709353920972</v>
      </c>
      <c r="BQ31" s="69">
        <v>3.0430798573443378</v>
      </c>
      <c r="BR31" s="69">
        <v>3.0214172358760365</v>
      </c>
      <c r="BS31" s="69">
        <v>2.8861375804788856</v>
      </c>
      <c r="BT31" s="69">
        <v>2.6577936924882359</v>
      </c>
      <c r="BU31" s="69"/>
      <c r="BV31" s="69">
        <f t="shared" si="44"/>
        <v>-0.36362354338780056</v>
      </c>
      <c r="BW31" s="69">
        <f>'RD T1'!E233</f>
        <v>1.485461645927793</v>
      </c>
      <c r="BX31" s="69">
        <f t="shared" si="45"/>
        <v>1.1218381025399924</v>
      </c>
      <c r="BZ31" t="str">
        <f t="shared" si="46"/>
        <v>82 Transport and mobile machine drivers and operatives</v>
      </c>
      <c r="CA31" s="69">
        <v>3.3258040087030754</v>
      </c>
      <c r="CB31" s="69">
        <v>2.7020482034084852</v>
      </c>
      <c r="CC31" s="69">
        <v>2.486721071168895</v>
      </c>
      <c r="CD31" s="69">
        <v>2.3435689281012646</v>
      </c>
      <c r="CE31" s="69">
        <v>1.7494749360286348</v>
      </c>
      <c r="CF31" s="69"/>
      <c r="CG31" s="69">
        <f t="shared" si="47"/>
        <v>-0.73724613514026016</v>
      </c>
      <c r="CH31" s="69">
        <f>'RD T1'!E262</f>
        <v>0.98222126583859681</v>
      </c>
      <c r="CI31" s="69">
        <f t="shared" si="48"/>
        <v>0.24497513069833665</v>
      </c>
      <c r="CK31" t="str">
        <f t="shared" si="49"/>
        <v>82 Transport and mobile machine drivers and operatives</v>
      </c>
      <c r="CL31" s="69">
        <v>1.3394513553609624</v>
      </c>
      <c r="CM31" s="69">
        <v>1.4711228280212727</v>
      </c>
      <c r="CN31" s="69">
        <v>1.2235413628506067</v>
      </c>
      <c r="CO31" s="69">
        <v>1.0753949121227648</v>
      </c>
      <c r="CP31" s="69">
        <v>0.55120366434355028</v>
      </c>
      <c r="CQ31" s="69"/>
      <c r="CR31" s="69">
        <f t="shared" si="50"/>
        <v>-0.67233769850705638</v>
      </c>
      <c r="CS31" s="69">
        <f>'RD T1'!E291</f>
        <v>0.38759464748610517</v>
      </c>
      <c r="CT31" s="69">
        <f t="shared" si="51"/>
        <v>-0.28474305102095121</v>
      </c>
    </row>
    <row r="32" spans="1:98" x14ac:dyDescent="0.2">
      <c r="A32" s="10" t="str">
        <f>name!D28</f>
        <v>91 Elementary trades and related occupations</v>
      </c>
      <c r="B32" s="69">
        <v>2.2884198091155684E-4</v>
      </c>
      <c r="C32" s="69">
        <v>2.5254353304518144E-4</v>
      </c>
      <c r="D32" s="69">
        <v>2.0447655067852027E-4</v>
      </c>
      <c r="E32" s="69">
        <v>1.4358364243165303E-3</v>
      </c>
      <c r="F32" s="69">
        <v>3.6612502031451682E-3</v>
      </c>
      <c r="G32" s="11"/>
      <c r="H32" s="69">
        <f t="shared" si="26"/>
        <v>3.4567736524666478E-3</v>
      </c>
      <c r="I32" s="69">
        <f>'RD T1'!E60</f>
        <v>1.5745580395966218E-3</v>
      </c>
      <c r="J32" s="69">
        <f t="shared" si="27"/>
        <v>5.0313316920632695E-3</v>
      </c>
      <c r="L32" t="str">
        <f t="shared" si="28"/>
        <v>91 Elementary trades and related occupations</v>
      </c>
      <c r="M32" s="69">
        <v>6.7449505431152856E-2</v>
      </c>
      <c r="N32" s="69">
        <v>6.8170596391498889E-2</v>
      </c>
      <c r="O32" s="69">
        <v>4.6101600656310027E-2</v>
      </c>
      <c r="P32" s="69">
        <v>0.13682711028502756</v>
      </c>
      <c r="Q32" s="69">
        <v>0.2866945187033319</v>
      </c>
      <c r="R32" s="11"/>
      <c r="S32" s="69">
        <f t="shared" si="29"/>
        <v>0.24059291804702188</v>
      </c>
      <c r="T32" s="69">
        <f>'RD T1'!E89</f>
        <v>0.12083906855486382</v>
      </c>
      <c r="U32" s="69">
        <f t="shared" si="30"/>
        <v>0.36143198660188569</v>
      </c>
      <c r="W32" t="str">
        <f t="shared" si="31"/>
        <v>91 Elementary trades and related occupations</v>
      </c>
      <c r="X32" s="69">
        <v>0.24699413147967383</v>
      </c>
      <c r="Y32" s="69">
        <v>0.24608226747322676</v>
      </c>
      <c r="Z32" s="69">
        <v>0.21175972988809297</v>
      </c>
      <c r="AA32" s="69">
        <v>0.55858239262749443</v>
      </c>
      <c r="AB32" s="69">
        <v>0.86903142720140159</v>
      </c>
      <c r="AC32" s="69"/>
      <c r="AD32" s="69">
        <f t="shared" si="32"/>
        <v>0.65727169731330859</v>
      </c>
      <c r="AE32" s="69">
        <f>'RD T1'!E118</f>
        <v>0.43847141402779144</v>
      </c>
      <c r="AF32" s="69">
        <f t="shared" si="33"/>
        <v>1.0957431113411</v>
      </c>
      <c r="AH32" t="str">
        <f t="shared" si="34"/>
        <v>91 Elementary trades and related occupations</v>
      </c>
      <c r="AI32" s="69">
        <v>0.14974460965206624</v>
      </c>
      <c r="AJ32" s="69">
        <v>0.15122415992829349</v>
      </c>
      <c r="AK32" s="69">
        <v>0.12535597724535172</v>
      </c>
      <c r="AL32" s="69">
        <v>0.35575864089274811</v>
      </c>
      <c r="AM32" s="69">
        <v>0.58446625439716815</v>
      </c>
      <c r="AN32" s="69"/>
      <c r="AO32" s="69">
        <f t="shared" si="35"/>
        <v>0.4591102771518164</v>
      </c>
      <c r="AP32" s="69">
        <f>'RD T1'!E147</f>
        <v>0.29995438413432723</v>
      </c>
      <c r="AQ32" s="69">
        <f t="shared" si="36"/>
        <v>0.75906466128614358</v>
      </c>
      <c r="AS32" t="str">
        <f t="shared" si="37"/>
        <v>91 Elementary trades and related occupations</v>
      </c>
      <c r="AT32" s="69">
        <v>0.17075658361421192</v>
      </c>
      <c r="AU32" s="69">
        <v>0.1607787756432289</v>
      </c>
      <c r="AV32" s="69">
        <v>0.15479104325930193</v>
      </c>
      <c r="AW32" s="69">
        <v>0.3831659209166583</v>
      </c>
      <c r="AX32" s="69">
        <v>0.56813024079319774</v>
      </c>
      <c r="AY32" s="69"/>
      <c r="AZ32" s="69">
        <f t="shared" si="38"/>
        <v>0.41333919753389581</v>
      </c>
      <c r="BA32" s="69">
        <f>'RD T1'!E176</f>
        <v>0.25946116229313537</v>
      </c>
      <c r="BB32" s="69">
        <f t="shared" si="39"/>
        <v>0.67280035982703112</v>
      </c>
      <c r="BD32" t="str">
        <f t="shared" si="40"/>
        <v>91 Elementary trades and related occupations</v>
      </c>
      <c r="BE32" s="69">
        <v>1.0088926024573406</v>
      </c>
      <c r="BF32" s="69">
        <v>0.91174228182165817</v>
      </c>
      <c r="BG32" s="69">
        <v>0.92891675375672955</v>
      </c>
      <c r="BH32" s="69">
        <v>1.7609570166978257</v>
      </c>
      <c r="BI32" s="69">
        <v>2.5390377344604778</v>
      </c>
      <c r="BJ32" s="69"/>
      <c r="BK32" s="69">
        <f t="shared" si="41"/>
        <v>1.6101209807037482</v>
      </c>
      <c r="BL32" s="69">
        <f>'RD T1'!E205</f>
        <v>0.95909072873835655</v>
      </c>
      <c r="BM32" s="69">
        <f t="shared" si="42"/>
        <v>2.5692117094421048</v>
      </c>
      <c r="BO32" t="str">
        <f t="shared" si="43"/>
        <v>91 Elementary trades and related occupations</v>
      </c>
      <c r="BP32" s="69">
        <v>1.6296230451433937</v>
      </c>
      <c r="BQ32" s="69">
        <v>1.3904457490325557</v>
      </c>
      <c r="BR32" s="69">
        <v>1.4168132956364083</v>
      </c>
      <c r="BS32" s="69">
        <v>2.264997129678199</v>
      </c>
      <c r="BT32" s="69">
        <v>2.3280520923807932</v>
      </c>
      <c r="BU32" s="69"/>
      <c r="BV32" s="69">
        <f t="shared" si="44"/>
        <v>0.9112387967443849</v>
      </c>
      <c r="BW32" s="69">
        <f>'RD T1'!E234</f>
        <v>0.97691991164461234</v>
      </c>
      <c r="BX32" s="69">
        <f t="shared" si="45"/>
        <v>1.8881587083889972</v>
      </c>
      <c r="BZ32" t="str">
        <f t="shared" si="46"/>
        <v>91 Elementary trades and related occupations</v>
      </c>
      <c r="CA32" s="69">
        <v>2.2893599105096474</v>
      </c>
      <c r="CB32" s="69">
        <v>1.9843206985079573</v>
      </c>
      <c r="CC32" s="69">
        <v>1.7610844506676679</v>
      </c>
      <c r="CD32" s="69">
        <v>2.9284666514557207</v>
      </c>
      <c r="CE32" s="69">
        <v>2.5672786660283275</v>
      </c>
      <c r="CF32" s="69"/>
      <c r="CG32" s="69">
        <f t="shared" si="47"/>
        <v>0.80619421536065961</v>
      </c>
      <c r="CH32" s="69">
        <f>'RD T1'!E263</f>
        <v>1.0961758325373165</v>
      </c>
      <c r="CI32" s="69">
        <f t="shared" si="48"/>
        <v>1.9023700478979761</v>
      </c>
      <c r="CK32" t="str">
        <f t="shared" si="49"/>
        <v>91 Elementary trades and related occupations</v>
      </c>
      <c r="CL32" s="69">
        <v>1.0984711527428761</v>
      </c>
      <c r="CM32" s="69">
        <v>0.94123243984892624</v>
      </c>
      <c r="CN32" s="69">
        <v>0.74007441176980615</v>
      </c>
      <c r="CO32" s="69">
        <v>1.1064754733358546</v>
      </c>
      <c r="CP32" s="69">
        <v>0.67545929842332064</v>
      </c>
      <c r="CQ32" s="69"/>
      <c r="CR32" s="69">
        <f t="shared" si="50"/>
        <v>-6.4615113346485509E-2</v>
      </c>
      <c r="CS32" s="69">
        <f>'RD T1'!E292</f>
        <v>0.3364713191726813</v>
      </c>
      <c r="CT32" s="69">
        <f t="shared" si="51"/>
        <v>0.2718562058261958</v>
      </c>
    </row>
    <row r="33" spans="1:98" x14ac:dyDescent="0.2">
      <c r="A33" s="10" t="str">
        <f>name!D29</f>
        <v>92 Elementary administration and service occupations</v>
      </c>
      <c r="B33" s="69">
        <v>1.6751800449646793E-2</v>
      </c>
      <c r="C33" s="69">
        <v>2.1940222962741743E-2</v>
      </c>
      <c r="D33" s="69">
        <v>1.8218050029288002E-2</v>
      </c>
      <c r="E33" s="69">
        <v>2.6203754419711008E-2</v>
      </c>
      <c r="F33" s="69">
        <v>3.7878930892797015E-2</v>
      </c>
      <c r="G33" s="11"/>
      <c r="H33" s="69">
        <f t="shared" ref="H33" si="52">F33-D33</f>
        <v>1.9660880863509013E-2</v>
      </c>
      <c r="I33" s="69">
        <f>'RD T1'!E61</f>
        <v>1.8307724386169077E-2</v>
      </c>
      <c r="J33" s="69">
        <f t="shared" ref="J33" si="53">SUM(H33:I33)</f>
        <v>3.7968605249678086E-2</v>
      </c>
      <c r="L33" t="str">
        <f t="shared" ref="L33" si="54">A33</f>
        <v>92 Elementary administration and service occupations</v>
      </c>
      <c r="M33" s="69">
        <v>0.38751043765245219</v>
      </c>
      <c r="N33" s="69">
        <v>0.47563094119133603</v>
      </c>
      <c r="O33" s="69">
        <v>0.39257617211351198</v>
      </c>
      <c r="P33" s="69">
        <v>0.57834794404768786</v>
      </c>
      <c r="Q33" s="69">
        <v>0.81152888714565896</v>
      </c>
      <c r="R33" s="11"/>
      <c r="S33" s="69">
        <f t="shared" ref="S33" si="55">Q33-O33</f>
        <v>0.41895271503214698</v>
      </c>
      <c r="T33" s="69">
        <f>'RD T1'!E90</f>
        <v>0.39112539988107037</v>
      </c>
      <c r="U33" s="69">
        <f t="shared" ref="U33" si="56">SUM(S33:T33)</f>
        <v>0.81007811491321735</v>
      </c>
      <c r="W33" t="str">
        <f t="shared" ref="W33" si="57">A33</f>
        <v>92 Elementary administration and service occupations</v>
      </c>
      <c r="X33" s="69">
        <v>1.4424142963339692</v>
      </c>
      <c r="Y33" s="69">
        <v>1.6766429042686311</v>
      </c>
      <c r="Z33" s="69">
        <v>1.5422823963261985</v>
      </c>
      <c r="AA33" s="69">
        <v>1.7672919557315185</v>
      </c>
      <c r="AB33" s="69">
        <v>2.1330273618652371</v>
      </c>
      <c r="AC33" s="69"/>
      <c r="AD33" s="69">
        <f t="shared" ref="AD33" si="58">AB33-Z33</f>
        <v>0.59074496553903866</v>
      </c>
      <c r="AE33" s="69">
        <f>'RD T1'!E119</f>
        <v>1.1931505116616794</v>
      </c>
      <c r="AF33" s="69">
        <f t="shared" ref="AF33" si="59">SUM(AD33:AE33)</f>
        <v>1.7838954772007181</v>
      </c>
      <c r="AH33" t="str">
        <f t="shared" ref="AH33" si="60">L33</f>
        <v>92 Elementary administration and service occupations</v>
      </c>
      <c r="AI33" s="69">
        <v>0.70975010351647372</v>
      </c>
      <c r="AJ33" s="69">
        <v>0.8411097420678284</v>
      </c>
      <c r="AK33" s="69">
        <v>0.78585523077643804</v>
      </c>
      <c r="AL33" s="69">
        <v>0.87902120840297304</v>
      </c>
      <c r="AM33" s="69">
        <v>1.0879180750850943</v>
      </c>
      <c r="AN33" s="69"/>
      <c r="AO33" s="69">
        <f t="shared" ref="AO33" si="61">AM33-AK33</f>
        <v>0.30206284430865626</v>
      </c>
      <c r="AP33" s="69">
        <f>'RD T1'!E148</f>
        <v>0.58255383340515088</v>
      </c>
      <c r="AQ33" s="69">
        <f t="shared" ref="AQ33" si="62">SUM(AO33:AP33)</f>
        <v>0.88461667771380714</v>
      </c>
      <c r="AS33" t="str">
        <f t="shared" ref="AS33" si="63">W33</f>
        <v>92 Elementary administration and service occupations</v>
      </c>
      <c r="AT33" s="69">
        <v>0.66794362136594965</v>
      </c>
      <c r="AU33" s="69">
        <v>0.72252404361772549</v>
      </c>
      <c r="AV33" s="69">
        <v>0.68099239181666038</v>
      </c>
      <c r="AW33" s="69">
        <v>0.72449515563356159</v>
      </c>
      <c r="AX33" s="69">
        <v>0.86296966479242199</v>
      </c>
      <c r="AY33" s="69"/>
      <c r="AZ33" s="69">
        <f t="shared" ref="AZ33" si="64">AX33-AV33</f>
        <v>0.18197727297576161</v>
      </c>
      <c r="BA33" s="69">
        <f>'RD T1'!E177</f>
        <v>0.46285189174514607</v>
      </c>
      <c r="BB33" s="69">
        <f t="shared" ref="BB33" si="65">SUM(AZ33:BA33)</f>
        <v>0.64482916472090768</v>
      </c>
      <c r="BD33" t="str">
        <f t="shared" ref="BD33" si="66">AH33</f>
        <v>92 Elementary administration and service occupations</v>
      </c>
      <c r="BE33" s="69">
        <v>4.7268836356441764</v>
      </c>
      <c r="BF33" s="69">
        <v>4.6482624477070651</v>
      </c>
      <c r="BG33" s="69">
        <v>4.611499605972937</v>
      </c>
      <c r="BH33" s="69">
        <v>3.8592546787306139</v>
      </c>
      <c r="BI33" s="69">
        <v>3.8923652388869088</v>
      </c>
      <c r="BJ33" s="69"/>
      <c r="BK33" s="69">
        <f t="shared" ref="BK33" si="67">BI33-BG33</f>
        <v>-0.71913436708602818</v>
      </c>
      <c r="BL33" s="69">
        <f>'RD T1'!E206</f>
        <v>1.8519473957616523</v>
      </c>
      <c r="BM33" s="69">
        <f t="shared" ref="BM33" si="68">SUM(BK33:BL33)</f>
        <v>1.1328130286756242</v>
      </c>
      <c r="BO33" t="str">
        <f t="shared" ref="BO33" si="69">AS33</f>
        <v>92 Elementary administration and service occupations</v>
      </c>
      <c r="BP33" s="69">
        <v>7.1426633055022872</v>
      </c>
      <c r="BQ33" s="69">
        <v>7.3123589855148348</v>
      </c>
      <c r="BR33" s="69">
        <v>7.3918749012656066</v>
      </c>
      <c r="BS33" s="69">
        <v>5.9988935858949111</v>
      </c>
      <c r="BT33" s="69">
        <v>4.8672784871038539</v>
      </c>
      <c r="BU33" s="69"/>
      <c r="BV33" s="69">
        <f t="shared" ref="BV33" si="70">BT33-BR33</f>
        <v>-2.5245964141617527</v>
      </c>
      <c r="BW33" s="69">
        <f>'RD T1'!E235</f>
        <v>2.6731065791617143</v>
      </c>
      <c r="BX33" s="69">
        <f t="shared" ref="BX33" si="71">SUM(BV33:BW33)</f>
        <v>0.14851016499996161</v>
      </c>
      <c r="BZ33" t="str">
        <f t="shared" ref="BZ33" si="72">BD33</f>
        <v>92 Elementary administration and service occupations</v>
      </c>
      <c r="CA33" s="69">
        <v>7.2931980621379218</v>
      </c>
      <c r="CB33" s="69">
        <v>7.3762015257051976</v>
      </c>
      <c r="CC33" s="69">
        <v>6.4513123140866284</v>
      </c>
      <c r="CD33" s="69">
        <v>5.5655466801024023</v>
      </c>
      <c r="CE33" s="69">
        <v>3.8522365777105856</v>
      </c>
      <c r="CF33" s="69"/>
      <c r="CG33" s="69">
        <f t="shared" ref="CG33" si="73">CE33-CC33</f>
        <v>-2.5990757363760428</v>
      </c>
      <c r="CH33" s="69">
        <f>'RD T1'!E264</f>
        <v>1.9369138878050858</v>
      </c>
      <c r="CI33" s="69">
        <f t="shared" ref="CI33" si="74">SUM(CG33:CH33)</f>
        <v>-0.66216184857095706</v>
      </c>
      <c r="CK33" t="str">
        <f t="shared" ref="CK33" si="75">BO33</f>
        <v>92 Elementary administration and service occupations</v>
      </c>
      <c r="CL33" s="69">
        <v>3.9662284076358794</v>
      </c>
      <c r="CM33" s="69">
        <v>3.4659924907051054</v>
      </c>
      <c r="CN33" s="69">
        <v>2.5284053731168887</v>
      </c>
      <c r="CO33" s="69">
        <v>1.4994114249755648</v>
      </c>
      <c r="CP33" s="69">
        <v>0.80633059384292316</v>
      </c>
      <c r="CQ33" s="69"/>
      <c r="CR33" s="69">
        <f t="shared" ref="CR33" si="76">CP33-CN33</f>
        <v>-1.7220747792739655</v>
      </c>
      <c r="CS33" s="69">
        <f>'RD T1'!E293</f>
        <v>0.40994514681526795</v>
      </c>
      <c r="CT33" s="69">
        <f t="shared" ref="CT33" si="77">SUM(CR33:CS33)</f>
        <v>-1.3121296324586975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3.1310331259636439</v>
      </c>
      <c r="C35" s="67">
        <f t="shared" ref="C35:F35" si="78">SUM(C8:C33)</f>
        <v>3.7911438793265777</v>
      </c>
      <c r="D35" s="67">
        <f t="shared" si="78"/>
        <v>3.6483511040010685</v>
      </c>
      <c r="E35" s="67">
        <f t="shared" si="78"/>
        <v>4.9494049982591335</v>
      </c>
      <c r="F35" s="67">
        <f t="shared" si="78"/>
        <v>6.6967181545974297</v>
      </c>
      <c r="G35" s="11"/>
      <c r="H35" s="67">
        <f>F35-D35</f>
        <v>3.0483670505963611</v>
      </c>
      <c r="I35" s="67">
        <f>SUM(I8:I33)</f>
        <v>2.7861450042782234</v>
      </c>
      <c r="J35" s="67">
        <f>SUM(H35:I35)</f>
        <v>5.834512054874585</v>
      </c>
      <c r="L35" s="24" t="str">
        <f>A35</f>
        <v>All occupations</v>
      </c>
      <c r="M35" s="67">
        <f>SUM(M8:M33)</f>
        <v>20.399686570543778</v>
      </c>
      <c r="N35" s="67">
        <f t="shared" ref="N35:Q35" si="79">SUM(N8:N33)</f>
        <v>25.68511372591253</v>
      </c>
      <c r="O35" s="67">
        <f t="shared" si="79"/>
        <v>24.732652542678142</v>
      </c>
      <c r="P35" s="67">
        <f t="shared" si="79"/>
        <v>33.779355353517786</v>
      </c>
      <c r="Q35" s="67">
        <f t="shared" si="79"/>
        <v>45.84293997928328</v>
      </c>
      <c r="R35" s="11"/>
      <c r="S35" s="67">
        <f t="shared" si="29"/>
        <v>21.110287436605137</v>
      </c>
      <c r="T35" s="67">
        <f>SUM(T8:T33)</f>
        <v>20.144311002073774</v>
      </c>
      <c r="U35" s="67">
        <f>SUM(S35:T35)</f>
        <v>41.254598438678912</v>
      </c>
      <c r="W35" s="24" t="str">
        <f>A35</f>
        <v>All occupations</v>
      </c>
      <c r="X35" s="67">
        <f>SUM(X8:X33)</f>
        <v>42.874437108980835</v>
      </c>
      <c r="Y35" s="67">
        <f t="shared" ref="Y35:AB35" si="80">SUM(Y8:Y33)</f>
        <v>48.522125627108309</v>
      </c>
      <c r="Z35" s="67">
        <f t="shared" si="80"/>
        <v>49.964573215818938</v>
      </c>
      <c r="AA35" s="67">
        <f t="shared" si="80"/>
        <v>55.942005174551831</v>
      </c>
      <c r="AB35" s="67">
        <f t="shared" si="80"/>
        <v>65.531039616162474</v>
      </c>
      <c r="AC35" s="69"/>
      <c r="AD35" s="67">
        <f t="shared" ref="AD35" si="81">AB35-Z35</f>
        <v>15.566466400343536</v>
      </c>
      <c r="AE35" s="67">
        <f>SUM(AE8:AE33)</f>
        <v>32.287699113809495</v>
      </c>
      <c r="AF35" s="67">
        <f>SUM(AD35:AE35)</f>
        <v>47.854165514153031</v>
      </c>
      <c r="AH35" s="24" t="str">
        <f>L35</f>
        <v>All occupations</v>
      </c>
      <c r="AI35" s="67">
        <f>SUM(AI8:AI33)</f>
        <v>14.722278083197274</v>
      </c>
      <c r="AJ35" s="67">
        <f t="shared" ref="AJ35:AM35" si="82">SUM(AJ8:AJ33)</f>
        <v>14.615366227844941</v>
      </c>
      <c r="AK35" s="67">
        <f t="shared" si="82"/>
        <v>14.352143499432657</v>
      </c>
      <c r="AL35" s="67">
        <f t="shared" si="82"/>
        <v>15.08327571484226</v>
      </c>
      <c r="AM35" s="67">
        <f t="shared" si="82"/>
        <v>16.640080849872138</v>
      </c>
      <c r="AN35" s="69"/>
      <c r="AO35" s="67">
        <f t="shared" ref="AO35" si="83">AM35-AK35</f>
        <v>2.2879373504394813</v>
      </c>
      <c r="AP35" s="67">
        <f>SUM(AP8:AP33)</f>
        <v>8.4059776801737005</v>
      </c>
      <c r="AQ35" s="67">
        <f>SUM(AO35:AP35)</f>
        <v>10.693915030613182</v>
      </c>
      <c r="AS35" s="24" t="str">
        <f>W35</f>
        <v>All occupations</v>
      </c>
      <c r="AT35" s="67">
        <f>SUM(AT8:AT33)</f>
        <v>13.017691707518416</v>
      </c>
      <c r="AU35" s="67">
        <f t="shared" ref="AU35:AX35" si="84">SUM(AU8:AU33)</f>
        <v>14.241378917578166</v>
      </c>
      <c r="AV35" s="67">
        <f t="shared" si="84"/>
        <v>14.460537771273193</v>
      </c>
      <c r="AW35" s="67">
        <f t="shared" si="84"/>
        <v>16.026496310968415</v>
      </c>
      <c r="AX35" s="67">
        <f t="shared" si="84"/>
        <v>18.637039453435055</v>
      </c>
      <c r="AY35" s="69"/>
      <c r="AZ35" s="67">
        <f t="shared" ref="AZ35" si="85">AX35-AV35</f>
        <v>4.1765016821618612</v>
      </c>
      <c r="BA35" s="67">
        <f>SUM(BA8:BA33)</f>
        <v>8.768734843301532</v>
      </c>
      <c r="BB35" s="67">
        <f>SUM(AZ35:BA35)</f>
        <v>12.945236525463393</v>
      </c>
      <c r="BD35" s="24" t="str">
        <f>AH35</f>
        <v>All occupations</v>
      </c>
      <c r="BE35" s="67">
        <f>SUM(BE8:BE33)</f>
        <v>60.080193507989648</v>
      </c>
      <c r="BF35" s="67">
        <f t="shared" ref="BF35:BI35" si="86">SUM(BF8:BF33)</f>
        <v>63.576936293095443</v>
      </c>
      <c r="BG35" s="67">
        <f t="shared" si="86"/>
        <v>68.818070843259775</v>
      </c>
      <c r="BH35" s="67">
        <f t="shared" si="86"/>
        <v>66.827055939794988</v>
      </c>
      <c r="BI35" s="67">
        <f t="shared" si="86"/>
        <v>71.639367694313464</v>
      </c>
      <c r="BJ35" s="69"/>
      <c r="BK35" s="67">
        <f t="shared" ref="BK35" si="87">BI35-BG35</f>
        <v>2.8212968510536882</v>
      </c>
      <c r="BL35" s="67">
        <f>SUM(BL8:BL33)</f>
        <v>30.641943947191415</v>
      </c>
      <c r="BM35" s="67">
        <f>SUM(BK35:BL35)</f>
        <v>33.463240798245103</v>
      </c>
      <c r="BO35" s="24" t="str">
        <f>AS35</f>
        <v>All occupations</v>
      </c>
      <c r="BP35" s="67">
        <f>SUM(BP8:BP33)</f>
        <v>58.19585806115208</v>
      </c>
      <c r="BQ35" s="67">
        <f t="shared" ref="BQ35:BT35" si="88">SUM(BQ8:BQ33)</f>
        <v>56.921998292739836</v>
      </c>
      <c r="BR35" s="67">
        <f t="shared" si="88"/>
        <v>61.582963270924338</v>
      </c>
      <c r="BS35" s="67">
        <f t="shared" si="88"/>
        <v>53.36698379957236</v>
      </c>
      <c r="BT35" s="67">
        <f t="shared" si="88"/>
        <v>42.732366833329742</v>
      </c>
      <c r="BU35" s="69"/>
      <c r="BV35" s="67">
        <f t="shared" ref="BV35" si="89">BT35-BR35</f>
        <v>-18.850596437594596</v>
      </c>
      <c r="BW35" s="67">
        <f>SUM(BW8:BW33)</f>
        <v>22.672245050068131</v>
      </c>
      <c r="BX35" s="67">
        <f>SUM(BV35:BW35)</f>
        <v>3.8216486124735347</v>
      </c>
      <c r="BZ35" s="24" t="str">
        <f>BD35</f>
        <v>All occupations</v>
      </c>
      <c r="CA35" s="67">
        <f>SUM(CA8:CA33)</f>
        <v>42.978182231884659</v>
      </c>
      <c r="CB35" s="67">
        <f t="shared" ref="CB35:CE35" si="90">SUM(CB8:CB33)</f>
        <v>40.095941041138246</v>
      </c>
      <c r="CC35" s="67">
        <f t="shared" si="90"/>
        <v>36.693394763714025</v>
      </c>
      <c r="CD35" s="67">
        <f t="shared" si="90"/>
        <v>32.949013727741246</v>
      </c>
      <c r="CE35" s="67">
        <f t="shared" si="90"/>
        <v>21.874114058770282</v>
      </c>
      <c r="CF35" s="69"/>
      <c r="CG35" s="67">
        <f t="shared" ref="CG35" si="91">CE35-CC35</f>
        <v>-14.819280704943743</v>
      </c>
      <c r="CH35" s="67">
        <f>SUM(CH8:CH33)</f>
        <v>11.071268987428994</v>
      </c>
      <c r="CI35" s="67">
        <f>SUM(CG35:CH35)</f>
        <v>-3.7480117175147498</v>
      </c>
      <c r="CK35" s="24" t="str">
        <f>BO35</f>
        <v>All occupations</v>
      </c>
      <c r="CL35" s="67">
        <f>SUM(CL8:CL33)</f>
        <v>16.691639602769687</v>
      </c>
      <c r="CM35" s="67">
        <f t="shared" ref="CM35:CP35" si="92">SUM(CM8:CM33)</f>
        <v>16.186995995256158</v>
      </c>
      <c r="CN35" s="67">
        <f t="shared" si="92"/>
        <v>12.807312988897845</v>
      </c>
      <c r="CO35" s="67">
        <f t="shared" si="92"/>
        <v>10.103408980751984</v>
      </c>
      <c r="CP35" s="67">
        <f t="shared" si="92"/>
        <v>6.0553333602360109</v>
      </c>
      <c r="CQ35" s="69"/>
      <c r="CR35" s="67">
        <f t="shared" ref="CR35" si="93">CP35-CN35</f>
        <v>-6.7519796286618341</v>
      </c>
      <c r="CS35" s="67">
        <f>SUM(CS8:CS33)</f>
        <v>3.1168770631856497</v>
      </c>
      <c r="CT35" s="67">
        <f>SUM(CR35:CS35)</f>
        <v>-3.6351025654761844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Hull and East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Hull and East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Hull and East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Hull and East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Hull and East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Hull and East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Hull and East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Hull and East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Hull and East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5.392458177931041</v>
      </c>
      <c r="C45" s="18">
        <f t="shared" si="104"/>
        <v>5.6879991134215757</v>
      </c>
      <c r="D45" s="18">
        <f t="shared" si="104"/>
        <v>5.6731378179397423</v>
      </c>
      <c r="E45" s="18">
        <f t="shared" si="104"/>
        <v>5.2145329336782629</v>
      </c>
      <c r="F45" s="18">
        <f t="shared" si="104"/>
        <v>5.3351618702644208</v>
      </c>
      <c r="H45" s="68">
        <f t="shared" ref="H45:H70" si="105">IF(D8&gt;0,(H8/D8)*100,0)</f>
        <v>72.619423190801754</v>
      </c>
      <c r="I45" s="69">
        <f t="shared" ref="I45:I70" si="106">IF(D8&gt;0,I8/D8*100,0)</f>
        <v>79.946981628002646</v>
      </c>
      <c r="J45" s="69">
        <f t="shared" ref="J45:J70" si="107">IF(D8&gt;0,(J8/D8)*100,0)</f>
        <v>152.56640481880439</v>
      </c>
      <c r="L45" t="str">
        <f>A45</f>
        <v>11 Corporate managers and directors</v>
      </c>
      <c r="M45" s="18">
        <f t="shared" ref="M45:Q54" si="108">M8/M$35*100</f>
        <v>7.6971844755132715</v>
      </c>
      <c r="N45" s="18">
        <f t="shared" si="108"/>
        <v>8.110942800383997</v>
      </c>
      <c r="O45" s="18">
        <f t="shared" si="108"/>
        <v>8.0513287229371215</v>
      </c>
      <c r="P45" s="18">
        <f t="shared" si="108"/>
        <v>7.236536227802012</v>
      </c>
      <c r="Q45" s="18">
        <f t="shared" si="108"/>
        <v>7.2264027491451541</v>
      </c>
      <c r="S45" s="68">
        <f t="shared" ref="S45:S70" si="109">IF(O8&gt;0,(S8/O8)*100,0)</f>
        <v>66.36285675241335</v>
      </c>
      <c r="T45" s="69">
        <f t="shared" ref="T45:T70" si="110">IF(O8&gt;0,T8/O8*100,0)</f>
        <v>79.366271611583414</v>
      </c>
      <c r="U45" s="69">
        <f t="shared" ref="U45:U70" si="111">IF(O8&gt;0,(U8/O8)*100,0)</f>
        <v>145.72912836399675</v>
      </c>
      <c r="W45" t="str">
        <f>A45</f>
        <v>11 Corporate managers and directors</v>
      </c>
      <c r="X45" s="18">
        <f t="shared" ref="X45:AB54" si="112">X8/X$35*100</f>
        <v>8.8275173341040851</v>
      </c>
      <c r="Y45" s="18">
        <f t="shared" si="112"/>
        <v>9.9172931138994898</v>
      </c>
      <c r="Z45" s="18">
        <f t="shared" si="112"/>
        <v>10.166788558235679</v>
      </c>
      <c r="AA45" s="18">
        <f t="shared" si="112"/>
        <v>8.9155881021741905</v>
      </c>
      <c r="AB45" s="18">
        <f t="shared" si="112"/>
        <v>8.9116475442281438</v>
      </c>
      <c r="AD45" s="68">
        <f t="shared" ref="AD45:AD70" si="113">IF(Z8&gt;0,(AD8/Z8)*100,0)</f>
        <v>14.963264106888246</v>
      </c>
      <c r="AE45" s="69">
        <f t="shared" ref="AE45:AE70" si="114">IF(Z8&gt;0,AE8/Z8*100,0)</f>
        <v>61.621544232359007</v>
      </c>
      <c r="AF45" s="69">
        <f t="shared" ref="AF45:AF70" si="115">IF(Z8&gt;0,(AF8/Z8)*100,0)</f>
        <v>76.58480833924726</v>
      </c>
      <c r="AH45" t="str">
        <f>L45</f>
        <v>11 Corporate managers and directors</v>
      </c>
      <c r="AI45" s="18">
        <f t="shared" ref="AI45:AM54" si="116">AI8/AI$35*100</f>
        <v>6.1406275910520449</v>
      </c>
      <c r="AJ45" s="18">
        <f t="shared" si="116"/>
        <v>6.9548930844807035</v>
      </c>
      <c r="AK45" s="18">
        <f t="shared" si="116"/>
        <v>7.8002003749637661</v>
      </c>
      <c r="AL45" s="18">
        <f t="shared" si="116"/>
        <v>6.9026312669867318</v>
      </c>
      <c r="AM45" s="18">
        <f t="shared" si="116"/>
        <v>6.7780704706747592</v>
      </c>
      <c r="AO45" s="68">
        <f t="shared" ref="AO45:AO70" si="117">IF(AK8&gt;0,(AO8/AK8)*100,0)</f>
        <v>0.74859183863813417</v>
      </c>
      <c r="AP45" s="69">
        <f t="shared" ref="AP45:AP70" si="118">IF(AK8&gt;0,AP8/AK8*100,0)</f>
        <v>51.998397095766258</v>
      </c>
      <c r="AQ45" s="69">
        <f t="shared" ref="AQ45:AQ70" si="119">IF(AK8&gt;0,(AQ8/AK8)*100,0)</f>
        <v>52.746988934404392</v>
      </c>
      <c r="AS45" t="str">
        <f>W45</f>
        <v>11 Corporate managers and directors</v>
      </c>
      <c r="AT45" s="18">
        <f t="shared" ref="AT45:AX54" si="120">AT8/AT$35*100</f>
        <v>9.1005669777799998</v>
      </c>
      <c r="AU45" s="18">
        <f t="shared" si="120"/>
        <v>9.8715475899084826</v>
      </c>
      <c r="AV45" s="18">
        <f t="shared" si="120"/>
        <v>10.772888547144843</v>
      </c>
      <c r="AW45" s="18">
        <f t="shared" si="120"/>
        <v>8.9255859325721172</v>
      </c>
      <c r="AX45" s="18">
        <f t="shared" si="120"/>
        <v>8.6172674467705086</v>
      </c>
      <c r="AZ45" s="68">
        <f t="shared" ref="AZ45:AZ70" si="121">IF(AV8&gt;0,(AZ8/AV8)*100,0)</f>
        <v>3.0931680260161976</v>
      </c>
      <c r="BA45" s="69">
        <f t="shared" ref="BA45:BA70" si="122">IF(AV8&gt;0,BA8/AV8*100,0)</f>
        <v>52.433328397028369</v>
      </c>
      <c r="BB45" s="69">
        <f t="shared" ref="BB45:BB70" si="123">IF(AV8&gt;0,(BB8/AV8)*100,0)</f>
        <v>55.526496423044556</v>
      </c>
      <c r="BD45" t="str">
        <f>AH45</f>
        <v>11 Corporate managers and directors</v>
      </c>
      <c r="BE45" s="18">
        <f t="shared" ref="BE45:BI54" si="124">BE8/BE$35*100</f>
        <v>4.9331642257405965</v>
      </c>
      <c r="BF45" s="18">
        <f t="shared" si="124"/>
        <v>5.6801585359535061</v>
      </c>
      <c r="BG45" s="18">
        <f t="shared" si="124"/>
        <v>6.4020453739080567</v>
      </c>
      <c r="BH45" s="18">
        <f t="shared" si="124"/>
        <v>5.1316173137132282</v>
      </c>
      <c r="BI45" s="18">
        <f t="shared" si="124"/>
        <v>5.2098365434569205</v>
      </c>
      <c r="BK45" s="68">
        <f t="shared" ref="BK45:BK70" si="125">IF(BG8&gt;0,(BK8/BG8)*100,0)</f>
        <v>-15.286114842354051</v>
      </c>
      <c r="BL45" s="69">
        <f t="shared" ref="BL45:BL70" si="126">IF(BG8&gt;0,BL8/BG8*100,0)</f>
        <v>35.45745463218919</v>
      </c>
      <c r="BM45" s="69">
        <f t="shared" ref="BM45:BM70" si="127">IF(BG8&gt;0,(BM8/BG8)*100,0)</f>
        <v>20.171339789835134</v>
      </c>
      <c r="BO45" t="str">
        <f>AS45</f>
        <v>11 Corporate managers and directors</v>
      </c>
      <c r="BP45" s="18">
        <f t="shared" ref="BP45:BT54" si="128">BP8/BP$35*100</f>
        <v>4.0897815612029103</v>
      </c>
      <c r="BQ45" s="18">
        <f t="shared" si="128"/>
        <v>4.6003947765357953</v>
      </c>
      <c r="BR45" s="18">
        <f t="shared" si="128"/>
        <v>4.9410906559566783</v>
      </c>
      <c r="BS45" s="18">
        <f t="shared" si="128"/>
        <v>3.9803931689598544</v>
      </c>
      <c r="BT45" s="18">
        <f t="shared" si="128"/>
        <v>3.7903028366138845</v>
      </c>
      <c r="BV45" s="68">
        <f t="shared" ref="BV45:BV70" si="129">IF(BR8&gt;0,(BV8/BR8)*100,0)</f>
        <v>-46.771104618339457</v>
      </c>
      <c r="BW45" s="69">
        <f t="shared" ref="BW45:BW70" si="130">IF(BR8&gt;0,BW8/BR8*100,0)</f>
        <v>29.845490913947319</v>
      </c>
      <c r="BX45" s="69">
        <f t="shared" ref="BX45:BX70" si="131">IF(BR8&gt;0,(BX8/BR8)*100,0)</f>
        <v>-16.925613704392141</v>
      </c>
      <c r="BZ45" t="str">
        <f>BD45</f>
        <v>11 Corporate managers and directors</v>
      </c>
      <c r="CA45" s="18">
        <f t="shared" ref="CA45:CE54" si="132">CA8/CA$35*100</f>
        <v>4.0927115017480649</v>
      </c>
      <c r="CB45" s="18">
        <f t="shared" si="132"/>
        <v>4.7095764267277582</v>
      </c>
      <c r="CC45" s="18">
        <f t="shared" si="132"/>
        <v>5.4737989306967281</v>
      </c>
      <c r="CD45" s="18">
        <f t="shared" si="132"/>
        <v>4.8343187423383016</v>
      </c>
      <c r="CE45" s="18">
        <f t="shared" si="132"/>
        <v>5.1876654119218557</v>
      </c>
      <c r="CG45" s="68">
        <f t="shared" ref="CG45:CG70" si="133">IF(CC8&gt;0,(CG8/CC8)*100,0)</f>
        <v>-43.502959796290988</v>
      </c>
      <c r="CH45" s="69">
        <f t="shared" ref="CH45:CH70" si="134">IF(CC8&gt;0,CH8/CC8*100,0)</f>
        <v>30.208396236727499</v>
      </c>
      <c r="CI45" s="69">
        <f t="shared" ref="CI45:CI70" si="135">IF(CC8&gt;0,(CI8/CC8)*100,0)</f>
        <v>-13.294563559563494</v>
      </c>
      <c r="CK45" t="str">
        <f>BO45</f>
        <v>11 Corporate managers and directors</v>
      </c>
      <c r="CL45" s="18">
        <f t="shared" ref="CL45:CP54" si="136">CL8/CL$35*100</f>
        <v>2.4665415927344667</v>
      </c>
      <c r="CM45" s="18">
        <f t="shared" si="136"/>
        <v>3.105511513707591</v>
      </c>
      <c r="CN45" s="18">
        <f t="shared" si="136"/>
        <v>3.160042067732987</v>
      </c>
      <c r="CO45" s="18">
        <f t="shared" si="136"/>
        <v>3.228145517275137</v>
      </c>
      <c r="CP45" s="18">
        <f t="shared" si="136"/>
        <v>4.3919435295602689</v>
      </c>
      <c r="CR45" s="68">
        <f t="shared" ref="CR45:CR70" si="137">IF(CN8&gt;0,(CR8/CN8)*100,0)</f>
        <v>-34.288116240281433</v>
      </c>
      <c r="CS45" s="69">
        <f t="shared" ref="CS45:CS70" si="138">IF(CN8&gt;0,CS8/CN8*100,0)</f>
        <v>28.157713517399131</v>
      </c>
      <c r="CT45" s="69">
        <f t="shared" ref="CT45:CT70" si="139">IF(CN8&gt;0,(CT8/CN8)*100,0)</f>
        <v>-6.1304027228823044</v>
      </c>
    </row>
    <row r="46" spans="1:98" x14ac:dyDescent="0.2">
      <c r="A46" t="str">
        <f t="shared" si="103"/>
        <v>12 Other managers and proprietors</v>
      </c>
      <c r="B46" s="18">
        <f t="shared" si="104"/>
        <v>2.5175152243179544</v>
      </c>
      <c r="C46" s="18">
        <f t="shared" si="104"/>
        <v>2.6221849971610269</v>
      </c>
      <c r="D46" s="18">
        <f t="shared" si="104"/>
        <v>2.6237179862402944</v>
      </c>
      <c r="E46" s="18">
        <f t="shared" si="104"/>
        <v>2.7432517309649094</v>
      </c>
      <c r="F46" s="18">
        <f t="shared" si="104"/>
        <v>2.9288749468805539</v>
      </c>
      <c r="H46" s="68">
        <f t="shared" si="105"/>
        <v>104.9033558459189</v>
      </c>
      <c r="I46" s="69">
        <f t="shared" si="106"/>
        <v>105.8247872888976</v>
      </c>
      <c r="J46" s="69">
        <f t="shared" si="107"/>
        <v>210.72814313481646</v>
      </c>
      <c r="L46" t="str">
        <f t="shared" ref="L46:L69" si="140">A46</f>
        <v>12 Other managers and proprietors</v>
      </c>
      <c r="M46" s="18">
        <f t="shared" si="108"/>
        <v>3.0750477987099343</v>
      </c>
      <c r="N46" s="18">
        <f t="shared" si="108"/>
        <v>3.1574201926893815</v>
      </c>
      <c r="O46" s="18">
        <f t="shared" si="108"/>
        <v>3.0389146928453772</v>
      </c>
      <c r="P46" s="18">
        <f t="shared" si="108"/>
        <v>3.1059101077515661</v>
      </c>
      <c r="Q46" s="18">
        <f t="shared" si="108"/>
        <v>3.3897315244282398</v>
      </c>
      <c r="S46" s="68">
        <f t="shared" si="109"/>
        <v>106.75144754237131</v>
      </c>
      <c r="T46" s="69">
        <f t="shared" si="110"/>
        <v>102.10693888058347</v>
      </c>
      <c r="U46" s="69">
        <f t="shared" si="111"/>
        <v>208.85838642295477</v>
      </c>
      <c r="W46" t="str">
        <f t="shared" ref="W46:W69" si="141">A46</f>
        <v>12 Other managers and proprietors</v>
      </c>
      <c r="X46" s="18">
        <f t="shared" si="112"/>
        <v>3.5822302441901979</v>
      </c>
      <c r="Y46" s="18">
        <f t="shared" si="112"/>
        <v>3.7124234749381957</v>
      </c>
      <c r="Z46" s="18">
        <f t="shared" si="112"/>
        <v>3.6247951609545135</v>
      </c>
      <c r="AA46" s="18">
        <f t="shared" si="112"/>
        <v>3.6669073245115529</v>
      </c>
      <c r="AB46" s="18">
        <f t="shared" si="112"/>
        <v>3.9557700714626129</v>
      </c>
      <c r="AD46" s="68">
        <f t="shared" si="113"/>
        <v>43.130585124208793</v>
      </c>
      <c r="AE46" s="69">
        <f t="shared" si="114"/>
        <v>78.225630863694789</v>
      </c>
      <c r="AF46" s="69">
        <f t="shared" si="115"/>
        <v>121.35621598790358</v>
      </c>
      <c r="AH46" t="str">
        <f t="shared" ref="AH46:AH69" si="142">L46</f>
        <v>12 Other managers and proprietors</v>
      </c>
      <c r="AI46" s="18">
        <f t="shared" si="116"/>
        <v>3.2919491847546216</v>
      </c>
      <c r="AJ46" s="18">
        <f t="shared" si="116"/>
        <v>3.8109064015301097</v>
      </c>
      <c r="AK46" s="18">
        <f t="shared" si="116"/>
        <v>4.0932736072670162</v>
      </c>
      <c r="AL46" s="18">
        <f t="shared" si="116"/>
        <v>4.0458578173569739</v>
      </c>
      <c r="AM46" s="18">
        <f t="shared" si="116"/>
        <v>4.501994326599613</v>
      </c>
      <c r="AO46" s="68">
        <f t="shared" si="117"/>
        <v>27.518393342630414</v>
      </c>
      <c r="AP46" s="69">
        <f t="shared" si="118"/>
        <v>70.875857646564754</v>
      </c>
      <c r="AQ46" s="69">
        <f t="shared" si="119"/>
        <v>98.394250989195172</v>
      </c>
      <c r="AS46" t="str">
        <f t="shared" ref="AS46:AS69" si="143">W46</f>
        <v>12 Other managers and proprietors</v>
      </c>
      <c r="AT46" s="18">
        <f t="shared" si="120"/>
        <v>3.9184700643678618</v>
      </c>
      <c r="AU46" s="18">
        <f t="shared" si="120"/>
        <v>4.059264242087675</v>
      </c>
      <c r="AV46" s="18">
        <f t="shared" si="120"/>
        <v>4.0448410852880183</v>
      </c>
      <c r="AW46" s="18">
        <f t="shared" si="120"/>
        <v>4.1376844093293013</v>
      </c>
      <c r="AX46" s="18">
        <f t="shared" si="120"/>
        <v>4.3205618174292013</v>
      </c>
      <c r="AZ46" s="68">
        <f t="shared" si="121"/>
        <v>37.667441115534231</v>
      </c>
      <c r="BA46" s="69">
        <f t="shared" si="122"/>
        <v>71.830515485250302</v>
      </c>
      <c r="BB46" s="69">
        <f t="shared" si="123"/>
        <v>109.49795660078452</v>
      </c>
      <c r="BD46" t="str">
        <f t="shared" ref="BD46:BD69" si="144">AH46</f>
        <v>12 Other managers and proprietors</v>
      </c>
      <c r="BE46" s="18">
        <f t="shared" si="124"/>
        <v>2.589714058840427</v>
      </c>
      <c r="BF46" s="18">
        <f t="shared" si="124"/>
        <v>2.5827350512837763</v>
      </c>
      <c r="BG46" s="18">
        <f t="shared" si="124"/>
        <v>2.7398572119628923</v>
      </c>
      <c r="BH46" s="18">
        <f t="shared" si="124"/>
        <v>2.4462999035951429</v>
      </c>
      <c r="BI46" s="18">
        <f t="shared" si="124"/>
        <v>2.4865439266032627</v>
      </c>
      <c r="BK46" s="68">
        <f t="shared" si="125"/>
        <v>-5.5248792485625691</v>
      </c>
      <c r="BL46" s="69">
        <f t="shared" si="126"/>
        <v>41.088490314609857</v>
      </c>
      <c r="BM46" s="69">
        <f t="shared" si="127"/>
        <v>35.563611066047294</v>
      </c>
      <c r="BO46" t="str">
        <f t="shared" ref="BO46:BO69" si="145">AS46</f>
        <v>12 Other managers and proprietors</v>
      </c>
      <c r="BP46" s="18">
        <f t="shared" si="128"/>
        <v>2.7498400765792472</v>
      </c>
      <c r="BQ46" s="18">
        <f t="shared" si="128"/>
        <v>2.9896535205349988</v>
      </c>
      <c r="BR46" s="18">
        <f t="shared" si="128"/>
        <v>2.9986236771406616</v>
      </c>
      <c r="BS46" s="18">
        <f t="shared" si="128"/>
        <v>2.8876847901431595</v>
      </c>
      <c r="BT46" s="18">
        <f t="shared" si="128"/>
        <v>3.1255861167260512</v>
      </c>
      <c r="BV46" s="68">
        <f t="shared" si="129"/>
        <v>-27.672097863857047</v>
      </c>
      <c r="BW46" s="69">
        <f t="shared" si="130"/>
        <v>43.476897239806547</v>
      </c>
      <c r="BX46" s="69">
        <f t="shared" si="131"/>
        <v>15.804799375949505</v>
      </c>
      <c r="BZ46" t="str">
        <f t="shared" ref="BZ46:BZ69" si="146">BD46</f>
        <v>12 Other managers and proprietors</v>
      </c>
      <c r="CA46" s="18">
        <f t="shared" si="132"/>
        <v>2.6720989792463801</v>
      </c>
      <c r="CB46" s="18">
        <f t="shared" si="132"/>
        <v>2.9336989612382696</v>
      </c>
      <c r="CC46" s="18">
        <f t="shared" si="132"/>
        <v>2.9442310891693322</v>
      </c>
      <c r="CD46" s="18">
        <f t="shared" si="132"/>
        <v>2.8282279721572974</v>
      </c>
      <c r="CE46" s="18">
        <f t="shared" si="132"/>
        <v>3.0330063165693408</v>
      </c>
      <c r="CG46" s="68">
        <f t="shared" si="133"/>
        <v>-38.589306812412929</v>
      </c>
      <c r="CH46" s="69">
        <f t="shared" si="134"/>
        <v>34.060194506186711</v>
      </c>
      <c r="CI46" s="69">
        <f t="shared" si="135"/>
        <v>-4.5291123062262191</v>
      </c>
      <c r="CK46" t="str">
        <f t="shared" ref="CK46:CK69" si="147">BO46</f>
        <v>12 Other managers and proprietors</v>
      </c>
      <c r="CL46" s="18">
        <f t="shared" si="136"/>
        <v>2.6847551018516045</v>
      </c>
      <c r="CM46" s="18">
        <f t="shared" si="136"/>
        <v>2.9648983672528146</v>
      </c>
      <c r="CN46" s="18">
        <f t="shared" si="136"/>
        <v>2.8848076032914505</v>
      </c>
      <c r="CO46" s="18">
        <f t="shared" si="136"/>
        <v>3.2966698243930876</v>
      </c>
      <c r="CP46" s="18">
        <f t="shared" si="136"/>
        <v>4.3648959727714258</v>
      </c>
      <c r="CR46" s="68">
        <f t="shared" si="137"/>
        <v>-28.461953319131823</v>
      </c>
      <c r="CS46" s="69">
        <f t="shared" si="138"/>
        <v>32.371387840366957</v>
      </c>
      <c r="CT46" s="69">
        <f t="shared" si="139"/>
        <v>3.9094345212351311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16.082577985466244</v>
      </c>
      <c r="C47" s="18">
        <f t="shared" si="104"/>
        <v>16.765855690055101</v>
      </c>
      <c r="D47" s="18">
        <f t="shared" si="104"/>
        <v>17.04601094366285</v>
      </c>
      <c r="E47" s="18">
        <f t="shared" si="104"/>
        <v>19.190844426606489</v>
      </c>
      <c r="F47" s="18">
        <f t="shared" si="104"/>
        <v>19.010090318762742</v>
      </c>
      <c r="H47" s="68">
        <f t="shared" si="105"/>
        <v>104.70422757885136</v>
      </c>
      <c r="I47" s="69">
        <f t="shared" si="106"/>
        <v>68.551025565970619</v>
      </c>
      <c r="J47" s="69">
        <f t="shared" si="107"/>
        <v>173.25525314482195</v>
      </c>
      <c r="L47" t="str">
        <f t="shared" si="140"/>
        <v>21 Science, research, engineering and technology professionals</v>
      </c>
      <c r="M47" s="18">
        <f t="shared" si="108"/>
        <v>8.9558091148381376</v>
      </c>
      <c r="N47" s="18">
        <f t="shared" si="108"/>
        <v>9.315137133209582</v>
      </c>
      <c r="O47" s="18">
        <f t="shared" si="108"/>
        <v>9.4781568990039862</v>
      </c>
      <c r="P47" s="18">
        <f t="shared" si="108"/>
        <v>11.239542186752956</v>
      </c>
      <c r="Q47" s="18">
        <f t="shared" si="108"/>
        <v>11.258375180373879</v>
      </c>
      <c r="S47" s="68">
        <f t="shared" si="109"/>
        <v>120.16769166507322</v>
      </c>
      <c r="T47" s="69">
        <f t="shared" si="110"/>
        <v>77.314192809600513</v>
      </c>
      <c r="U47" s="69">
        <f t="shared" si="111"/>
        <v>197.48188447467376</v>
      </c>
      <c r="W47" t="str">
        <f t="shared" si="141"/>
        <v>21 Science, research, engineering and technology professionals</v>
      </c>
      <c r="X47" s="18">
        <f t="shared" si="112"/>
        <v>7.7492501621353194</v>
      </c>
      <c r="Y47" s="18">
        <f t="shared" si="112"/>
        <v>8.2421035261295845</v>
      </c>
      <c r="Z47" s="18">
        <f t="shared" si="112"/>
        <v>8.5894805388977069</v>
      </c>
      <c r="AA47" s="18">
        <f t="shared" si="112"/>
        <v>9.4527675583636164</v>
      </c>
      <c r="AB47" s="18">
        <f t="shared" si="112"/>
        <v>9.2884893407615809</v>
      </c>
      <c r="AD47" s="68">
        <f t="shared" si="113"/>
        <v>41.82835401667743</v>
      </c>
      <c r="AE47" s="69">
        <f t="shared" si="114"/>
        <v>51.085456787137161</v>
      </c>
      <c r="AF47" s="69">
        <f t="shared" si="115"/>
        <v>92.913810803814599</v>
      </c>
      <c r="AH47" t="str">
        <f t="shared" si="142"/>
        <v>21 Science, research, engineering and technology professionals</v>
      </c>
      <c r="AI47" s="18">
        <f t="shared" si="116"/>
        <v>2.6084960753515465</v>
      </c>
      <c r="AJ47" s="18">
        <f t="shared" si="116"/>
        <v>2.9397716932410183</v>
      </c>
      <c r="AK47" s="18">
        <f t="shared" si="116"/>
        <v>3.4268025292593021</v>
      </c>
      <c r="AL47" s="18">
        <f t="shared" si="116"/>
        <v>3.925424507965297</v>
      </c>
      <c r="AM47" s="18">
        <f t="shared" si="116"/>
        <v>4.0475597651892663</v>
      </c>
      <c r="AO47" s="68">
        <f t="shared" si="117"/>
        <v>36.943951574677477</v>
      </c>
      <c r="AP47" s="69">
        <f t="shared" si="118"/>
        <v>48.220267145515173</v>
      </c>
      <c r="AQ47" s="69">
        <f t="shared" si="119"/>
        <v>85.16421872019265</v>
      </c>
      <c r="AS47" t="str">
        <f t="shared" si="143"/>
        <v>21 Science, research, engineering and technology professionals</v>
      </c>
      <c r="AT47" s="18">
        <f t="shared" si="120"/>
        <v>7.609726619597577</v>
      </c>
      <c r="AU47" s="18">
        <f t="shared" si="120"/>
        <v>8.2897998441627383</v>
      </c>
      <c r="AV47" s="18">
        <f t="shared" si="120"/>
        <v>8.9506639580838723</v>
      </c>
      <c r="AW47" s="18">
        <f t="shared" si="120"/>
        <v>9.4372690698961517</v>
      </c>
      <c r="AX47" s="18">
        <f t="shared" si="120"/>
        <v>8.9687433484099515</v>
      </c>
      <c r="AZ47" s="68">
        <f t="shared" si="121"/>
        <v>29.142391442267364</v>
      </c>
      <c r="BA47" s="69">
        <f t="shared" si="122"/>
        <v>43.060398337636599</v>
      </c>
      <c r="BB47" s="69">
        <f t="shared" si="123"/>
        <v>72.202789779903966</v>
      </c>
      <c r="BD47" t="str">
        <f t="shared" si="144"/>
        <v>21 Science, research, engineering and technology professionals</v>
      </c>
      <c r="BE47" s="18">
        <f t="shared" si="124"/>
        <v>2.657666724201786</v>
      </c>
      <c r="BF47" s="18">
        <f t="shared" si="124"/>
        <v>3.0444189807433841</v>
      </c>
      <c r="BG47" s="18">
        <f t="shared" si="124"/>
        <v>3.4921286425039084</v>
      </c>
      <c r="BH47" s="18">
        <f t="shared" si="124"/>
        <v>3.5565797293550396</v>
      </c>
      <c r="BI47" s="18">
        <f t="shared" si="124"/>
        <v>3.4111879101029712</v>
      </c>
      <c r="BK47" s="68">
        <f t="shared" si="125"/>
        <v>1.6868185754268448</v>
      </c>
      <c r="BL47" s="69">
        <f t="shared" si="126"/>
        <v>28.410985610351968</v>
      </c>
      <c r="BM47" s="69">
        <f t="shared" si="127"/>
        <v>30.097804185778809</v>
      </c>
      <c r="BO47" t="str">
        <f t="shared" si="145"/>
        <v>21 Science, research, engineering and technology professionals</v>
      </c>
      <c r="BP47" s="18">
        <f t="shared" si="128"/>
        <v>1.8717086630524313</v>
      </c>
      <c r="BQ47" s="18">
        <f t="shared" si="128"/>
        <v>2.0927696008409429</v>
      </c>
      <c r="BR47" s="18">
        <f t="shared" si="128"/>
        <v>2.4034664914100881</v>
      </c>
      <c r="BS47" s="18">
        <f t="shared" si="128"/>
        <v>2.6139637342313078</v>
      </c>
      <c r="BT47" s="18">
        <f t="shared" si="128"/>
        <v>2.7867848684610084</v>
      </c>
      <c r="BV47" s="68">
        <f t="shared" si="129"/>
        <v>-19.543388599559286</v>
      </c>
      <c r="BW47" s="69">
        <f t="shared" si="130"/>
        <v>30.237002250657426</v>
      </c>
      <c r="BX47" s="69">
        <f t="shared" si="131"/>
        <v>10.69361365109814</v>
      </c>
      <c r="BZ47" t="str">
        <f t="shared" si="146"/>
        <v>21 Science, research, engineering and technology professionals</v>
      </c>
      <c r="CA47" s="18">
        <f t="shared" si="132"/>
        <v>1.6917121610928005</v>
      </c>
      <c r="CB47" s="18">
        <f t="shared" si="132"/>
        <v>1.9563628292548207</v>
      </c>
      <c r="CC47" s="18">
        <f t="shared" si="132"/>
        <v>2.3445129043857484</v>
      </c>
      <c r="CD47" s="18">
        <f t="shared" si="132"/>
        <v>2.826774377218491</v>
      </c>
      <c r="CE47" s="18">
        <f t="shared" si="132"/>
        <v>3.2701177226239317</v>
      </c>
      <c r="CG47" s="68">
        <f t="shared" si="133"/>
        <v>-16.851706773306795</v>
      </c>
      <c r="CH47" s="69">
        <f t="shared" si="134"/>
        <v>27.316985149189083</v>
      </c>
      <c r="CI47" s="69">
        <f t="shared" si="135"/>
        <v>10.465278375882285</v>
      </c>
      <c r="CK47" t="str">
        <f t="shared" si="147"/>
        <v>21 Science, research, engineering and technology professionals</v>
      </c>
      <c r="CL47" s="18">
        <f t="shared" si="136"/>
        <v>0.88238323361419024</v>
      </c>
      <c r="CM47" s="18">
        <f t="shared" si="136"/>
        <v>1.3268537032462508</v>
      </c>
      <c r="CN47" s="18">
        <f t="shared" si="136"/>
        <v>1.571706107854097</v>
      </c>
      <c r="CO47" s="18">
        <f t="shared" si="136"/>
        <v>2.4362681229683378</v>
      </c>
      <c r="CP47" s="18">
        <f t="shared" si="136"/>
        <v>3.2320652550687092</v>
      </c>
      <c r="CR47" s="68">
        <f t="shared" si="137"/>
        <v>-2.7725683444958151</v>
      </c>
      <c r="CS47" s="69">
        <f t="shared" si="138"/>
        <v>35.946403147700813</v>
      </c>
      <c r="CT47" s="69">
        <f t="shared" si="139"/>
        <v>33.173834803204997</v>
      </c>
    </row>
    <row r="48" spans="1:98" x14ac:dyDescent="0.2">
      <c r="A48" t="str">
        <f t="shared" si="103"/>
        <v>22 Health professionals</v>
      </c>
      <c r="B48" s="18">
        <f t="shared" si="104"/>
        <v>20.886447420793079</v>
      </c>
      <c r="C48" s="18">
        <f t="shared" si="104"/>
        <v>21.198213464752214</v>
      </c>
      <c r="D48" s="18">
        <f t="shared" si="104"/>
        <v>21.185956773302895</v>
      </c>
      <c r="E48" s="18">
        <f t="shared" si="104"/>
        <v>21.46630089356897</v>
      </c>
      <c r="F48" s="18">
        <f t="shared" si="104"/>
        <v>21.840582158715478</v>
      </c>
      <c r="H48" s="68">
        <f t="shared" si="105"/>
        <v>89.226311074269987</v>
      </c>
      <c r="I48" s="69">
        <f t="shared" si="106"/>
        <v>78.183130377790434</v>
      </c>
      <c r="J48" s="69">
        <f t="shared" si="107"/>
        <v>167.40944145206041</v>
      </c>
      <c r="L48" t="str">
        <f t="shared" si="140"/>
        <v>22 Health professionals</v>
      </c>
      <c r="M48" s="18">
        <f t="shared" si="108"/>
        <v>8.7662120731260931</v>
      </c>
      <c r="N48" s="18">
        <f t="shared" si="108"/>
        <v>9.0979964907413091</v>
      </c>
      <c r="O48" s="18">
        <f t="shared" si="108"/>
        <v>8.9413126056919463</v>
      </c>
      <c r="P48" s="18">
        <f t="shared" si="108"/>
        <v>8.4011337512582394</v>
      </c>
      <c r="Q48" s="18">
        <f t="shared" si="108"/>
        <v>8.294598897663418</v>
      </c>
      <c r="S48" s="68">
        <f t="shared" si="109"/>
        <v>71.947504109893984</v>
      </c>
      <c r="T48" s="69">
        <f t="shared" si="110"/>
        <v>76.58433449126872</v>
      </c>
      <c r="U48" s="69">
        <f t="shared" si="111"/>
        <v>148.53183860116269</v>
      </c>
      <c r="W48" t="str">
        <f t="shared" si="141"/>
        <v>22 Health professionals</v>
      </c>
      <c r="X48" s="18">
        <f t="shared" si="112"/>
        <v>9.3364586040512805</v>
      </c>
      <c r="Y48" s="18">
        <f t="shared" si="112"/>
        <v>9.446068527467558</v>
      </c>
      <c r="Z48" s="18">
        <f t="shared" si="112"/>
        <v>9.3334638118001099</v>
      </c>
      <c r="AA48" s="18">
        <f t="shared" si="112"/>
        <v>8.4177319335522451</v>
      </c>
      <c r="AB48" s="18">
        <f t="shared" si="112"/>
        <v>7.7416202100491844</v>
      </c>
      <c r="AD48" s="68">
        <f t="shared" si="113"/>
        <v>8.7862207572087758</v>
      </c>
      <c r="AE48" s="69">
        <f t="shared" si="114"/>
        <v>58.765561811240289</v>
      </c>
      <c r="AF48" s="69">
        <f t="shared" si="115"/>
        <v>67.551782568449056</v>
      </c>
      <c r="AH48" t="str">
        <f t="shared" si="142"/>
        <v>22 Health professionals</v>
      </c>
      <c r="AI48" s="18">
        <f t="shared" si="116"/>
        <v>14.480124520527193</v>
      </c>
      <c r="AJ48" s="18">
        <f t="shared" si="116"/>
        <v>11.081126110492196</v>
      </c>
      <c r="AK48" s="18">
        <f t="shared" si="116"/>
        <v>10.266963984485535</v>
      </c>
      <c r="AL48" s="18">
        <f t="shared" si="116"/>
        <v>5.1264749767207665</v>
      </c>
      <c r="AM48" s="18">
        <f t="shared" si="116"/>
        <v>1.7607353539021038</v>
      </c>
      <c r="AO48" s="68">
        <f t="shared" si="117"/>
        <v>-80.116597223735553</v>
      </c>
      <c r="AP48" s="69">
        <f t="shared" si="118"/>
        <v>17.283385326423687</v>
      </c>
      <c r="AQ48" s="69">
        <f t="shared" si="119"/>
        <v>-62.83321189731187</v>
      </c>
      <c r="AS48" t="str">
        <f t="shared" si="143"/>
        <v>22 Health professionals</v>
      </c>
      <c r="AT48" s="18">
        <f t="shared" si="120"/>
        <v>1.8369978407938401</v>
      </c>
      <c r="AU48" s="18">
        <f t="shared" si="120"/>
        <v>2.0020801519968936</v>
      </c>
      <c r="AV48" s="18">
        <f t="shared" si="120"/>
        <v>2.2043909443392384</v>
      </c>
      <c r="AW48" s="18">
        <f t="shared" si="120"/>
        <v>2.0460487651566974</v>
      </c>
      <c r="AX48" s="18">
        <f t="shared" si="120"/>
        <v>2.0099817538285358</v>
      </c>
      <c r="AZ48" s="68">
        <f t="shared" si="121"/>
        <v>17.515723073821832</v>
      </c>
      <c r="BA48" s="69">
        <f t="shared" si="122"/>
        <v>54.54667976481494</v>
      </c>
      <c r="BB48" s="69">
        <f t="shared" si="123"/>
        <v>72.062402838636771</v>
      </c>
      <c r="BD48" t="str">
        <f t="shared" si="144"/>
        <v>22 Health professionals</v>
      </c>
      <c r="BE48" s="18">
        <f t="shared" si="124"/>
        <v>1.8206057900266963</v>
      </c>
      <c r="BF48" s="18">
        <f t="shared" si="124"/>
        <v>2.1045896925429153</v>
      </c>
      <c r="BG48" s="18">
        <f t="shared" si="124"/>
        <v>2.3392714627688243</v>
      </c>
      <c r="BH48" s="18">
        <f t="shared" si="124"/>
        <v>2.3344536162010794</v>
      </c>
      <c r="BI48" s="18">
        <f t="shared" si="124"/>
        <v>2.5702090364023298</v>
      </c>
      <c r="BK48" s="68">
        <f t="shared" si="125"/>
        <v>14.37657127858159</v>
      </c>
      <c r="BL48" s="69">
        <f t="shared" si="126"/>
        <v>55.544563434330009</v>
      </c>
      <c r="BM48" s="69">
        <f t="shared" si="127"/>
        <v>69.921134712911595</v>
      </c>
      <c r="BO48" t="str">
        <f t="shared" si="145"/>
        <v>22 Health professionals</v>
      </c>
      <c r="BP48" s="18">
        <f t="shared" si="128"/>
        <v>1.3123130642367558</v>
      </c>
      <c r="BQ48" s="18">
        <f t="shared" si="128"/>
        <v>1.5649231502881309</v>
      </c>
      <c r="BR48" s="18">
        <f t="shared" si="128"/>
        <v>1.7479617585206608</v>
      </c>
      <c r="BS48" s="18">
        <f t="shared" si="128"/>
        <v>1.5463467142028042</v>
      </c>
      <c r="BT48" s="18">
        <f t="shared" si="128"/>
        <v>1.4606172490674478</v>
      </c>
      <c r="BV48" s="68">
        <f t="shared" si="129"/>
        <v>-42.016975740223614</v>
      </c>
      <c r="BW48" s="69">
        <f t="shared" si="130"/>
        <v>34.395230963965076</v>
      </c>
      <c r="BX48" s="69">
        <f t="shared" si="131"/>
        <v>-7.6217447762585309</v>
      </c>
      <c r="BZ48" t="str">
        <f t="shared" si="146"/>
        <v>22 Health professionals</v>
      </c>
      <c r="CA48" s="18">
        <f t="shared" si="132"/>
        <v>1.1673505056208446</v>
      </c>
      <c r="CB48" s="18">
        <f t="shared" si="132"/>
        <v>1.5148917907573791</v>
      </c>
      <c r="CC48" s="18">
        <f t="shared" si="132"/>
        <v>1.4602791282569541</v>
      </c>
      <c r="CD48" s="18">
        <f t="shared" si="132"/>
        <v>1.2230087274822445</v>
      </c>
      <c r="CE48" s="18">
        <f t="shared" si="132"/>
        <v>0.99203526806207221</v>
      </c>
      <c r="CG48" s="68">
        <f t="shared" si="133"/>
        <v>-59.501977873500635</v>
      </c>
      <c r="CH48" s="69">
        <f t="shared" si="134"/>
        <v>25.588567913389817</v>
      </c>
      <c r="CI48" s="69">
        <f t="shared" si="135"/>
        <v>-33.913409960110826</v>
      </c>
      <c r="CK48" t="str">
        <f t="shared" si="147"/>
        <v>22 Health professionals</v>
      </c>
      <c r="CL48" s="18">
        <f t="shared" si="136"/>
        <v>0.32081434077934218</v>
      </c>
      <c r="CM48" s="18">
        <f t="shared" si="136"/>
        <v>0.49501718669279327</v>
      </c>
      <c r="CN48" s="18">
        <f t="shared" si="136"/>
        <v>0.62922313938380681</v>
      </c>
      <c r="CO48" s="18">
        <f t="shared" si="136"/>
        <v>0.70280869710377636</v>
      </c>
      <c r="CP48" s="18">
        <f t="shared" si="136"/>
        <v>0.88064123400622907</v>
      </c>
      <c r="CR48" s="68">
        <f t="shared" si="137"/>
        <v>-33.827984132176262</v>
      </c>
      <c r="CS48" s="69">
        <f t="shared" si="138"/>
        <v>31.773011651065207</v>
      </c>
      <c r="CT48" s="69">
        <f t="shared" si="139"/>
        <v>-2.0549724811110495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29.229825601639366</v>
      </c>
      <c r="C49" s="18">
        <f t="shared" si="104"/>
        <v>26.997338543652972</v>
      </c>
      <c r="D49" s="18">
        <f t="shared" si="104"/>
        <v>27.523262755236537</v>
      </c>
      <c r="E49" s="18">
        <f t="shared" si="104"/>
        <v>23.319595585331424</v>
      </c>
      <c r="F49" s="18">
        <f t="shared" si="104"/>
        <v>20.401606087437489</v>
      </c>
      <c r="H49" s="68">
        <f t="shared" si="105"/>
        <v>36.059802531671409</v>
      </c>
      <c r="I49" s="69">
        <f t="shared" si="106"/>
        <v>62.623947247957815</v>
      </c>
      <c r="J49" s="69">
        <f t="shared" si="107"/>
        <v>98.68374977962921</v>
      </c>
      <c r="L49" t="str">
        <f t="shared" si="140"/>
        <v>23 Teaching and other educational professionals</v>
      </c>
      <c r="M49" s="18">
        <f t="shared" si="108"/>
        <v>25.539890052123376</v>
      </c>
      <c r="N49" s="18">
        <f t="shared" si="108"/>
        <v>23.759194158373109</v>
      </c>
      <c r="O49" s="18">
        <f t="shared" si="108"/>
        <v>24.842961267556952</v>
      </c>
      <c r="P49" s="18">
        <f t="shared" si="108"/>
        <v>20.993576358347262</v>
      </c>
      <c r="Q49" s="18">
        <f t="shared" si="108"/>
        <v>18.53074264440821</v>
      </c>
      <c r="S49" s="68">
        <f t="shared" si="109"/>
        <v>38.258304861362696</v>
      </c>
      <c r="T49" s="69">
        <f t="shared" si="110"/>
        <v>65.60934093116181</v>
      </c>
      <c r="U49" s="69">
        <f t="shared" si="111"/>
        <v>103.8676457925245</v>
      </c>
      <c r="W49" t="str">
        <f t="shared" si="141"/>
        <v>23 Teaching and other educational professionals</v>
      </c>
      <c r="X49" s="18">
        <f t="shared" si="112"/>
        <v>8.4799604029344273</v>
      </c>
      <c r="Y49" s="18">
        <f t="shared" si="112"/>
        <v>6.6812261233887646</v>
      </c>
      <c r="Z49" s="18">
        <f t="shared" si="112"/>
        <v>7.0992398741113512</v>
      </c>
      <c r="AA49" s="18">
        <f t="shared" si="112"/>
        <v>4.7802814630798407</v>
      </c>
      <c r="AB49" s="18">
        <f t="shared" si="112"/>
        <v>3.0528240697062561</v>
      </c>
      <c r="AD49" s="68">
        <f t="shared" si="113"/>
        <v>-43.600558644352454</v>
      </c>
      <c r="AE49" s="69">
        <f t="shared" si="114"/>
        <v>36.892721098817496</v>
      </c>
      <c r="AF49" s="69">
        <f t="shared" si="115"/>
        <v>-6.707837545534959</v>
      </c>
      <c r="AH49" t="str">
        <f t="shared" si="142"/>
        <v>23 Teaching and other educational professionals</v>
      </c>
      <c r="AI49" s="18">
        <f t="shared" si="116"/>
        <v>3.1901647013242829</v>
      </c>
      <c r="AJ49" s="18">
        <f t="shared" si="116"/>
        <v>1.7217941102874021</v>
      </c>
      <c r="AK49" s="18">
        <f t="shared" si="116"/>
        <v>1.5842284491286041</v>
      </c>
      <c r="AL49" s="18">
        <f t="shared" si="116"/>
        <v>0.73268496081447843</v>
      </c>
      <c r="AM49" s="18">
        <f t="shared" si="116"/>
        <v>0.61323552515874458</v>
      </c>
      <c r="AO49" s="68">
        <f t="shared" si="117"/>
        <v>-55.120484272949952</v>
      </c>
      <c r="AP49" s="69">
        <f t="shared" si="118"/>
        <v>14.25641073520204</v>
      </c>
      <c r="AQ49" s="69">
        <f t="shared" si="119"/>
        <v>-40.864073537747906</v>
      </c>
      <c r="AS49" t="str">
        <f t="shared" si="143"/>
        <v>23 Teaching and other educational professionals</v>
      </c>
      <c r="AT49" s="18">
        <f t="shared" si="120"/>
        <v>0.83848973402482674</v>
      </c>
      <c r="AU49" s="18">
        <f t="shared" si="120"/>
        <v>0.73776997258894694</v>
      </c>
      <c r="AV49" s="18">
        <f t="shared" si="120"/>
        <v>0.77677556826021665</v>
      </c>
      <c r="AW49" s="18">
        <f t="shared" si="120"/>
        <v>0.53304538999130879</v>
      </c>
      <c r="AX49" s="18">
        <f t="shared" si="120"/>
        <v>0.3954508154796082</v>
      </c>
      <c r="AZ49" s="68">
        <f t="shared" si="121"/>
        <v>-34.387075055762807</v>
      </c>
      <c r="BA49" s="69">
        <f t="shared" si="122"/>
        <v>33.185454105898437</v>
      </c>
      <c r="BB49" s="69">
        <f t="shared" si="123"/>
        <v>-1.2016209498643711</v>
      </c>
      <c r="BD49" t="str">
        <f t="shared" si="144"/>
        <v>23 Teaching and other educational professionals</v>
      </c>
      <c r="BE49" s="18">
        <f t="shared" si="124"/>
        <v>0.88618102149148303</v>
      </c>
      <c r="BF49" s="18">
        <f t="shared" si="124"/>
        <v>0.84903457714713593</v>
      </c>
      <c r="BG49" s="18">
        <f t="shared" si="124"/>
        <v>1.0176522523528635</v>
      </c>
      <c r="BH49" s="18">
        <f t="shared" si="124"/>
        <v>0.79356591651305464</v>
      </c>
      <c r="BI49" s="18">
        <f t="shared" si="124"/>
        <v>0.82206445104779458</v>
      </c>
      <c r="BK49" s="68">
        <f t="shared" si="125"/>
        <v>-15.907798933546236</v>
      </c>
      <c r="BL49" s="69">
        <f t="shared" si="126"/>
        <v>32.20768376850998</v>
      </c>
      <c r="BM49" s="69">
        <f t="shared" si="127"/>
        <v>16.299884834963745</v>
      </c>
      <c r="BO49" t="str">
        <f t="shared" si="145"/>
        <v>23 Teaching and other educational professionals</v>
      </c>
      <c r="BP49" s="18">
        <f t="shared" si="128"/>
        <v>0.7089312368124322</v>
      </c>
      <c r="BQ49" s="18">
        <f t="shared" si="128"/>
        <v>0.72106233595010627</v>
      </c>
      <c r="BR49" s="18">
        <f t="shared" si="128"/>
        <v>0.84383430573392004</v>
      </c>
      <c r="BS49" s="18">
        <f t="shared" si="128"/>
        <v>0.64244419989730106</v>
      </c>
      <c r="BT49" s="18">
        <f t="shared" si="128"/>
        <v>0.61210663440829083</v>
      </c>
      <c r="BV49" s="68">
        <f t="shared" si="129"/>
        <v>-49.665440237221539</v>
      </c>
      <c r="BW49" s="69">
        <f t="shared" si="130"/>
        <v>31.246064057877991</v>
      </c>
      <c r="BX49" s="69">
        <f t="shared" si="131"/>
        <v>-18.419376179343551</v>
      </c>
      <c r="BZ49" t="str">
        <f t="shared" si="146"/>
        <v>23 Teaching and other educational professionals</v>
      </c>
      <c r="CA49" s="18">
        <f t="shared" si="132"/>
        <v>0.69222665160785712</v>
      </c>
      <c r="CB49" s="18">
        <f t="shared" si="132"/>
        <v>0.77396545438265774</v>
      </c>
      <c r="CC49" s="18">
        <f t="shared" si="132"/>
        <v>0.87276780225219353</v>
      </c>
      <c r="CD49" s="18">
        <f t="shared" si="132"/>
        <v>0.69538606639578138</v>
      </c>
      <c r="CE49" s="18">
        <f t="shared" si="132"/>
        <v>0.62400960584943443</v>
      </c>
      <c r="CG49" s="68">
        <f t="shared" si="133"/>
        <v>-57.377871100028152</v>
      </c>
      <c r="CH49" s="69">
        <f t="shared" si="134"/>
        <v>25.18891865313757</v>
      </c>
      <c r="CI49" s="69">
        <f t="shared" si="135"/>
        <v>-32.188952446890582</v>
      </c>
      <c r="CK49" t="str">
        <f t="shared" si="147"/>
        <v>23 Teaching and other educational professionals</v>
      </c>
      <c r="CL49" s="18">
        <f t="shared" si="136"/>
        <v>0.37161944104781486</v>
      </c>
      <c r="CM49" s="18">
        <f t="shared" si="136"/>
        <v>0.5092611247137433</v>
      </c>
      <c r="CN49" s="18">
        <f t="shared" si="136"/>
        <v>0.69059521160478676</v>
      </c>
      <c r="CO49" s="18">
        <f t="shared" si="136"/>
        <v>0.67679930177552683</v>
      </c>
      <c r="CP49" s="18">
        <f t="shared" si="136"/>
        <v>0.81368773646002412</v>
      </c>
      <c r="CR49" s="68">
        <f t="shared" si="137"/>
        <v>-44.292426520169705</v>
      </c>
      <c r="CS49" s="69">
        <f t="shared" si="138"/>
        <v>30.053758516592531</v>
      </c>
      <c r="CT49" s="69">
        <f t="shared" si="139"/>
        <v>-14.238668003577173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6.1410617950399518</v>
      </c>
      <c r="C50" s="18">
        <f t="shared" si="104"/>
        <v>6.9857381790785222</v>
      </c>
      <c r="D50" s="18">
        <f t="shared" si="104"/>
        <v>7.2591692613197951</v>
      </c>
      <c r="E50" s="18">
        <f t="shared" si="104"/>
        <v>7.3085547878604258</v>
      </c>
      <c r="F50" s="18">
        <f t="shared" si="104"/>
        <v>7.3490761462694651</v>
      </c>
      <c r="H50" s="68">
        <f t="shared" si="105"/>
        <v>85.828028297109981</v>
      </c>
      <c r="I50" s="69">
        <f t="shared" si="106"/>
        <v>80.610798470464886</v>
      </c>
      <c r="J50" s="69">
        <f t="shared" si="107"/>
        <v>166.43882676757485</v>
      </c>
      <c r="L50" t="str">
        <f t="shared" si="140"/>
        <v>24 Business, media and public service professionals</v>
      </c>
      <c r="M50" s="18">
        <f t="shared" si="108"/>
        <v>11.51765933037097</v>
      </c>
      <c r="N50" s="18">
        <f t="shared" si="108"/>
        <v>12.741725479536631</v>
      </c>
      <c r="O50" s="18">
        <f t="shared" si="108"/>
        <v>13.511543049481736</v>
      </c>
      <c r="P50" s="18">
        <f t="shared" si="108"/>
        <v>13.054116064475613</v>
      </c>
      <c r="Q50" s="18">
        <f t="shared" si="108"/>
        <v>12.774596892649429</v>
      </c>
      <c r="S50" s="68">
        <f t="shared" si="109"/>
        <v>75.244348382387969</v>
      </c>
      <c r="T50" s="69">
        <f t="shared" si="110"/>
        <v>76.926934680662868</v>
      </c>
      <c r="U50" s="69">
        <f t="shared" si="111"/>
        <v>152.17128306305085</v>
      </c>
      <c r="W50" t="str">
        <f t="shared" si="141"/>
        <v>24 Business, media and public service professionals</v>
      </c>
      <c r="X50" s="18">
        <f t="shared" si="112"/>
        <v>10.060906344752848</v>
      </c>
      <c r="Y50" s="18">
        <f t="shared" si="112"/>
        <v>11.043444748978072</v>
      </c>
      <c r="Z50" s="18">
        <f t="shared" si="112"/>
        <v>12.248265875563781</v>
      </c>
      <c r="AA50" s="18">
        <f t="shared" si="112"/>
        <v>11.356228550852645</v>
      </c>
      <c r="AB50" s="18">
        <f t="shared" si="112"/>
        <v>10.837003878155862</v>
      </c>
      <c r="AD50" s="68">
        <f t="shared" si="113"/>
        <v>16.043147371686906</v>
      </c>
      <c r="AE50" s="69">
        <f t="shared" si="114"/>
        <v>56.304724007273208</v>
      </c>
      <c r="AF50" s="69">
        <f t="shared" si="115"/>
        <v>72.347871378960107</v>
      </c>
      <c r="AH50" t="str">
        <f t="shared" si="142"/>
        <v>24 Business, media and public service professionals</v>
      </c>
      <c r="AI50" s="18">
        <f t="shared" si="116"/>
        <v>3.6179028447754678</v>
      </c>
      <c r="AJ50" s="18">
        <f t="shared" si="116"/>
        <v>3.5508649962206831</v>
      </c>
      <c r="AK50" s="18">
        <f t="shared" si="116"/>
        <v>4.0966117233785653</v>
      </c>
      <c r="AL50" s="18">
        <f t="shared" si="116"/>
        <v>3.4697363897930202</v>
      </c>
      <c r="AM50" s="18">
        <f t="shared" si="116"/>
        <v>3.3195412564804094</v>
      </c>
      <c r="AO50" s="68">
        <f t="shared" si="117"/>
        <v>-6.0510498899797005</v>
      </c>
      <c r="AP50" s="69">
        <f t="shared" si="118"/>
        <v>33.901690389533599</v>
      </c>
      <c r="AQ50" s="69">
        <f t="shared" si="119"/>
        <v>27.850640499553904</v>
      </c>
      <c r="AS50" t="str">
        <f t="shared" si="143"/>
        <v>24 Business, media and public service professionals</v>
      </c>
      <c r="AT50" s="18">
        <f t="shared" si="120"/>
        <v>5.358782317941162</v>
      </c>
      <c r="AU50" s="18">
        <f t="shared" si="120"/>
        <v>5.877650744295285</v>
      </c>
      <c r="AV50" s="18">
        <f t="shared" si="120"/>
        <v>6.6545169363600349</v>
      </c>
      <c r="AW50" s="18">
        <f t="shared" si="120"/>
        <v>6.1532196280763491</v>
      </c>
      <c r="AX50" s="18">
        <f t="shared" si="120"/>
        <v>5.9664213127852079</v>
      </c>
      <c r="AZ50" s="68">
        <f t="shared" si="121"/>
        <v>15.555298311884128</v>
      </c>
      <c r="BA50" s="69">
        <f t="shared" si="122"/>
        <v>51.582594438664628</v>
      </c>
      <c r="BB50" s="69">
        <f t="shared" si="123"/>
        <v>67.137892750548758</v>
      </c>
      <c r="BD50" t="str">
        <f t="shared" si="144"/>
        <v>24 Business, media and public service professionals</v>
      </c>
      <c r="BE50" s="18">
        <f t="shared" si="124"/>
        <v>3.0120180029835586</v>
      </c>
      <c r="BF50" s="18">
        <f t="shared" si="124"/>
        <v>3.5588223038472173</v>
      </c>
      <c r="BG50" s="18">
        <f t="shared" si="124"/>
        <v>4.2374704753093368</v>
      </c>
      <c r="BH50" s="18">
        <f t="shared" si="124"/>
        <v>3.9493067899709389</v>
      </c>
      <c r="BI50" s="18">
        <f t="shared" si="124"/>
        <v>4.0640703943203373</v>
      </c>
      <c r="BK50" s="68">
        <f t="shared" si="125"/>
        <v>-0.16018064338621019</v>
      </c>
      <c r="BL50" s="69">
        <f t="shared" si="126"/>
        <v>37.704661802382212</v>
      </c>
      <c r="BM50" s="69">
        <f t="shared" si="127"/>
        <v>37.544481158996</v>
      </c>
      <c r="BO50" t="str">
        <f t="shared" si="145"/>
        <v>24 Business, media and public service professionals</v>
      </c>
      <c r="BP50" s="18">
        <f t="shared" si="128"/>
        <v>2.147981826589036</v>
      </c>
      <c r="BQ50" s="18">
        <f t="shared" si="128"/>
        <v>2.4279563819306991</v>
      </c>
      <c r="BR50" s="18">
        <f t="shared" si="128"/>
        <v>2.9217484028158114</v>
      </c>
      <c r="BS50" s="18">
        <f t="shared" si="128"/>
        <v>2.6077466041853481</v>
      </c>
      <c r="BT50" s="18">
        <f t="shared" si="128"/>
        <v>2.5812375436650585</v>
      </c>
      <c r="BV50" s="68">
        <f t="shared" si="129"/>
        <v>-38.697028935642187</v>
      </c>
      <c r="BW50" s="69">
        <f t="shared" si="130"/>
        <v>29.447946236087191</v>
      </c>
      <c r="BX50" s="69">
        <f t="shared" si="131"/>
        <v>-9.2490826995549984</v>
      </c>
      <c r="BZ50" t="str">
        <f t="shared" si="146"/>
        <v>24 Business, media and public service professionals</v>
      </c>
      <c r="CA50" s="18">
        <f t="shared" si="132"/>
        <v>1.9346891826556158</v>
      </c>
      <c r="CB50" s="18">
        <f t="shared" si="132"/>
        <v>2.4236121373383068</v>
      </c>
      <c r="CC50" s="18">
        <f t="shared" si="132"/>
        <v>2.9131843878739505</v>
      </c>
      <c r="CD50" s="18">
        <f t="shared" si="132"/>
        <v>2.7471929623008062</v>
      </c>
      <c r="CE50" s="18">
        <f t="shared" si="132"/>
        <v>2.7016785098801694</v>
      </c>
      <c r="CG50" s="68">
        <f t="shared" si="133"/>
        <v>-44.714877847356817</v>
      </c>
      <c r="CH50" s="69">
        <f t="shared" si="134"/>
        <v>27.411480401081157</v>
      </c>
      <c r="CI50" s="69">
        <f t="shared" si="135"/>
        <v>-17.303397446275657</v>
      </c>
      <c r="CK50" t="str">
        <f t="shared" si="147"/>
        <v>24 Business, media and public service professionals</v>
      </c>
      <c r="CL50" s="18">
        <f t="shared" si="136"/>
        <v>1.1645598465118649</v>
      </c>
      <c r="CM50" s="18">
        <f t="shared" si="136"/>
        <v>1.6566833361533153</v>
      </c>
      <c r="CN50" s="18">
        <f t="shared" si="136"/>
        <v>1.9844924271835578</v>
      </c>
      <c r="CO50" s="18">
        <f t="shared" si="136"/>
        <v>2.2126096665855419</v>
      </c>
      <c r="CP50" s="18">
        <f t="shared" si="136"/>
        <v>2.6227634362059211</v>
      </c>
      <c r="CR50" s="68">
        <f t="shared" si="137"/>
        <v>-37.512995125515857</v>
      </c>
      <c r="CS50" s="69">
        <f t="shared" si="138"/>
        <v>30.615233886547173</v>
      </c>
      <c r="CT50" s="69">
        <f t="shared" si="139"/>
        <v>-6.8977612389686902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2.0531326758386022</v>
      </c>
      <c r="C51" s="18">
        <f t="shared" si="104"/>
        <v>2.380576941593469</v>
      </c>
      <c r="D51" s="18">
        <f t="shared" si="104"/>
        <v>2.4188253934018271</v>
      </c>
      <c r="E51" s="18">
        <f t="shared" si="104"/>
        <v>2.4083016805626585</v>
      </c>
      <c r="F51" s="18">
        <f t="shared" si="104"/>
        <v>2.70158513540395</v>
      </c>
      <c r="H51" s="68">
        <f t="shared" si="105"/>
        <v>105.01211844005083</v>
      </c>
      <c r="I51" s="69">
        <f t="shared" si="106"/>
        <v>79.075338371158608</v>
      </c>
      <c r="J51" s="69">
        <f t="shared" si="107"/>
        <v>184.08745681120942</v>
      </c>
      <c r="L51" t="str">
        <f t="shared" si="140"/>
        <v>31 Science, engineering and technology associate professionals</v>
      </c>
      <c r="M51" s="18">
        <f t="shared" si="108"/>
        <v>2.1926689994687338</v>
      </c>
      <c r="N51" s="18">
        <f t="shared" si="108"/>
        <v>2.2483897622152975</v>
      </c>
      <c r="O51" s="18">
        <f t="shared" si="108"/>
        <v>2.3168358640686786</v>
      </c>
      <c r="P51" s="18">
        <f t="shared" si="108"/>
        <v>2.1780266865694742</v>
      </c>
      <c r="Q51" s="18">
        <f t="shared" si="108"/>
        <v>2.1786049766154525</v>
      </c>
      <c r="S51" s="68">
        <f t="shared" si="109"/>
        <v>74.295024412270948</v>
      </c>
      <c r="T51" s="69">
        <f t="shared" si="110"/>
        <v>67.752733321612922</v>
      </c>
      <c r="U51" s="69">
        <f t="shared" si="111"/>
        <v>142.04775773388388</v>
      </c>
      <c r="W51" t="str">
        <f t="shared" si="141"/>
        <v>31 Science, engineering and technology associate professionals</v>
      </c>
      <c r="X51" s="18">
        <f t="shared" si="112"/>
        <v>2.1703437223925812</v>
      </c>
      <c r="Y51" s="18">
        <f t="shared" si="112"/>
        <v>2.495512152828252</v>
      </c>
      <c r="Z51" s="18">
        <f t="shared" si="112"/>
        <v>2.5851379531585508</v>
      </c>
      <c r="AA51" s="18">
        <f t="shared" si="112"/>
        <v>2.3514151060801751</v>
      </c>
      <c r="AB51" s="18">
        <f t="shared" si="112"/>
        <v>2.3381373160768444</v>
      </c>
      <c r="AD51" s="68">
        <f t="shared" si="113"/>
        <v>18.623617835128993</v>
      </c>
      <c r="AE51" s="69">
        <f t="shared" si="114"/>
        <v>48.907983436512637</v>
      </c>
      <c r="AF51" s="69">
        <f t="shared" si="115"/>
        <v>67.531601271641634</v>
      </c>
      <c r="AH51" t="str">
        <f t="shared" si="142"/>
        <v>31 Science, engineering and technology associate professionals</v>
      </c>
      <c r="AI51" s="18">
        <f t="shared" si="116"/>
        <v>1.1534725953045812</v>
      </c>
      <c r="AJ51" s="18">
        <f t="shared" si="116"/>
        <v>1.4858553735899103</v>
      </c>
      <c r="AK51" s="18">
        <f t="shared" si="116"/>
        <v>1.6535774897642761</v>
      </c>
      <c r="AL51" s="18">
        <f t="shared" si="116"/>
        <v>1.720185434383684</v>
      </c>
      <c r="AM51" s="18">
        <f t="shared" si="116"/>
        <v>2.0934944652293952</v>
      </c>
      <c r="AO51" s="68">
        <f t="shared" si="117"/>
        <v>46.78643724326745</v>
      </c>
      <c r="AP51" s="69">
        <f t="shared" si="118"/>
        <v>57.23145705337803</v>
      </c>
      <c r="AQ51" s="69">
        <f t="shared" si="119"/>
        <v>104.01789429664548</v>
      </c>
      <c r="AS51" t="str">
        <f t="shared" si="143"/>
        <v>31 Science, engineering and technology associate professionals</v>
      </c>
      <c r="AT51" s="18">
        <f t="shared" si="120"/>
        <v>3.4274670145492396</v>
      </c>
      <c r="AU51" s="18">
        <f t="shared" si="120"/>
        <v>3.7334522310179037</v>
      </c>
      <c r="AV51" s="18">
        <f t="shared" si="120"/>
        <v>3.9282576363002453</v>
      </c>
      <c r="AW51" s="18">
        <f t="shared" si="120"/>
        <v>3.235467411241201</v>
      </c>
      <c r="AX51" s="18">
        <f t="shared" si="120"/>
        <v>3.0101622482726147</v>
      </c>
      <c r="AZ51" s="68">
        <f t="shared" si="121"/>
        <v>-1.2396951669475429</v>
      </c>
      <c r="BA51" s="69">
        <f t="shared" si="122"/>
        <v>36.419781794551739</v>
      </c>
      <c r="BB51" s="69">
        <f t="shared" si="123"/>
        <v>35.180086627604197</v>
      </c>
      <c r="BD51" t="str">
        <f t="shared" si="144"/>
        <v>31 Science, engineering and technology associate professionals</v>
      </c>
      <c r="BE51" s="18">
        <f t="shared" si="124"/>
        <v>1.5799226230550256</v>
      </c>
      <c r="BF51" s="18">
        <f t="shared" si="124"/>
        <v>1.6800581099857559</v>
      </c>
      <c r="BG51" s="18">
        <f t="shared" si="124"/>
        <v>1.9207730888247037</v>
      </c>
      <c r="BH51" s="18">
        <f t="shared" si="124"/>
        <v>1.4963832033274163</v>
      </c>
      <c r="BI51" s="18">
        <f t="shared" si="124"/>
        <v>1.2497380415920767</v>
      </c>
      <c r="BK51" s="68">
        <f t="shared" si="125"/>
        <v>-32.268268602470471</v>
      </c>
      <c r="BL51" s="69">
        <f t="shared" si="126"/>
        <v>25.897931839326006</v>
      </c>
      <c r="BM51" s="69">
        <f t="shared" si="127"/>
        <v>-6.3703367631444632</v>
      </c>
      <c r="BO51" t="str">
        <f t="shared" si="145"/>
        <v>31 Science, engineering and technology associate professionals</v>
      </c>
      <c r="BP51" s="18">
        <f t="shared" si="128"/>
        <v>1.1095337520047479</v>
      </c>
      <c r="BQ51" s="18">
        <f t="shared" si="128"/>
        <v>1.2864770934236525</v>
      </c>
      <c r="BR51" s="18">
        <f t="shared" si="128"/>
        <v>1.4669955577111813</v>
      </c>
      <c r="BS51" s="18">
        <f t="shared" si="128"/>
        <v>1.3288540749034083</v>
      </c>
      <c r="BT51" s="18">
        <f t="shared" si="128"/>
        <v>1.5049929377720574</v>
      </c>
      <c r="BV51" s="68">
        <f t="shared" si="129"/>
        <v>-28.812780763135859</v>
      </c>
      <c r="BW51" s="69">
        <f t="shared" si="130"/>
        <v>28.504425263906214</v>
      </c>
      <c r="BX51" s="69">
        <f t="shared" si="131"/>
        <v>-0.30835549922964745</v>
      </c>
      <c r="BZ51" t="str">
        <f t="shared" si="146"/>
        <v>31 Science, engineering and technology associate professionals</v>
      </c>
      <c r="CA51" s="18">
        <f t="shared" si="132"/>
        <v>1.210023673938144</v>
      </c>
      <c r="CB51" s="18">
        <f t="shared" si="132"/>
        <v>1.5103159512971913</v>
      </c>
      <c r="CC51" s="18">
        <f t="shared" si="132"/>
        <v>1.8839295647593073</v>
      </c>
      <c r="CD51" s="18">
        <f t="shared" si="132"/>
        <v>1.8379728025196294</v>
      </c>
      <c r="CE51" s="18">
        <f t="shared" si="132"/>
        <v>2.3442296354993029</v>
      </c>
      <c r="CG51" s="68">
        <f t="shared" si="133"/>
        <v>-25.821496170236664</v>
      </c>
      <c r="CH51" s="69">
        <f t="shared" si="134"/>
        <v>28.118998887853337</v>
      </c>
      <c r="CI51" s="69">
        <f t="shared" si="135"/>
        <v>2.2975027176166769</v>
      </c>
      <c r="CK51" t="str">
        <f t="shared" si="147"/>
        <v>31 Science, engineering and technology associate professionals</v>
      </c>
      <c r="CL51" s="18">
        <f t="shared" si="136"/>
        <v>0.52900524164628993</v>
      </c>
      <c r="CM51" s="18">
        <f t="shared" si="136"/>
        <v>0.7865960406681678</v>
      </c>
      <c r="CN51" s="18">
        <f t="shared" si="136"/>
        <v>1.020431710225755</v>
      </c>
      <c r="CO51" s="18">
        <f t="shared" si="136"/>
        <v>1.1956737247180711</v>
      </c>
      <c r="CP51" s="18">
        <f t="shared" si="136"/>
        <v>1.7911563388944021</v>
      </c>
      <c r="CR51" s="68">
        <f t="shared" si="137"/>
        <v>-17.00927044919468</v>
      </c>
      <c r="CS51" s="69">
        <f t="shared" si="138"/>
        <v>35.589076154665356</v>
      </c>
      <c r="CT51" s="69">
        <f t="shared" si="139"/>
        <v>18.57980570547068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0.55177869338161345</v>
      </c>
      <c r="C52" s="18">
        <f t="shared" si="104"/>
        <v>0.60044818402913724</v>
      </c>
      <c r="D52" s="18">
        <f t="shared" si="104"/>
        <v>0.49348233004027542</v>
      </c>
      <c r="E52" s="18">
        <f t="shared" si="104"/>
        <v>0.79989847297624161</v>
      </c>
      <c r="F52" s="18">
        <f t="shared" si="104"/>
        <v>1.0313562829407872</v>
      </c>
      <c r="H52" s="68">
        <f t="shared" si="105"/>
        <v>283.62111785517061</v>
      </c>
      <c r="I52" s="69">
        <f t="shared" si="106"/>
        <v>163.69242818499001</v>
      </c>
      <c r="J52" s="69">
        <f t="shared" si="107"/>
        <v>447.31354604016065</v>
      </c>
      <c r="L52" t="str">
        <f t="shared" si="140"/>
        <v>32 Health and social care associate professionals</v>
      </c>
      <c r="M52" s="18">
        <f t="shared" si="108"/>
        <v>1.891123184951168</v>
      </c>
      <c r="N52" s="18">
        <f t="shared" si="108"/>
        <v>2.0145111454529943</v>
      </c>
      <c r="O52" s="18">
        <f t="shared" si="108"/>
        <v>1.8988324459037211</v>
      </c>
      <c r="P52" s="18">
        <f t="shared" si="108"/>
        <v>3.1887188931968327</v>
      </c>
      <c r="Q52" s="18">
        <f t="shared" si="108"/>
        <v>3.9482943596590063</v>
      </c>
      <c r="S52" s="68">
        <f t="shared" si="109"/>
        <v>285.41147853027866</v>
      </c>
      <c r="T52" s="69">
        <f t="shared" si="110"/>
        <v>162.47755809415671</v>
      </c>
      <c r="U52" s="69">
        <f t="shared" si="111"/>
        <v>447.88903662443539</v>
      </c>
      <c r="W52" t="str">
        <f t="shared" si="141"/>
        <v>32 Health and social care associate professionals</v>
      </c>
      <c r="X52" s="18">
        <f t="shared" si="112"/>
        <v>3.0001025627765419</v>
      </c>
      <c r="Y52" s="18">
        <f t="shared" si="112"/>
        <v>3.0643409154950754</v>
      </c>
      <c r="Z52" s="18">
        <f t="shared" si="112"/>
        <v>2.9238489502362559</v>
      </c>
      <c r="AA52" s="18">
        <f t="shared" si="112"/>
        <v>4.6595692033093634</v>
      </c>
      <c r="AB52" s="18">
        <f t="shared" si="112"/>
        <v>5.0691394374378262</v>
      </c>
      <c r="AD52" s="68">
        <f t="shared" si="113"/>
        <v>127.38624016088316</v>
      </c>
      <c r="AE52" s="69">
        <f t="shared" si="114"/>
        <v>119.43605176253132</v>
      </c>
      <c r="AF52" s="69">
        <f t="shared" si="115"/>
        <v>246.82229192341447</v>
      </c>
      <c r="AH52" t="str">
        <f t="shared" si="142"/>
        <v>32 Health and social care associate professionals</v>
      </c>
      <c r="AI52" s="18">
        <f t="shared" si="116"/>
        <v>6.4233340734708948</v>
      </c>
      <c r="AJ52" s="18">
        <f t="shared" si="116"/>
        <v>5.4775742613146932</v>
      </c>
      <c r="AK52" s="18">
        <f t="shared" si="116"/>
        <v>5.2371828816183168</v>
      </c>
      <c r="AL52" s="18">
        <f t="shared" si="116"/>
        <v>5.8768290047834171</v>
      </c>
      <c r="AM52" s="18">
        <f t="shared" si="116"/>
        <v>3.5174791663466674</v>
      </c>
      <c r="AO52" s="68">
        <f t="shared" si="117"/>
        <v>-22.129590551346425</v>
      </c>
      <c r="AP52" s="69">
        <f t="shared" si="118"/>
        <v>45.926628712821959</v>
      </c>
      <c r="AQ52" s="69">
        <f t="shared" si="119"/>
        <v>23.797038161475538</v>
      </c>
      <c r="AS52" t="str">
        <f t="shared" si="143"/>
        <v>32 Health and social care associate professionals</v>
      </c>
      <c r="AT52" s="18">
        <f t="shared" si="120"/>
        <v>1.4750009280587129</v>
      </c>
      <c r="AU52" s="18">
        <f t="shared" si="120"/>
        <v>1.5642485587987975</v>
      </c>
      <c r="AV52" s="18">
        <f t="shared" si="120"/>
        <v>1.613545432614039</v>
      </c>
      <c r="AW52" s="18">
        <f t="shared" si="120"/>
        <v>2.2429436600773447</v>
      </c>
      <c r="AX52" s="18">
        <f t="shared" si="120"/>
        <v>2.3317906558877577</v>
      </c>
      <c r="AZ52" s="68">
        <f t="shared" si="121"/>
        <v>86.251954852908369</v>
      </c>
      <c r="BA52" s="69">
        <f t="shared" si="122"/>
        <v>93.126308711020201</v>
      </c>
      <c r="BB52" s="69">
        <f t="shared" si="123"/>
        <v>179.37826356392856</v>
      </c>
      <c r="BD52" t="str">
        <f t="shared" si="144"/>
        <v>32 Health and social care associate professionals</v>
      </c>
      <c r="BE52" s="18">
        <f t="shared" si="124"/>
        <v>1.4451568079622938</v>
      </c>
      <c r="BF52" s="18">
        <f t="shared" si="124"/>
        <v>1.6340488217564306</v>
      </c>
      <c r="BG52" s="18">
        <f t="shared" si="124"/>
        <v>1.7688074635032216</v>
      </c>
      <c r="BH52" s="18">
        <f t="shared" si="124"/>
        <v>2.9500653495674465</v>
      </c>
      <c r="BI52" s="18">
        <f t="shared" si="124"/>
        <v>3.7839960420015277</v>
      </c>
      <c r="BK52" s="68">
        <f t="shared" si="125"/>
        <v>122.69956123529029</v>
      </c>
      <c r="BL52" s="69">
        <f t="shared" si="126"/>
        <v>101.37402373794701</v>
      </c>
      <c r="BM52" s="69">
        <f t="shared" si="127"/>
        <v>224.07358497323727</v>
      </c>
      <c r="BO52" t="str">
        <f t="shared" si="145"/>
        <v>32 Health and social care associate professionals</v>
      </c>
      <c r="BP52" s="18">
        <f t="shared" si="128"/>
        <v>1.1734219468021185</v>
      </c>
      <c r="BQ52" s="18">
        <f t="shared" si="128"/>
        <v>1.3104526903019795</v>
      </c>
      <c r="BR52" s="18">
        <f t="shared" si="128"/>
        <v>1.4454989543453085</v>
      </c>
      <c r="BS52" s="18">
        <f t="shared" si="128"/>
        <v>2.0980704175404896</v>
      </c>
      <c r="BT52" s="18">
        <f t="shared" si="128"/>
        <v>2.2054516022406552</v>
      </c>
      <c r="BV52" s="68">
        <f t="shared" si="129"/>
        <v>5.8707806135232783</v>
      </c>
      <c r="BW52" s="69">
        <f t="shared" si="130"/>
        <v>62.310239709129952</v>
      </c>
      <c r="BX52" s="69">
        <f t="shared" si="131"/>
        <v>68.181020322653239</v>
      </c>
      <c r="BZ52" t="str">
        <f t="shared" si="146"/>
        <v>32 Health and social care associate professionals</v>
      </c>
      <c r="CA52" s="18">
        <f t="shared" si="132"/>
        <v>0.65874558469569189</v>
      </c>
      <c r="CB52" s="18">
        <f t="shared" si="132"/>
        <v>0.64961379798096375</v>
      </c>
      <c r="CC52" s="18">
        <f t="shared" si="132"/>
        <v>0.62533167428684044</v>
      </c>
      <c r="CD52" s="18">
        <f t="shared" si="132"/>
        <v>0.76640124397644194</v>
      </c>
      <c r="CE52" s="18">
        <f t="shared" si="132"/>
        <v>0.6599897057963322</v>
      </c>
      <c r="CG52" s="68">
        <f t="shared" si="133"/>
        <v>-37.082810626193016</v>
      </c>
      <c r="CH52" s="69">
        <f t="shared" si="134"/>
        <v>38.111394894595399</v>
      </c>
      <c r="CI52" s="69">
        <f t="shared" si="135"/>
        <v>1.0285842684023745</v>
      </c>
      <c r="CK52" t="str">
        <f t="shared" si="147"/>
        <v>32 Health and social care associate professionals</v>
      </c>
      <c r="CL52" s="18">
        <f t="shared" si="136"/>
        <v>0.21178881137739594</v>
      </c>
      <c r="CM52" s="18">
        <f t="shared" si="136"/>
        <v>0.27317784179234911</v>
      </c>
      <c r="CN52" s="18">
        <f t="shared" si="136"/>
        <v>0.32939554620143252</v>
      </c>
      <c r="CO52" s="18">
        <f t="shared" si="136"/>
        <v>0.55541674066332869</v>
      </c>
      <c r="CP52" s="18">
        <f t="shared" si="136"/>
        <v>0.79909651618688304</v>
      </c>
      <c r="CR52" s="68">
        <f t="shared" si="137"/>
        <v>14.699506293280059</v>
      </c>
      <c r="CS52" s="69">
        <f t="shared" si="138"/>
        <v>54.096057088226615</v>
      </c>
      <c r="CT52" s="69">
        <f t="shared" si="139"/>
        <v>68.795563381506668</v>
      </c>
    </row>
    <row r="53" spans="1:98" x14ac:dyDescent="0.2">
      <c r="A53" t="str">
        <f t="shared" si="103"/>
        <v>33 Protective service occupations</v>
      </c>
      <c r="B53" s="18">
        <f t="shared" si="104"/>
        <v>0.26277259086033777</v>
      </c>
      <c r="C53" s="18">
        <f t="shared" si="104"/>
        <v>0.25614315286122691</v>
      </c>
      <c r="D53" s="18">
        <f t="shared" si="104"/>
        <v>0.24251354366924163</v>
      </c>
      <c r="E53" s="18">
        <f t="shared" si="104"/>
        <v>0.22568466575188709</v>
      </c>
      <c r="F53" s="18">
        <f t="shared" si="104"/>
        <v>0.24846047658537515</v>
      </c>
      <c r="H53" s="68">
        <f t="shared" si="105"/>
        <v>88.055790625812278</v>
      </c>
      <c r="I53" s="69">
        <f t="shared" si="106"/>
        <v>58.45051505032238</v>
      </c>
      <c r="J53" s="69">
        <f t="shared" si="107"/>
        <v>146.50630567613464</v>
      </c>
      <c r="L53" t="str">
        <f t="shared" si="140"/>
        <v>33 Protective service occupations</v>
      </c>
      <c r="M53" s="18">
        <f t="shared" si="108"/>
        <v>0.75424556242618701</v>
      </c>
      <c r="N53" s="18">
        <f t="shared" si="108"/>
        <v>0.66186081755251025</v>
      </c>
      <c r="O53" s="18">
        <f t="shared" si="108"/>
        <v>0.65095049372251002</v>
      </c>
      <c r="P53" s="18">
        <f t="shared" si="108"/>
        <v>0.56902551193678907</v>
      </c>
      <c r="Q53" s="18">
        <f t="shared" si="108"/>
        <v>0.58649384538310079</v>
      </c>
      <c r="S53" s="68">
        <f t="shared" si="109"/>
        <v>67.000304795737605</v>
      </c>
      <c r="T53" s="69">
        <f t="shared" si="110"/>
        <v>49.127821117536314</v>
      </c>
      <c r="U53" s="69">
        <f t="shared" si="111"/>
        <v>116.12812591327393</v>
      </c>
      <c r="W53" t="str">
        <f t="shared" si="141"/>
        <v>33 Protective service occupations</v>
      </c>
      <c r="X53" s="18">
        <f t="shared" si="112"/>
        <v>1.6241279887530824</v>
      </c>
      <c r="Y53" s="18">
        <f t="shared" si="112"/>
        <v>1.5873091828030952</v>
      </c>
      <c r="Z53" s="18">
        <f t="shared" si="112"/>
        <v>1.7124698630479944</v>
      </c>
      <c r="AA53" s="18">
        <f t="shared" si="112"/>
        <v>1.4927995833679675</v>
      </c>
      <c r="AB53" s="18">
        <f t="shared" si="112"/>
        <v>1.7968699122105674</v>
      </c>
      <c r="AD53" s="68">
        <f t="shared" si="113"/>
        <v>37.619056207467736</v>
      </c>
      <c r="AE53" s="69">
        <f t="shared" si="114"/>
        <v>47.679558339473822</v>
      </c>
      <c r="AF53" s="69">
        <f t="shared" si="115"/>
        <v>85.29861454694155</v>
      </c>
      <c r="AH53" t="str">
        <f t="shared" si="142"/>
        <v>33 Protective service occupations</v>
      </c>
      <c r="AI53" s="18">
        <f t="shared" si="116"/>
        <v>1.4078902853381523</v>
      </c>
      <c r="AJ53" s="18">
        <f t="shared" si="116"/>
        <v>1.5523919686417564</v>
      </c>
      <c r="AK53" s="18">
        <f t="shared" si="116"/>
        <v>1.7998748814160612</v>
      </c>
      <c r="AL53" s="18">
        <f t="shared" si="116"/>
        <v>1.7278771905427019</v>
      </c>
      <c r="AM53" s="18">
        <f t="shared" si="116"/>
        <v>2.2214938550664418</v>
      </c>
      <c r="AO53" s="68">
        <f t="shared" si="117"/>
        <v>43.100603146172368</v>
      </c>
      <c r="AP53" s="69">
        <f t="shared" si="118"/>
        <v>43.630108415316052</v>
      </c>
      <c r="AQ53" s="69">
        <f t="shared" si="119"/>
        <v>86.730711561488434</v>
      </c>
      <c r="AS53" t="str">
        <f t="shared" si="143"/>
        <v>33 Protective service occupations</v>
      </c>
      <c r="AT53" s="18">
        <f t="shared" si="120"/>
        <v>1.3847012721005196</v>
      </c>
      <c r="AU53" s="18">
        <f t="shared" si="120"/>
        <v>1.1899240676958946</v>
      </c>
      <c r="AV53" s="18">
        <f t="shared" si="120"/>
        <v>1.2366599550055113</v>
      </c>
      <c r="AW53" s="18">
        <f t="shared" si="120"/>
        <v>0.96561326756724009</v>
      </c>
      <c r="AX53" s="18">
        <f t="shared" si="120"/>
        <v>1.0174351159107216</v>
      </c>
      <c r="AZ53" s="68">
        <f t="shared" si="121"/>
        <v>6.034918126707935</v>
      </c>
      <c r="BA53" s="69">
        <f t="shared" si="122"/>
        <v>31.363235891993916</v>
      </c>
      <c r="BB53" s="69">
        <f t="shared" si="123"/>
        <v>37.398154018701852</v>
      </c>
      <c r="BD53" t="str">
        <f t="shared" si="144"/>
        <v>33 Protective service occupations</v>
      </c>
      <c r="BE53" s="18">
        <f t="shared" si="124"/>
        <v>1.2899525604648661</v>
      </c>
      <c r="BF53" s="18">
        <f t="shared" si="124"/>
        <v>1.1487898077810534</v>
      </c>
      <c r="BG53" s="18">
        <f t="shared" si="124"/>
        <v>1.1981892470742179</v>
      </c>
      <c r="BH53" s="18">
        <f t="shared" si="124"/>
        <v>0.89400383458772414</v>
      </c>
      <c r="BI53" s="18">
        <f t="shared" si="124"/>
        <v>0.72348941793381161</v>
      </c>
      <c r="BK53" s="68">
        <f t="shared" si="125"/>
        <v>-37.142657542984907</v>
      </c>
      <c r="BL53" s="69">
        <f t="shared" si="126"/>
        <v>17.105483385255841</v>
      </c>
      <c r="BM53" s="69">
        <f t="shared" si="127"/>
        <v>-20.037174157729069</v>
      </c>
      <c r="BO53" t="str">
        <f t="shared" si="145"/>
        <v>33 Protective service occupations</v>
      </c>
      <c r="BP53" s="18">
        <f t="shared" si="128"/>
        <v>1.4193450104775884</v>
      </c>
      <c r="BQ53" s="18">
        <f t="shared" si="128"/>
        <v>1.3323230193951234</v>
      </c>
      <c r="BR53" s="18">
        <f t="shared" si="128"/>
        <v>1.4029199808753881</v>
      </c>
      <c r="BS53" s="18">
        <f t="shared" si="128"/>
        <v>1.078401332216133</v>
      </c>
      <c r="BT53" s="18">
        <f t="shared" si="128"/>
        <v>0.88683068782490793</v>
      </c>
      <c r="BV53" s="68">
        <f t="shared" si="129"/>
        <v>-56.1364095769435</v>
      </c>
      <c r="BW53" s="69">
        <f t="shared" si="130"/>
        <v>17.712486348145884</v>
      </c>
      <c r="BX53" s="69">
        <f t="shared" si="131"/>
        <v>-38.423923228797619</v>
      </c>
      <c r="BZ53" t="str">
        <f t="shared" si="146"/>
        <v>33 Protective service occupations</v>
      </c>
      <c r="CA53" s="18">
        <f t="shared" si="132"/>
        <v>1.1763922082355018</v>
      </c>
      <c r="CB53" s="18">
        <f t="shared" si="132"/>
        <v>1.1332669432315046</v>
      </c>
      <c r="CC53" s="18">
        <f t="shared" si="132"/>
        <v>1.2712495293902377</v>
      </c>
      <c r="CD53" s="18">
        <f t="shared" si="132"/>
        <v>1.0994736242253187</v>
      </c>
      <c r="CE53" s="18">
        <f t="shared" si="132"/>
        <v>1.1465097428780733</v>
      </c>
      <c r="CG53" s="68">
        <f t="shared" si="133"/>
        <v>-46.236253637251792</v>
      </c>
      <c r="CH53" s="69">
        <f t="shared" si="134"/>
        <v>23.607397194543957</v>
      </c>
      <c r="CI53" s="69">
        <f t="shared" si="135"/>
        <v>-22.628856442707836</v>
      </c>
      <c r="CK53" t="str">
        <f t="shared" si="147"/>
        <v>33 Protective service occupations</v>
      </c>
      <c r="CL53" s="18">
        <f t="shared" si="136"/>
        <v>0.4773278439765466</v>
      </c>
      <c r="CM53" s="18">
        <f t="shared" si="136"/>
        <v>0.44526437147415232</v>
      </c>
      <c r="CN53" s="18">
        <f t="shared" si="136"/>
        <v>0.49663443854024308</v>
      </c>
      <c r="CO53" s="18">
        <f t="shared" si="136"/>
        <v>0.56957069127282589</v>
      </c>
      <c r="CP53" s="18">
        <f t="shared" si="136"/>
        <v>0.8241057515491349</v>
      </c>
      <c r="CR53" s="68">
        <f t="shared" si="137"/>
        <v>-21.544002720278591</v>
      </c>
      <c r="CS53" s="69">
        <f t="shared" si="138"/>
        <v>19.947734389877549</v>
      </c>
      <c r="CT53" s="69">
        <f t="shared" si="139"/>
        <v>-1.5962683304010405</v>
      </c>
    </row>
    <row r="54" spans="1:98" x14ac:dyDescent="0.2">
      <c r="A54" t="str">
        <f t="shared" si="103"/>
        <v>34 Culture, media and sports occupations</v>
      </c>
      <c r="B54" s="18">
        <f t="shared" si="104"/>
        <v>1.2620800270932808</v>
      </c>
      <c r="C54" s="18">
        <f t="shared" si="104"/>
        <v>2.1336191518828045</v>
      </c>
      <c r="D54" s="18">
        <f t="shared" si="104"/>
        <v>2.2063746323956632</v>
      </c>
      <c r="E54" s="18">
        <f t="shared" si="104"/>
        <v>2.0730296483773669</v>
      </c>
      <c r="F54" s="18">
        <f t="shared" si="104"/>
        <v>2.2077116892502331</v>
      </c>
      <c r="H54" s="68">
        <f t="shared" si="105"/>
        <v>83.665885109452617</v>
      </c>
      <c r="I54" s="69">
        <f t="shared" si="106"/>
        <v>84.108869952407844</v>
      </c>
      <c r="J54" s="69">
        <f t="shared" si="107"/>
        <v>167.77475506186045</v>
      </c>
      <c r="L54" t="str">
        <f t="shared" si="140"/>
        <v>34 Culture, media and sports occupations</v>
      </c>
      <c r="M54" s="18">
        <f t="shared" si="108"/>
        <v>2.4921242757482003</v>
      </c>
      <c r="N54" s="18">
        <f t="shared" si="108"/>
        <v>2.8299685330938944</v>
      </c>
      <c r="O54" s="18">
        <f t="shared" si="108"/>
        <v>2.9876939271983707</v>
      </c>
      <c r="P54" s="18">
        <f t="shared" si="108"/>
        <v>2.5088557984494826</v>
      </c>
      <c r="Q54" s="18">
        <f t="shared" si="108"/>
        <v>2.4230221842586519</v>
      </c>
      <c r="S54" s="68">
        <f t="shared" si="109"/>
        <v>50.322175218226469</v>
      </c>
      <c r="T54" s="69">
        <f t="shared" si="110"/>
        <v>69.419404001597499</v>
      </c>
      <c r="U54" s="69">
        <f t="shared" si="111"/>
        <v>119.74157921982398</v>
      </c>
      <c r="W54" t="str">
        <f t="shared" si="141"/>
        <v>34 Culture, media and sports occupations</v>
      </c>
      <c r="X54" s="18">
        <f t="shared" si="112"/>
        <v>2.6680848205498284</v>
      </c>
      <c r="Y54" s="18">
        <f t="shared" si="112"/>
        <v>2.9722322996860022</v>
      </c>
      <c r="Z54" s="18">
        <f t="shared" si="112"/>
        <v>3.1145147863095248</v>
      </c>
      <c r="AA54" s="18">
        <f t="shared" si="112"/>
        <v>2.4377156662936166</v>
      </c>
      <c r="AB54" s="18">
        <f t="shared" si="112"/>
        <v>2.2135768630192478</v>
      </c>
      <c r="AD54" s="68">
        <f t="shared" si="113"/>
        <v>-6.7842956595466131</v>
      </c>
      <c r="AE54" s="69">
        <f t="shared" si="114"/>
        <v>45.81509133544688</v>
      </c>
      <c r="AF54" s="69">
        <f t="shared" si="115"/>
        <v>39.030795675900265</v>
      </c>
      <c r="AH54" t="str">
        <f t="shared" si="142"/>
        <v>34 Culture, media and sports occupations</v>
      </c>
      <c r="AI54" s="18">
        <f t="shared" si="116"/>
        <v>1.0598276480419428</v>
      </c>
      <c r="AJ54" s="18">
        <f t="shared" si="116"/>
        <v>1.3570976977405738</v>
      </c>
      <c r="AK54" s="18">
        <f t="shared" si="116"/>
        <v>1.3985079291567248</v>
      </c>
      <c r="AL54" s="18">
        <f t="shared" si="116"/>
        <v>1.1961470428924441</v>
      </c>
      <c r="AM54" s="18">
        <f t="shared" si="116"/>
        <v>1.3533358877747184</v>
      </c>
      <c r="AO54" s="68">
        <f t="shared" si="117"/>
        <v>12.196505279548418</v>
      </c>
      <c r="AP54" s="69">
        <f t="shared" si="118"/>
        <v>48.23358597169598</v>
      </c>
      <c r="AQ54" s="69">
        <f t="shared" si="119"/>
        <v>60.430091251244399</v>
      </c>
      <c r="AS54" t="str">
        <f t="shared" si="143"/>
        <v>34 Culture, media and sports occupations</v>
      </c>
      <c r="AT54" s="18">
        <f t="shared" si="120"/>
        <v>1.4382623295045387</v>
      </c>
      <c r="AU54" s="18">
        <f t="shared" si="120"/>
        <v>1.4342713578354584</v>
      </c>
      <c r="AV54" s="18">
        <f t="shared" si="120"/>
        <v>1.5981344746945518</v>
      </c>
      <c r="AW54" s="18">
        <f t="shared" si="120"/>
        <v>1.1951258809298972</v>
      </c>
      <c r="AX54" s="18">
        <f t="shared" si="120"/>
        <v>1.0659488477576469</v>
      </c>
      <c r="AZ54" s="68">
        <f t="shared" si="121"/>
        <v>-14.036215902381279</v>
      </c>
      <c r="BA54" s="69">
        <f t="shared" si="122"/>
        <v>41.500291466230379</v>
      </c>
      <c r="BB54" s="69">
        <f t="shared" si="123"/>
        <v>27.464075563849093</v>
      </c>
      <c r="BD54" t="str">
        <f t="shared" si="144"/>
        <v>34 Culture, media and sports occupations</v>
      </c>
      <c r="BE54" s="18">
        <f t="shared" si="124"/>
        <v>0.93075464381417483</v>
      </c>
      <c r="BF54" s="18">
        <f t="shared" si="124"/>
        <v>1.0124026622653992</v>
      </c>
      <c r="BG54" s="18">
        <f t="shared" si="124"/>
        <v>1.1394718207464425</v>
      </c>
      <c r="BH54" s="18">
        <f t="shared" si="124"/>
        <v>0.80176841323209436</v>
      </c>
      <c r="BI54" s="18">
        <f t="shared" si="124"/>
        <v>0.74343382112508372</v>
      </c>
      <c r="BK54" s="68">
        <f t="shared" si="125"/>
        <v>-32.081517311966621</v>
      </c>
      <c r="BL54" s="69">
        <f t="shared" si="126"/>
        <v>26.704899524274833</v>
      </c>
      <c r="BM54" s="69">
        <f t="shared" si="127"/>
        <v>-5.3766177876917869</v>
      </c>
      <c r="BO54" t="str">
        <f t="shared" si="145"/>
        <v>34 Culture, media and sports occupations</v>
      </c>
      <c r="BP54" s="18">
        <f t="shared" si="128"/>
        <v>0.47085079648916978</v>
      </c>
      <c r="BQ54" s="18">
        <f t="shared" si="128"/>
        <v>0.40613400432489116</v>
      </c>
      <c r="BR54" s="18">
        <f t="shared" si="128"/>
        <v>0.49882863163148966</v>
      </c>
      <c r="BS54" s="18">
        <f t="shared" si="128"/>
        <v>0.31253549707251138</v>
      </c>
      <c r="BT54" s="18">
        <f t="shared" si="128"/>
        <v>0.23542121423687448</v>
      </c>
      <c r="BV54" s="68">
        <f t="shared" si="129"/>
        <v>-67.251562203583205</v>
      </c>
      <c r="BW54" s="69">
        <f t="shared" si="130"/>
        <v>18.316435842167266</v>
      </c>
      <c r="BX54" s="69">
        <f t="shared" si="131"/>
        <v>-48.935126361415939</v>
      </c>
      <c r="BZ54" t="str">
        <f t="shared" si="146"/>
        <v>34 Culture, media and sports occupations</v>
      </c>
      <c r="CA54" s="18">
        <f t="shared" si="132"/>
        <v>0.6528304444700328</v>
      </c>
      <c r="CB54" s="18">
        <f t="shared" si="132"/>
        <v>0.76741935048788268</v>
      </c>
      <c r="CC54" s="18">
        <f t="shared" si="132"/>
        <v>0.82555503411205833</v>
      </c>
      <c r="CD54" s="18">
        <f t="shared" si="132"/>
        <v>0.58823242278840482</v>
      </c>
      <c r="CE54" s="18">
        <f t="shared" si="132"/>
        <v>0.47755131827867181</v>
      </c>
      <c r="CG54" s="68">
        <f t="shared" si="133"/>
        <v>-65.516082504444782</v>
      </c>
      <c r="CH54" s="69">
        <f t="shared" si="134"/>
        <v>20.154451332901861</v>
      </c>
      <c r="CI54" s="69">
        <f t="shared" si="135"/>
        <v>-45.361631171542925</v>
      </c>
      <c r="CK54" t="str">
        <f t="shared" si="147"/>
        <v>34 Culture, media and sports occupations</v>
      </c>
      <c r="CL54" s="18">
        <f t="shared" si="136"/>
        <v>0.50506547953959091</v>
      </c>
      <c r="CM54" s="18">
        <f t="shared" si="136"/>
        <v>0.87847838401931555</v>
      </c>
      <c r="CN54" s="18">
        <f t="shared" si="136"/>
        <v>0.94102871648953523</v>
      </c>
      <c r="CO54" s="18">
        <f t="shared" si="136"/>
        <v>0.98048710320057797</v>
      </c>
      <c r="CP54" s="18">
        <f t="shared" si="136"/>
        <v>1.0206399861224047</v>
      </c>
      <c r="CR54" s="68">
        <f t="shared" si="137"/>
        <v>-48.719796931959962</v>
      </c>
      <c r="CS54" s="69">
        <f t="shared" si="138"/>
        <v>31.594065156343596</v>
      </c>
      <c r="CT54" s="69">
        <f t="shared" si="139"/>
        <v>-17.125731775616366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4.4903613098357411</v>
      </c>
      <c r="C55" s="18">
        <f t="shared" si="148"/>
        <v>4.4798794771994128</v>
      </c>
      <c r="D55" s="18">
        <f t="shared" si="148"/>
        <v>4.3366806124959814</v>
      </c>
      <c r="E55" s="18">
        <f t="shared" si="148"/>
        <v>4.5130170245652685</v>
      </c>
      <c r="F55" s="18">
        <f t="shared" si="148"/>
        <v>4.7396326330753293</v>
      </c>
      <c r="H55" s="68">
        <f t="shared" si="105"/>
        <v>100.610027336364</v>
      </c>
      <c r="I55" s="69">
        <f t="shared" si="106"/>
        <v>83.080824164783778</v>
      </c>
      <c r="J55" s="69">
        <f t="shared" si="107"/>
        <v>183.69085150114776</v>
      </c>
      <c r="L55" t="str">
        <f t="shared" si="140"/>
        <v>35 Business and public service associate professionals</v>
      </c>
      <c r="M55" s="18">
        <f t="shared" ref="M55:Q64" si="149">M18/M$35*100</f>
        <v>6.8353096162211653</v>
      </c>
      <c r="N55" s="18">
        <f t="shared" si="149"/>
        <v>6.7886062528906832</v>
      </c>
      <c r="O55" s="18">
        <f t="shared" si="149"/>
        <v>6.7628390547181043</v>
      </c>
      <c r="P55" s="18">
        <f t="shared" si="149"/>
        <v>6.8254819949445071</v>
      </c>
      <c r="Q55" s="18">
        <f t="shared" si="149"/>
        <v>6.8536952540872056</v>
      </c>
      <c r="S55" s="68">
        <f t="shared" si="109"/>
        <v>87.844075993780919</v>
      </c>
      <c r="T55" s="69">
        <f t="shared" si="110"/>
        <v>81.061736563825463</v>
      </c>
      <c r="U55" s="69">
        <f t="shared" si="111"/>
        <v>168.90581255760637</v>
      </c>
      <c r="W55" t="str">
        <f t="shared" si="141"/>
        <v>35 Business and public service associate professionals</v>
      </c>
      <c r="X55" s="18">
        <f t="shared" ref="X55:AB64" si="150">X18/X$35*100</f>
        <v>7.5723553234562271</v>
      </c>
      <c r="Y55" s="18">
        <f t="shared" si="150"/>
        <v>7.4702113399652808</v>
      </c>
      <c r="Z55" s="18">
        <f t="shared" si="150"/>
        <v>7.525745117360036</v>
      </c>
      <c r="AA55" s="18">
        <f t="shared" si="150"/>
        <v>7.2195491551770337</v>
      </c>
      <c r="AB55" s="18">
        <f t="shared" si="150"/>
        <v>6.7316614881227448</v>
      </c>
      <c r="AD55" s="68">
        <f t="shared" si="113"/>
        <v>17.316105901852005</v>
      </c>
      <c r="AE55" s="69">
        <f t="shared" si="114"/>
        <v>57.348935004695534</v>
      </c>
      <c r="AF55" s="69">
        <f t="shared" si="115"/>
        <v>74.665040906547546</v>
      </c>
      <c r="AH55" t="str">
        <f t="shared" si="142"/>
        <v>35 Business and public service associate professionals</v>
      </c>
      <c r="AI55" s="18">
        <f t="shared" ref="AI55:AM64" si="151">AI18/AI$35*100</f>
        <v>6.4827555451704173</v>
      </c>
      <c r="AJ55" s="18">
        <f t="shared" si="151"/>
        <v>7.2357440610310908</v>
      </c>
      <c r="AK55" s="18">
        <f t="shared" si="151"/>
        <v>8.0620576573663332</v>
      </c>
      <c r="AL55" s="18">
        <f t="shared" si="151"/>
        <v>8.2958236477838199</v>
      </c>
      <c r="AM55" s="18">
        <f t="shared" si="151"/>
        <v>8.5689245056891128</v>
      </c>
      <c r="AO55" s="68">
        <f t="shared" si="117"/>
        <v>23.230746951107974</v>
      </c>
      <c r="AP55" s="69">
        <f t="shared" si="118"/>
        <v>55.115679000422759</v>
      </c>
      <c r="AQ55" s="69">
        <f t="shared" si="119"/>
        <v>78.346425951530733</v>
      </c>
      <c r="AS55" t="str">
        <f t="shared" si="143"/>
        <v>35 Business and public service associate professionals</v>
      </c>
      <c r="AT55" s="18">
        <f t="shared" ref="AT55:AX64" si="152">AT18/AT$35*100</f>
        <v>6.3683043518660707</v>
      </c>
      <c r="AU55" s="18">
        <f t="shared" si="152"/>
        <v>6.3590380174701311</v>
      </c>
      <c r="AV55" s="18">
        <f t="shared" si="152"/>
        <v>6.8071656217202197</v>
      </c>
      <c r="AW55" s="18">
        <f t="shared" si="152"/>
        <v>6.5766785398490031</v>
      </c>
      <c r="AX55" s="18">
        <f t="shared" si="152"/>
        <v>6.4219673481954063</v>
      </c>
      <c r="AZ55" s="68">
        <f t="shared" si="121"/>
        <v>21.588991468562405</v>
      </c>
      <c r="BA55" s="69">
        <f t="shared" si="122"/>
        <v>53.308731510061172</v>
      </c>
      <c r="BB55" s="69">
        <f t="shared" si="123"/>
        <v>74.897722978623577</v>
      </c>
      <c r="BD55" t="str">
        <f t="shared" si="144"/>
        <v>35 Business and public service associate professionals</v>
      </c>
      <c r="BE55" s="18">
        <f t="shared" ref="BE55:BI64" si="153">BE18/BE$35*100</f>
        <v>4.674854943645931</v>
      </c>
      <c r="BF55" s="18">
        <f t="shared" si="153"/>
        <v>4.8113893661536471</v>
      </c>
      <c r="BG55" s="18">
        <f t="shared" si="153"/>
        <v>5.38276420620676</v>
      </c>
      <c r="BH55" s="18">
        <f t="shared" si="153"/>
        <v>4.979097984353988</v>
      </c>
      <c r="BI55" s="18">
        <f t="shared" si="153"/>
        <v>4.9138955099031287</v>
      </c>
      <c r="BK55" s="68">
        <f t="shared" si="125"/>
        <v>-4.968012652721816</v>
      </c>
      <c r="BL55" s="69">
        <f t="shared" si="126"/>
        <v>38.585610216596237</v>
      </c>
      <c r="BM55" s="69">
        <f t="shared" si="127"/>
        <v>33.617597563874419</v>
      </c>
      <c r="BO55" t="str">
        <f t="shared" si="145"/>
        <v>35 Business and public service associate professionals</v>
      </c>
      <c r="BP55" s="18">
        <f t="shared" ref="BP55:BT64" si="154">BP18/BP$35*100</f>
        <v>3.6627669640079077</v>
      </c>
      <c r="BQ55" s="18">
        <f t="shared" si="154"/>
        <v>3.809291372458111</v>
      </c>
      <c r="BR55" s="18">
        <f t="shared" si="154"/>
        <v>4.3065267161949983</v>
      </c>
      <c r="BS55" s="18">
        <f t="shared" si="154"/>
        <v>4.0043989287736625</v>
      </c>
      <c r="BT55" s="18">
        <f t="shared" si="154"/>
        <v>4.0273005572327145</v>
      </c>
      <c r="BV55" s="68">
        <f t="shared" si="129"/>
        <v>-35.109180071569291</v>
      </c>
      <c r="BW55" s="69">
        <f t="shared" si="130"/>
        <v>30.59798619384107</v>
      </c>
      <c r="BX55" s="69">
        <f t="shared" si="131"/>
        <v>-4.5111938777282177</v>
      </c>
      <c r="BZ55" t="str">
        <f t="shared" si="146"/>
        <v>35 Business and public service associate professionals</v>
      </c>
      <c r="CA55" s="18">
        <f t="shared" ref="CA55:CE64" si="155">CA18/CA$35*100</f>
        <v>3.3136085690553276</v>
      </c>
      <c r="CB55" s="18">
        <f t="shared" si="155"/>
        <v>3.5567742428632578</v>
      </c>
      <c r="CC55" s="18">
        <f t="shared" si="155"/>
        <v>3.9329606262795078</v>
      </c>
      <c r="CD55" s="18">
        <f t="shared" si="155"/>
        <v>3.6015127236145505</v>
      </c>
      <c r="CE55" s="18">
        <f t="shared" si="155"/>
        <v>3.4051449865769676</v>
      </c>
      <c r="CG55" s="68">
        <f t="shared" si="133"/>
        <v>-48.387061123568117</v>
      </c>
      <c r="CH55" s="69">
        <f t="shared" si="134"/>
        <v>24.753004113970764</v>
      </c>
      <c r="CI55" s="69">
        <f t="shared" si="135"/>
        <v>-23.63405700959736</v>
      </c>
      <c r="CK55" t="str">
        <f t="shared" si="147"/>
        <v>35 Business and public service associate professionals</v>
      </c>
      <c r="CL55" s="18">
        <f t="shared" ref="CL55:CP64" si="156">CL18/CL$35*100</f>
        <v>1.8664995225348924</v>
      </c>
      <c r="CM55" s="18">
        <f t="shared" si="156"/>
        <v>2.2127838263240323</v>
      </c>
      <c r="CN55" s="18">
        <f t="shared" si="156"/>
        <v>2.4842822483080811</v>
      </c>
      <c r="CO55" s="18">
        <f t="shared" si="156"/>
        <v>2.2877658699124224</v>
      </c>
      <c r="CP55" s="18">
        <f t="shared" si="156"/>
        <v>2.9234163560439819</v>
      </c>
      <c r="CR55" s="68">
        <f t="shared" si="137"/>
        <v>-44.36222288887474</v>
      </c>
      <c r="CS55" s="69">
        <f t="shared" si="138"/>
        <v>24.707592211458994</v>
      </c>
      <c r="CT55" s="69">
        <f t="shared" si="139"/>
        <v>-19.654630677415746</v>
      </c>
    </row>
    <row r="56" spans="1:98" x14ac:dyDescent="0.2">
      <c r="A56" t="str">
        <f t="shared" si="103"/>
        <v>41 Administrative occupations</v>
      </c>
      <c r="B56" s="18">
        <f t="shared" si="148"/>
        <v>5.1462087504048455</v>
      </c>
      <c r="C56" s="18">
        <f t="shared" si="148"/>
        <v>4.5594825723042103</v>
      </c>
      <c r="D56" s="18">
        <f t="shared" si="148"/>
        <v>4.4484497087147012</v>
      </c>
      <c r="E56" s="18">
        <f t="shared" si="148"/>
        <v>5.2502252081701677</v>
      </c>
      <c r="F56" s="18">
        <f t="shared" si="148"/>
        <v>5.9149768243197069</v>
      </c>
      <c r="H56" s="68">
        <f t="shared" si="105"/>
        <v>144.06738993052517</v>
      </c>
      <c r="I56" s="69">
        <f t="shared" si="106"/>
        <v>99.155270427482918</v>
      </c>
      <c r="J56" s="69">
        <f t="shared" si="107"/>
        <v>243.22266035800806</v>
      </c>
      <c r="L56" t="str">
        <f t="shared" si="140"/>
        <v>41 Administrative occupations</v>
      </c>
      <c r="M56" s="18">
        <f t="shared" si="149"/>
        <v>6.5754533849033114</v>
      </c>
      <c r="N56" s="18">
        <f t="shared" si="149"/>
        <v>6.1369545062640825</v>
      </c>
      <c r="O56" s="18">
        <f t="shared" si="149"/>
        <v>6.109230957340209</v>
      </c>
      <c r="P56" s="18">
        <f t="shared" si="149"/>
        <v>7.1398817124644687</v>
      </c>
      <c r="Q56" s="18">
        <f t="shared" si="149"/>
        <v>7.5340989046354672</v>
      </c>
      <c r="S56" s="68">
        <f t="shared" si="109"/>
        <v>128.58437404992415</v>
      </c>
      <c r="T56" s="69">
        <f t="shared" si="110"/>
        <v>100.52329591782554</v>
      </c>
      <c r="U56" s="69">
        <f t="shared" si="111"/>
        <v>229.10766996774973</v>
      </c>
      <c r="W56" t="str">
        <f t="shared" si="141"/>
        <v>41 Administrative occupations</v>
      </c>
      <c r="X56" s="18">
        <f t="shared" si="150"/>
        <v>11.059338584594023</v>
      </c>
      <c r="Y56" s="18">
        <f t="shared" si="150"/>
        <v>10.077948821411349</v>
      </c>
      <c r="Z56" s="18">
        <f t="shared" si="150"/>
        <v>10.274754478478455</v>
      </c>
      <c r="AA56" s="18">
        <f t="shared" si="150"/>
        <v>11.606705613997011</v>
      </c>
      <c r="AB56" s="18">
        <f t="shared" si="150"/>
        <v>12.197887865257046</v>
      </c>
      <c r="AD56" s="68">
        <f t="shared" si="113"/>
        <v>55.703386837216428</v>
      </c>
      <c r="AE56" s="69">
        <f t="shared" si="114"/>
        <v>73.638817924800009</v>
      </c>
      <c r="AF56" s="69">
        <f t="shared" si="115"/>
        <v>129.34220476201642</v>
      </c>
      <c r="AH56" t="str">
        <f t="shared" si="142"/>
        <v>41 Administrative occupations</v>
      </c>
      <c r="AI56" s="18">
        <f t="shared" si="151"/>
        <v>11.938238404292804</v>
      </c>
      <c r="AJ56" s="18">
        <f t="shared" si="151"/>
        <v>12.646162962113744</v>
      </c>
      <c r="AK56" s="18">
        <f t="shared" si="151"/>
        <v>13.273807896619209</v>
      </c>
      <c r="AL56" s="18">
        <f t="shared" si="151"/>
        <v>15.241987510053374</v>
      </c>
      <c r="AM56" s="18">
        <f t="shared" si="151"/>
        <v>16.07162210962786</v>
      </c>
      <c r="AO56" s="68">
        <f t="shared" si="117"/>
        <v>40.379227551232546</v>
      </c>
      <c r="AP56" s="69">
        <f t="shared" si="118"/>
        <v>72.286557473471575</v>
      </c>
      <c r="AQ56" s="69">
        <f t="shared" si="119"/>
        <v>112.66578502470412</v>
      </c>
      <c r="AS56" t="str">
        <f t="shared" si="143"/>
        <v>41 Administrative occupations</v>
      </c>
      <c r="AT56" s="18">
        <f t="shared" si="152"/>
        <v>12.619493274627247</v>
      </c>
      <c r="AU56" s="18">
        <f t="shared" si="152"/>
        <v>11.652464070700695</v>
      </c>
      <c r="AV56" s="18">
        <f t="shared" si="152"/>
        <v>12.111705765714081</v>
      </c>
      <c r="AW56" s="18">
        <f t="shared" si="152"/>
        <v>12.528863883429725</v>
      </c>
      <c r="AX56" s="18">
        <f t="shared" si="152"/>
        <v>12.589838100016365</v>
      </c>
      <c r="AZ56" s="68">
        <f t="shared" si="121"/>
        <v>33.969924894239959</v>
      </c>
      <c r="BA56" s="69">
        <f t="shared" si="122"/>
        <v>65.368408020381239</v>
      </c>
      <c r="BB56" s="69">
        <f t="shared" si="123"/>
        <v>99.338332914621191</v>
      </c>
      <c r="BD56" t="str">
        <f t="shared" si="144"/>
        <v>41 Administrative occupations</v>
      </c>
      <c r="BE56" s="18">
        <f t="shared" si="153"/>
        <v>10.122774223831959</v>
      </c>
      <c r="BF56" s="18">
        <f t="shared" si="153"/>
        <v>9.2745523962488825</v>
      </c>
      <c r="BG56" s="18">
        <f t="shared" si="153"/>
        <v>10.049037261143752</v>
      </c>
      <c r="BH56" s="18">
        <f t="shared" si="153"/>
        <v>10.26977825266888</v>
      </c>
      <c r="BI56" s="18">
        <f t="shared" si="153"/>
        <v>9.4787793950517649</v>
      </c>
      <c r="BK56" s="68">
        <f t="shared" si="125"/>
        <v>-1.8077505468405597</v>
      </c>
      <c r="BL56" s="69">
        <f t="shared" si="126"/>
        <v>45.176706445841639</v>
      </c>
      <c r="BM56" s="69">
        <f t="shared" si="127"/>
        <v>43.36895589900108</v>
      </c>
      <c r="BO56" t="str">
        <f t="shared" si="145"/>
        <v>41 Administrative occupations</v>
      </c>
      <c r="BP56" s="18">
        <f t="shared" si="154"/>
        <v>11.497088610650097</v>
      </c>
      <c r="BQ56" s="18">
        <f t="shared" si="154"/>
        <v>10.607804273228487</v>
      </c>
      <c r="BR56" s="18">
        <f t="shared" si="154"/>
        <v>11.817778334767702</v>
      </c>
      <c r="BS56" s="18">
        <f t="shared" si="154"/>
        <v>11.748576300265695</v>
      </c>
      <c r="BT56" s="18">
        <f t="shared" si="154"/>
        <v>10.620520531297606</v>
      </c>
      <c r="BV56" s="68">
        <f t="shared" si="129"/>
        <v>-37.639968131801254</v>
      </c>
      <c r="BW56" s="69">
        <f t="shared" si="130"/>
        <v>33.939127658396934</v>
      </c>
      <c r="BX56" s="69">
        <f t="shared" si="131"/>
        <v>-3.7008404734043201</v>
      </c>
      <c r="BZ56" t="str">
        <f t="shared" si="146"/>
        <v>41 Administrative occupations</v>
      </c>
      <c r="CA56" s="18">
        <f t="shared" si="155"/>
        <v>8.8202846087836733</v>
      </c>
      <c r="CB56" s="18">
        <f t="shared" si="155"/>
        <v>8.1681266471102401</v>
      </c>
      <c r="CC56" s="18">
        <f t="shared" si="155"/>
        <v>8.4265464784225212</v>
      </c>
      <c r="CD56" s="18">
        <f t="shared" si="155"/>
        <v>7.0171993809669333</v>
      </c>
      <c r="CE56" s="18">
        <f t="shared" si="155"/>
        <v>4.3221773592683332</v>
      </c>
      <c r="CG56" s="68">
        <f t="shared" si="133"/>
        <v>-69.422952875199854</v>
      </c>
      <c r="CH56" s="69">
        <f t="shared" si="134"/>
        <v>21.176764337136017</v>
      </c>
      <c r="CI56" s="69">
        <f t="shared" si="135"/>
        <v>-48.246188538063848</v>
      </c>
      <c r="CK56" t="str">
        <f t="shared" si="147"/>
        <v>41 Administrative occupations</v>
      </c>
      <c r="CL56" s="18">
        <f t="shared" si="156"/>
        <v>5.2578813617939417</v>
      </c>
      <c r="CM56" s="18">
        <f t="shared" si="156"/>
        <v>5.2324097940024039</v>
      </c>
      <c r="CN56" s="18">
        <f t="shared" si="156"/>
        <v>6.1647467030970873</v>
      </c>
      <c r="CO56" s="18">
        <f t="shared" si="156"/>
        <v>6.0693506025751072</v>
      </c>
      <c r="CP56" s="18">
        <f t="shared" si="156"/>
        <v>5.6536295799197012</v>
      </c>
      <c r="CR56" s="68">
        <f t="shared" si="137"/>
        <v>-56.639713059471042</v>
      </c>
      <c r="CS56" s="69">
        <f t="shared" si="138"/>
        <v>22.33743270279426</v>
      </c>
      <c r="CT56" s="69">
        <f t="shared" si="139"/>
        <v>-34.302280356676782</v>
      </c>
    </row>
    <row r="57" spans="1:98" x14ac:dyDescent="0.2">
      <c r="A57" t="str">
        <f t="shared" si="103"/>
        <v>42 Secretarial and related occupations</v>
      </c>
      <c r="B57" s="18">
        <f t="shared" si="148"/>
        <v>0.30341373438240854</v>
      </c>
      <c r="C57" s="18">
        <f t="shared" si="148"/>
        <v>0.30638764963125653</v>
      </c>
      <c r="D57" s="18">
        <f t="shared" si="148"/>
        <v>0.25652792603642821</v>
      </c>
      <c r="E57" s="18">
        <f t="shared" si="148"/>
        <v>0.35411396726537936</v>
      </c>
      <c r="F57" s="18">
        <f t="shared" si="148"/>
        <v>0.48205781934977532</v>
      </c>
      <c r="H57" s="68">
        <f t="shared" si="105"/>
        <v>244.92913267867547</v>
      </c>
      <c r="I57" s="69">
        <f t="shared" si="106"/>
        <v>147.39854760251572</v>
      </c>
      <c r="J57" s="69">
        <f t="shared" si="107"/>
        <v>392.32768028119119</v>
      </c>
      <c r="L57" t="str">
        <f t="shared" si="140"/>
        <v>42 Secretarial and related occupations</v>
      </c>
      <c r="M57" s="18">
        <f t="shared" si="149"/>
        <v>1.1042820536192444</v>
      </c>
      <c r="N57" s="18">
        <f t="shared" si="149"/>
        <v>0.97757232880903688</v>
      </c>
      <c r="O57" s="18">
        <f t="shared" si="149"/>
        <v>0.91679425860517105</v>
      </c>
      <c r="P57" s="18">
        <f t="shared" si="149"/>
        <v>1.1569545795056737</v>
      </c>
      <c r="Q57" s="18">
        <f t="shared" si="149"/>
        <v>1.1172626728294288</v>
      </c>
      <c r="S57" s="68">
        <f t="shared" si="109"/>
        <v>125.88384415424952</v>
      </c>
      <c r="T57" s="69">
        <f t="shared" si="110"/>
        <v>111.14040037545428</v>
      </c>
      <c r="U57" s="69">
        <f t="shared" si="111"/>
        <v>237.02424452970376</v>
      </c>
      <c r="W57" t="str">
        <f t="shared" si="141"/>
        <v>42 Secretarial and related occupations</v>
      </c>
      <c r="X57" s="18">
        <f t="shared" si="150"/>
        <v>1.898626041601172</v>
      </c>
      <c r="Y57" s="18">
        <f t="shared" si="150"/>
        <v>1.6462235531557303</v>
      </c>
      <c r="Z57" s="18">
        <f t="shared" si="150"/>
        <v>1.5277557016621628</v>
      </c>
      <c r="AA57" s="18">
        <f t="shared" si="150"/>
        <v>1.8451640332214525</v>
      </c>
      <c r="AB57" s="18">
        <f t="shared" si="150"/>
        <v>2.0641654511742411</v>
      </c>
      <c r="AD57" s="68">
        <f t="shared" si="113"/>
        <v>77.204794188316157</v>
      </c>
      <c r="AE57" s="69">
        <f t="shared" si="114"/>
        <v>90.91121197204032</v>
      </c>
      <c r="AF57" s="69">
        <f t="shared" si="115"/>
        <v>168.11600616035648</v>
      </c>
      <c r="AH57" t="str">
        <f t="shared" si="142"/>
        <v>42 Secretarial and related occupations</v>
      </c>
      <c r="AI57" s="18">
        <f t="shared" si="151"/>
        <v>2.7776595467641281</v>
      </c>
      <c r="AJ57" s="18">
        <f t="shared" si="151"/>
        <v>2.5318807253507534</v>
      </c>
      <c r="AK57" s="18">
        <f t="shared" si="151"/>
        <v>2.5630720139492849</v>
      </c>
      <c r="AL57" s="18">
        <f t="shared" si="151"/>
        <v>2.9408397992748951</v>
      </c>
      <c r="AM57" s="18">
        <f t="shared" si="151"/>
        <v>2.9678797576822058</v>
      </c>
      <c r="AO57" s="68">
        <f t="shared" si="117"/>
        <v>34.253048849184047</v>
      </c>
      <c r="AP57" s="69">
        <f t="shared" si="118"/>
        <v>74.310362035562676</v>
      </c>
      <c r="AQ57" s="69">
        <f t="shared" si="119"/>
        <v>108.5634108847467</v>
      </c>
      <c r="AS57" t="str">
        <f t="shared" si="143"/>
        <v>42 Secretarial and related occupations</v>
      </c>
      <c r="AT57" s="18">
        <f t="shared" si="152"/>
        <v>2.415551667582251</v>
      </c>
      <c r="AU57" s="18">
        <f t="shared" si="152"/>
        <v>1.9320989271902707</v>
      </c>
      <c r="AV57" s="18">
        <f t="shared" si="152"/>
        <v>1.8743513914134862</v>
      </c>
      <c r="AW57" s="18">
        <f t="shared" si="152"/>
        <v>1.9459081823209476</v>
      </c>
      <c r="AX57" s="18">
        <f t="shared" si="152"/>
        <v>1.6784038795222409</v>
      </c>
      <c r="AZ57" s="68">
        <f t="shared" si="121"/>
        <v>15.408538732525749</v>
      </c>
      <c r="BA57" s="69">
        <f t="shared" si="122"/>
        <v>66.316880286146713</v>
      </c>
      <c r="BB57" s="69">
        <f t="shared" si="123"/>
        <v>81.725419018672468</v>
      </c>
      <c r="BD57" t="str">
        <f t="shared" si="144"/>
        <v>42 Secretarial and related occupations</v>
      </c>
      <c r="BE57" s="18">
        <f t="shared" si="153"/>
        <v>2.3044018064372818</v>
      </c>
      <c r="BF57" s="18">
        <f t="shared" si="153"/>
        <v>1.9650088397613306</v>
      </c>
      <c r="BG57" s="18">
        <f t="shared" si="153"/>
        <v>2.0478851763115347</v>
      </c>
      <c r="BH57" s="18">
        <f t="shared" si="153"/>
        <v>2.1986204813726351</v>
      </c>
      <c r="BI57" s="18">
        <f t="shared" si="153"/>
        <v>1.0779776383137469</v>
      </c>
      <c r="BK57" s="68">
        <f t="shared" si="125"/>
        <v>-45.203426853692996</v>
      </c>
      <c r="BL57" s="69">
        <f t="shared" si="126"/>
        <v>44.119762171709539</v>
      </c>
      <c r="BM57" s="69">
        <f t="shared" si="127"/>
        <v>-1.0836646819834554</v>
      </c>
      <c r="BO57" t="str">
        <f t="shared" si="145"/>
        <v>42 Secretarial and related occupations</v>
      </c>
      <c r="BP57" s="18">
        <f t="shared" si="154"/>
        <v>2.7887193998349122</v>
      </c>
      <c r="BQ57" s="18">
        <f t="shared" si="154"/>
        <v>2.2463599321427021</v>
      </c>
      <c r="BR57" s="18">
        <f t="shared" si="154"/>
        <v>2.3621481895912408</v>
      </c>
      <c r="BS57" s="18">
        <f t="shared" si="154"/>
        <v>1.9248954046317646</v>
      </c>
      <c r="BT57" s="18">
        <f t="shared" si="154"/>
        <v>0.62538785596345847</v>
      </c>
      <c r="BV57" s="68">
        <f t="shared" si="129"/>
        <v>-81.628751600474232</v>
      </c>
      <c r="BW57" s="69">
        <f t="shared" si="130"/>
        <v>25.715487545571676</v>
      </c>
      <c r="BX57" s="69">
        <f t="shared" si="131"/>
        <v>-55.913264054902555</v>
      </c>
      <c r="BZ57" t="str">
        <f t="shared" si="146"/>
        <v>42 Secretarial and related occupations</v>
      </c>
      <c r="CA57" s="18">
        <f t="shared" si="155"/>
        <v>3.4646862254937014</v>
      </c>
      <c r="CB57" s="18">
        <f t="shared" si="155"/>
        <v>3.3852471104954747</v>
      </c>
      <c r="CC57" s="18">
        <f t="shared" si="155"/>
        <v>3.1775764676315239</v>
      </c>
      <c r="CD57" s="18">
        <f t="shared" si="155"/>
        <v>2.1718609964446416</v>
      </c>
      <c r="CE57" s="18">
        <f t="shared" si="155"/>
        <v>1.0594939469668703</v>
      </c>
      <c r="CG57" s="68">
        <f t="shared" si="133"/>
        <v>-80.123264965980681</v>
      </c>
      <c r="CH57" s="69">
        <f t="shared" si="134"/>
        <v>19.91120879085824</v>
      </c>
      <c r="CI57" s="69">
        <f t="shared" si="135"/>
        <v>-60.212056175122441</v>
      </c>
      <c r="CK57" t="str">
        <f t="shared" si="147"/>
        <v>42 Secretarial and related occupations</v>
      </c>
      <c r="CL57" s="18">
        <f t="shared" si="156"/>
        <v>2.0169779170997884</v>
      </c>
      <c r="CM57" s="18">
        <f t="shared" si="156"/>
        <v>2.181245881653223</v>
      </c>
      <c r="CN57" s="18">
        <f t="shared" si="156"/>
        <v>2.4096351899493622</v>
      </c>
      <c r="CO57" s="18">
        <f t="shared" si="156"/>
        <v>2.7223050250548635</v>
      </c>
      <c r="CP57" s="18">
        <f t="shared" si="156"/>
        <v>5.0665979002678965</v>
      </c>
      <c r="CR57" s="68">
        <f t="shared" si="137"/>
        <v>-0.58654307863994259</v>
      </c>
      <c r="CS57" s="69">
        <f t="shared" si="138"/>
        <v>38.911657248103978</v>
      </c>
      <c r="CT57" s="69">
        <f t="shared" si="139"/>
        <v>38.325114169464037</v>
      </c>
    </row>
    <row r="58" spans="1:98" x14ac:dyDescent="0.2">
      <c r="A58" t="str">
        <f t="shared" si="103"/>
        <v>51 Skilled agricultural and related trades</v>
      </c>
      <c r="B58" s="18">
        <f t="shared" si="148"/>
        <v>0.18709753823920211</v>
      </c>
      <c r="C58" s="18">
        <f t="shared" si="148"/>
        <v>0.32687453834006619</v>
      </c>
      <c r="D58" s="18">
        <f t="shared" si="148"/>
        <v>0.14979707493144523</v>
      </c>
      <c r="E58" s="18">
        <f t="shared" si="148"/>
        <v>0.14645474551884557</v>
      </c>
      <c r="F58" s="18">
        <f t="shared" si="148"/>
        <v>0.16953153989188782</v>
      </c>
      <c r="H58" s="68">
        <f t="shared" si="105"/>
        <v>107.73638429228896</v>
      </c>
      <c r="I58" s="69">
        <f t="shared" si="106"/>
        <v>98.800497764578736</v>
      </c>
      <c r="J58" s="69">
        <f t="shared" si="107"/>
        <v>206.53688205686768</v>
      </c>
      <c r="L58" t="str">
        <f t="shared" si="140"/>
        <v>51 Skilled agricultural and related trades</v>
      </c>
      <c r="M58" s="18">
        <f t="shared" si="149"/>
        <v>0.3412153597068579</v>
      </c>
      <c r="N58" s="18">
        <f t="shared" si="149"/>
        <v>0.27869704743725737</v>
      </c>
      <c r="O58" s="18">
        <f t="shared" si="149"/>
        <v>0.21655036251026943</v>
      </c>
      <c r="P58" s="18">
        <f t="shared" si="149"/>
        <v>0.22063788323930983</v>
      </c>
      <c r="Q58" s="18">
        <f t="shared" si="149"/>
        <v>0.2533465219510207</v>
      </c>
      <c r="S58" s="68">
        <f t="shared" si="109"/>
        <v>116.84918632345986</v>
      </c>
      <c r="T58" s="69">
        <f t="shared" si="110"/>
        <v>97.887365459371921</v>
      </c>
      <c r="U58" s="69">
        <f t="shared" si="111"/>
        <v>214.73655178283178</v>
      </c>
      <c r="W58" t="str">
        <f t="shared" si="141"/>
        <v>51 Skilled agricultural and related trades</v>
      </c>
      <c r="X58" s="18">
        <f t="shared" si="150"/>
        <v>1.1175740122429132</v>
      </c>
      <c r="Y58" s="18">
        <f t="shared" si="150"/>
        <v>1.0997345227820474</v>
      </c>
      <c r="Z58" s="18">
        <f t="shared" si="150"/>
        <v>0.87398797513304849</v>
      </c>
      <c r="AA58" s="18">
        <f t="shared" si="150"/>
        <v>0.92490308997038062</v>
      </c>
      <c r="AB58" s="18">
        <f t="shared" si="150"/>
        <v>1.1291937924769588</v>
      </c>
      <c r="AD58" s="68">
        <f t="shared" si="113"/>
        <v>69.452468724788247</v>
      </c>
      <c r="AE58" s="69">
        <f t="shared" si="114"/>
        <v>91.790192834286955</v>
      </c>
      <c r="AF58" s="69">
        <f t="shared" si="115"/>
        <v>161.2426615590752</v>
      </c>
      <c r="AH58" t="str">
        <f t="shared" si="142"/>
        <v>51 Skilled agricultural and related trades</v>
      </c>
      <c r="AI58" s="18">
        <f t="shared" si="151"/>
        <v>1.3869014411693643</v>
      </c>
      <c r="AJ58" s="18">
        <f t="shared" si="151"/>
        <v>1.6908785219222122</v>
      </c>
      <c r="AK58" s="18">
        <f t="shared" si="151"/>
        <v>1.4104414303438271</v>
      </c>
      <c r="AL58" s="18">
        <f t="shared" si="151"/>
        <v>1.5932494284751471</v>
      </c>
      <c r="AM58" s="18">
        <f t="shared" si="151"/>
        <v>2.0201086084540134</v>
      </c>
      <c r="AO58" s="68">
        <f t="shared" si="117"/>
        <v>66.057435627988752</v>
      </c>
      <c r="AP58" s="69">
        <f t="shared" si="118"/>
        <v>98.439780228330491</v>
      </c>
      <c r="AQ58" s="69">
        <f t="shared" si="119"/>
        <v>164.49721585631923</v>
      </c>
      <c r="AS58" t="str">
        <f t="shared" si="143"/>
        <v>51 Skilled agricultural and related trades</v>
      </c>
      <c r="AT58" s="18">
        <f t="shared" si="152"/>
        <v>2.6673415265461409</v>
      </c>
      <c r="AU58" s="18">
        <f t="shared" si="152"/>
        <v>2.5855745382959143</v>
      </c>
      <c r="AV58" s="18">
        <f t="shared" si="152"/>
        <v>2.3944151173498325</v>
      </c>
      <c r="AW58" s="18">
        <f t="shared" si="152"/>
        <v>2.4288401911186619</v>
      </c>
      <c r="AX58" s="18">
        <f t="shared" si="152"/>
        <v>2.8044217092887238</v>
      </c>
      <c r="AZ58" s="68">
        <f t="shared" si="121"/>
        <v>50.951125317630627</v>
      </c>
      <c r="BA58" s="69">
        <f t="shared" si="122"/>
        <v>82.652147699342393</v>
      </c>
      <c r="BB58" s="69">
        <f t="shared" si="123"/>
        <v>133.60327301697302</v>
      </c>
      <c r="BD58" t="str">
        <f t="shared" si="144"/>
        <v>51 Skilled agricultural and related trades</v>
      </c>
      <c r="BE58" s="18">
        <f t="shared" si="153"/>
        <v>1.1577588034798889</v>
      </c>
      <c r="BF58" s="18">
        <f t="shared" si="153"/>
        <v>1.1626049130643819</v>
      </c>
      <c r="BG58" s="18">
        <f t="shared" si="153"/>
        <v>0.90875642371096121</v>
      </c>
      <c r="BH58" s="18">
        <f t="shared" si="153"/>
        <v>0.82570950372213192</v>
      </c>
      <c r="BI58" s="18">
        <f t="shared" si="153"/>
        <v>0.84013339878500093</v>
      </c>
      <c r="BK58" s="68">
        <f t="shared" si="125"/>
        <v>-3.7612427376352766</v>
      </c>
      <c r="BL58" s="69">
        <f t="shared" si="126"/>
        <v>45.148209235415706</v>
      </c>
      <c r="BM58" s="69">
        <f t="shared" si="127"/>
        <v>41.386966497780428</v>
      </c>
      <c r="BO58" t="str">
        <f t="shared" si="145"/>
        <v>51 Skilled agricultural and related trades</v>
      </c>
      <c r="BP58" s="18">
        <f t="shared" si="154"/>
        <v>1.8437705673773495</v>
      </c>
      <c r="BQ58" s="18">
        <f t="shared" si="154"/>
        <v>1.8884673923177373</v>
      </c>
      <c r="BR58" s="18">
        <f t="shared" si="154"/>
        <v>1.4377842420176759</v>
      </c>
      <c r="BS58" s="18">
        <f t="shared" si="154"/>
        <v>1.4282704073466757</v>
      </c>
      <c r="BT58" s="18">
        <f t="shared" si="154"/>
        <v>1.5705426820821176</v>
      </c>
      <c r="BV58" s="68">
        <f t="shared" si="129"/>
        <v>-24.202934981373232</v>
      </c>
      <c r="BW58" s="69">
        <f t="shared" si="130"/>
        <v>44.1117021542168</v>
      </c>
      <c r="BX58" s="69">
        <f t="shared" si="131"/>
        <v>19.908767172843568</v>
      </c>
      <c r="BZ58" t="str">
        <f t="shared" si="146"/>
        <v>51 Skilled agricultural and related trades</v>
      </c>
      <c r="CA58" s="18">
        <f t="shared" si="155"/>
        <v>2.2196984070080248</v>
      </c>
      <c r="CB58" s="18">
        <f t="shared" si="155"/>
        <v>1.9095403714149652</v>
      </c>
      <c r="CC58" s="18">
        <f t="shared" si="155"/>
        <v>1.7354594568592323</v>
      </c>
      <c r="CD58" s="18">
        <f t="shared" si="155"/>
        <v>1.8661768357442667</v>
      </c>
      <c r="CE58" s="18">
        <f t="shared" si="155"/>
        <v>2.9428261015242749</v>
      </c>
      <c r="CG58" s="68">
        <f t="shared" si="133"/>
        <v>1.0863943950162247</v>
      </c>
      <c r="CH58" s="69">
        <f t="shared" si="134"/>
        <v>45.064930678595225</v>
      </c>
      <c r="CI58" s="69">
        <f t="shared" si="135"/>
        <v>46.151325073611446</v>
      </c>
      <c r="CK58" t="str">
        <f t="shared" si="147"/>
        <v>51 Skilled agricultural and related trades</v>
      </c>
      <c r="CL58" s="18">
        <f t="shared" si="156"/>
        <v>4.00933867987185</v>
      </c>
      <c r="CM58" s="18">
        <f t="shared" si="156"/>
        <v>3.8191094969837351</v>
      </c>
      <c r="CN58" s="18">
        <f t="shared" si="156"/>
        <v>3.540167827783558</v>
      </c>
      <c r="CO58" s="18">
        <f t="shared" si="156"/>
        <v>4.1163754002233626</v>
      </c>
      <c r="CP58" s="18">
        <f t="shared" si="156"/>
        <v>3.4046420382695675</v>
      </c>
      <c r="CR58" s="68">
        <f t="shared" si="137"/>
        <v>-54.529718777127236</v>
      </c>
      <c r="CS58" s="69">
        <f t="shared" si="138"/>
        <v>30.188445219803366</v>
      </c>
      <c r="CT58" s="69">
        <f t="shared" si="139"/>
        <v>-24.34127355732387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0.21107883003235367</v>
      </c>
      <c r="C59" s="18">
        <f t="shared" si="148"/>
        <v>0.18429717422096528</v>
      </c>
      <c r="D59" s="18">
        <f t="shared" si="148"/>
        <v>0.17504270295169042</v>
      </c>
      <c r="E59" s="18">
        <f t="shared" si="148"/>
        <v>0.18126688481020647</v>
      </c>
      <c r="F59" s="18">
        <f t="shared" si="148"/>
        <v>0.18031405453500732</v>
      </c>
      <c r="H59" s="68">
        <f t="shared" si="105"/>
        <v>89.082337528861871</v>
      </c>
      <c r="I59" s="69">
        <f t="shared" si="106"/>
        <v>75.385773979064794</v>
      </c>
      <c r="J59" s="69">
        <f t="shared" si="107"/>
        <v>164.46811150792666</v>
      </c>
      <c r="L59" t="str">
        <f t="shared" si="140"/>
        <v>52 Skilled metal, electrical and electronic trades</v>
      </c>
      <c r="M59" s="18">
        <f t="shared" si="149"/>
        <v>0.86465482605808852</v>
      </c>
      <c r="N59" s="18">
        <f t="shared" si="149"/>
        <v>0.82661934594688669</v>
      </c>
      <c r="O59" s="18">
        <f t="shared" si="149"/>
        <v>0.66395870230781007</v>
      </c>
      <c r="P59" s="18">
        <f t="shared" si="149"/>
        <v>0.84045685468825804</v>
      </c>
      <c r="Q59" s="18">
        <f t="shared" si="149"/>
        <v>0.90574361849779539</v>
      </c>
      <c r="S59" s="68">
        <f t="shared" si="109"/>
        <v>152.85175998646423</v>
      </c>
      <c r="T59" s="69">
        <f t="shared" si="110"/>
        <v>103.8401070925222</v>
      </c>
      <c r="U59" s="69">
        <f t="shared" si="111"/>
        <v>256.69186707898643</v>
      </c>
      <c r="W59" t="str">
        <f t="shared" si="141"/>
        <v>52 Skilled metal, electrical and electronic trades</v>
      </c>
      <c r="X59" s="18">
        <f t="shared" si="150"/>
        <v>1.1283291388784491</v>
      </c>
      <c r="Y59" s="18">
        <f t="shared" si="150"/>
        <v>1.1213632696001083</v>
      </c>
      <c r="Z59" s="18">
        <f t="shared" si="150"/>
        <v>0.93835082041626006</v>
      </c>
      <c r="AA59" s="18">
        <f t="shared" si="150"/>
        <v>1.0871078000891496</v>
      </c>
      <c r="AB59" s="18">
        <f t="shared" si="150"/>
        <v>1.2014716737392195</v>
      </c>
      <c r="AD59" s="68">
        <f t="shared" si="113"/>
        <v>67.931889260836897</v>
      </c>
      <c r="AE59" s="69">
        <f t="shared" si="114"/>
        <v>72.597787109884976</v>
      </c>
      <c r="AF59" s="69">
        <f t="shared" si="115"/>
        <v>140.52967637072186</v>
      </c>
      <c r="AH59" t="str">
        <f t="shared" si="142"/>
        <v>52 Skilled metal, electrical and electronic trades</v>
      </c>
      <c r="AI59" s="18">
        <f t="shared" si="151"/>
        <v>1.3042282276636565</v>
      </c>
      <c r="AJ59" s="18">
        <f t="shared" si="151"/>
        <v>1.4186501272425378</v>
      </c>
      <c r="AK59" s="18">
        <f t="shared" si="151"/>
        <v>1.3322258756650658</v>
      </c>
      <c r="AL59" s="18">
        <f t="shared" si="151"/>
        <v>1.5342700875706392</v>
      </c>
      <c r="AM59" s="18">
        <f t="shared" si="151"/>
        <v>1.7686082183582152</v>
      </c>
      <c r="AO59" s="68">
        <f t="shared" si="117"/>
        <v>53.919072678263333</v>
      </c>
      <c r="AP59" s="69">
        <f t="shared" si="118"/>
        <v>63.078149989096289</v>
      </c>
      <c r="AQ59" s="69">
        <f t="shared" si="119"/>
        <v>116.99722266735964</v>
      </c>
      <c r="AS59" t="str">
        <f t="shared" si="143"/>
        <v>52 Skilled metal, electrical and electronic trades</v>
      </c>
      <c r="AT59" s="18">
        <f t="shared" si="152"/>
        <v>6.3982689018738537</v>
      </c>
      <c r="AU59" s="18">
        <f t="shared" si="152"/>
        <v>6.3058841561456722</v>
      </c>
      <c r="AV59" s="18">
        <f t="shared" si="152"/>
        <v>5.5281989810522916</v>
      </c>
      <c r="AW59" s="18">
        <f t="shared" si="152"/>
        <v>5.8712045973822713</v>
      </c>
      <c r="AX59" s="18">
        <f t="shared" si="152"/>
        <v>5.9726836525977962</v>
      </c>
      <c r="AZ59" s="68">
        <f t="shared" si="121"/>
        <v>39.244588629584456</v>
      </c>
      <c r="BA59" s="69">
        <f t="shared" si="122"/>
        <v>59.209392636030614</v>
      </c>
      <c r="BB59" s="69">
        <f t="shared" si="123"/>
        <v>98.45398126561507</v>
      </c>
      <c r="BD59" t="str">
        <f t="shared" si="144"/>
        <v>52 Skilled metal, electrical and electronic trades</v>
      </c>
      <c r="BE59" s="18">
        <f t="shared" si="153"/>
        <v>8.3803738524450324</v>
      </c>
      <c r="BF59" s="18">
        <f t="shared" si="153"/>
        <v>8.319930879281296</v>
      </c>
      <c r="BG59" s="18">
        <f t="shared" si="153"/>
        <v>7.4502458632910082</v>
      </c>
      <c r="BH59" s="18">
        <f t="shared" si="153"/>
        <v>7.0934978413445604</v>
      </c>
      <c r="BI59" s="18">
        <f t="shared" si="153"/>
        <v>6.2247816783901264</v>
      </c>
      <c r="BK59" s="68">
        <f t="shared" si="125"/>
        <v>-13.023331433560802</v>
      </c>
      <c r="BL59" s="69">
        <f t="shared" si="126"/>
        <v>30.817729109983606</v>
      </c>
      <c r="BM59" s="69">
        <f t="shared" si="127"/>
        <v>17.7943976764228</v>
      </c>
      <c r="BO59" t="str">
        <f t="shared" si="145"/>
        <v>52 Skilled metal, electrical and electronic trades</v>
      </c>
      <c r="BP59" s="18">
        <f t="shared" si="154"/>
        <v>4.7862598432995549</v>
      </c>
      <c r="BQ59" s="18">
        <f t="shared" si="154"/>
        <v>4.7120705413665807</v>
      </c>
      <c r="BR59" s="18">
        <f t="shared" si="154"/>
        <v>4.0748389775830152</v>
      </c>
      <c r="BS59" s="18">
        <f t="shared" si="154"/>
        <v>4.1255814716438559</v>
      </c>
      <c r="BT59" s="18">
        <f t="shared" si="154"/>
        <v>3.8603579199414657</v>
      </c>
      <c r="BV59" s="68">
        <f t="shared" si="129"/>
        <v>-34.26245418332649</v>
      </c>
      <c r="BW59" s="69">
        <f t="shared" si="130"/>
        <v>28.554902609815798</v>
      </c>
      <c r="BX59" s="69">
        <f t="shared" si="131"/>
        <v>-5.7075515735106954</v>
      </c>
      <c r="BZ59" t="str">
        <f t="shared" si="146"/>
        <v>52 Skilled metal, electrical and electronic trades</v>
      </c>
      <c r="CA59" s="18">
        <f t="shared" si="155"/>
        <v>3.7146996125970251</v>
      </c>
      <c r="CB59" s="18">
        <f t="shared" si="155"/>
        <v>3.4628060342917077</v>
      </c>
      <c r="CC59" s="18">
        <f t="shared" si="155"/>
        <v>3.2881652907416883</v>
      </c>
      <c r="CD59" s="18">
        <f t="shared" si="155"/>
        <v>3.4821813062851494</v>
      </c>
      <c r="CE59" s="18">
        <f t="shared" si="155"/>
        <v>3.2137115071008222</v>
      </c>
      <c r="CG59" s="68">
        <f t="shared" si="133"/>
        <v>-41.736599779485012</v>
      </c>
      <c r="CH59" s="69">
        <f t="shared" si="134"/>
        <v>28.59684287071919</v>
      </c>
      <c r="CI59" s="69">
        <f t="shared" si="135"/>
        <v>-13.139756908765824</v>
      </c>
      <c r="CK59" t="str">
        <f t="shared" si="147"/>
        <v>52 Skilled metal, electrical and electronic trades</v>
      </c>
      <c r="CL59" s="18">
        <f t="shared" si="156"/>
        <v>3.6625316051534988</v>
      </c>
      <c r="CM59" s="18">
        <f t="shared" si="156"/>
        <v>3.9711938811311494</v>
      </c>
      <c r="CN59" s="18">
        <f t="shared" si="156"/>
        <v>3.840403876015213</v>
      </c>
      <c r="CO59" s="18">
        <f t="shared" si="156"/>
        <v>4.2227095404381236</v>
      </c>
      <c r="CP59" s="18">
        <f t="shared" si="156"/>
        <v>4.4404239388068092</v>
      </c>
      <c r="CR59" s="68">
        <f t="shared" si="137"/>
        <v>-45.33270689711685</v>
      </c>
      <c r="CS59" s="69">
        <f t="shared" si="138"/>
        <v>27.736332420780691</v>
      </c>
      <c r="CT59" s="69">
        <f t="shared" si="139"/>
        <v>-17.596374476336159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0.13217139439249082</v>
      </c>
      <c r="C60" s="18">
        <f t="shared" si="148"/>
        <v>7.8831043702505418E-2</v>
      </c>
      <c r="D60" s="18">
        <f t="shared" si="148"/>
        <v>5.304651825301903E-2</v>
      </c>
      <c r="E60" s="18">
        <f t="shared" si="148"/>
        <v>6.7554277215518349E-2</v>
      </c>
      <c r="F60" s="18">
        <f t="shared" si="148"/>
        <v>5.1172830691175807E-2</v>
      </c>
      <c r="H60" s="68">
        <f t="shared" si="105"/>
        <v>77.071208692678084</v>
      </c>
      <c r="I60" s="69">
        <f t="shared" si="106"/>
        <v>85.76161179043622</v>
      </c>
      <c r="J60" s="69">
        <f t="shared" si="107"/>
        <v>162.83282048311432</v>
      </c>
      <c r="L60" t="str">
        <f t="shared" si="140"/>
        <v>53 Skilled construction and building trades</v>
      </c>
      <c r="M60" s="18">
        <f t="shared" si="149"/>
        <v>0.38080459634398955</v>
      </c>
      <c r="N60" s="18">
        <f t="shared" si="149"/>
        <v>0.31515856827809208</v>
      </c>
      <c r="O60" s="18">
        <f t="shared" si="149"/>
        <v>0.24206468698320921</v>
      </c>
      <c r="P60" s="18">
        <f t="shared" si="149"/>
        <v>0.27031645890887745</v>
      </c>
      <c r="Q60" s="18">
        <f t="shared" si="149"/>
        <v>0.24458681375156438</v>
      </c>
      <c r="S60" s="68">
        <f t="shared" si="109"/>
        <v>87.285160247889735</v>
      </c>
      <c r="T60" s="69">
        <f t="shared" si="110"/>
        <v>93.157111006200992</v>
      </c>
      <c r="U60" s="69">
        <f t="shared" si="111"/>
        <v>180.44227125409074</v>
      </c>
      <c r="W60" t="str">
        <f t="shared" si="141"/>
        <v>53 Skilled construction and building trades</v>
      </c>
      <c r="X60" s="18">
        <f t="shared" si="150"/>
        <v>0.69254847631057137</v>
      </c>
      <c r="Y60" s="18">
        <f t="shared" si="150"/>
        <v>0.63323945402953963</v>
      </c>
      <c r="Z60" s="18">
        <f t="shared" si="150"/>
        <v>0.53010917597615281</v>
      </c>
      <c r="AA60" s="18">
        <f t="shared" si="150"/>
        <v>0.57119486007637787</v>
      </c>
      <c r="AB60" s="18">
        <f t="shared" si="150"/>
        <v>0.57715840931548712</v>
      </c>
      <c r="AD60" s="68">
        <f t="shared" si="113"/>
        <v>42.79551982880637</v>
      </c>
      <c r="AE60" s="69">
        <f t="shared" si="114"/>
        <v>71.118012623277764</v>
      </c>
      <c r="AF60" s="69">
        <f t="shared" si="115"/>
        <v>113.91353245208413</v>
      </c>
      <c r="AH60" t="str">
        <f t="shared" si="142"/>
        <v>53 Skilled construction and building trades</v>
      </c>
      <c r="AI60" s="18">
        <f t="shared" si="151"/>
        <v>1.2168514561009067</v>
      </c>
      <c r="AJ60" s="18">
        <f t="shared" si="151"/>
        <v>1.388951602402283</v>
      </c>
      <c r="AK60" s="18">
        <f t="shared" si="151"/>
        <v>1.2241514914024172</v>
      </c>
      <c r="AL60" s="18">
        <f t="shared" si="151"/>
        <v>1.4658188299509851</v>
      </c>
      <c r="AM60" s="18">
        <f t="shared" si="151"/>
        <v>1.6590753033458663</v>
      </c>
      <c r="AO60" s="68">
        <f t="shared" si="117"/>
        <v>57.133793975809951</v>
      </c>
      <c r="AP60" s="69">
        <f t="shared" si="118"/>
        <v>78.975684074304652</v>
      </c>
      <c r="AQ60" s="69">
        <f t="shared" si="119"/>
        <v>136.10947805011463</v>
      </c>
      <c r="AS60" t="str">
        <f t="shared" si="143"/>
        <v>53 Skilled construction and building trades</v>
      </c>
      <c r="AT60" s="18">
        <f t="shared" si="152"/>
        <v>2.3087132322359856</v>
      </c>
      <c r="AU60" s="18">
        <f t="shared" si="152"/>
        <v>2.1906883633980536</v>
      </c>
      <c r="AV60" s="18">
        <f t="shared" si="152"/>
        <v>1.9151975702761039</v>
      </c>
      <c r="AW60" s="18">
        <f t="shared" si="152"/>
        <v>2.0848356176129292</v>
      </c>
      <c r="AX60" s="18">
        <f t="shared" si="152"/>
        <v>1.9933512233588908</v>
      </c>
      <c r="AZ60" s="68">
        <f t="shared" si="121"/>
        <v>34.141366231252505</v>
      </c>
      <c r="BA60" s="69">
        <f t="shared" si="122"/>
        <v>69.062344952803912</v>
      </c>
      <c r="BB60" s="69">
        <f t="shared" si="123"/>
        <v>103.20371118405643</v>
      </c>
      <c r="BD60" t="str">
        <f t="shared" si="144"/>
        <v>53 Skilled construction and building trades</v>
      </c>
      <c r="BE60" s="18">
        <f t="shared" si="153"/>
        <v>6.2939241566772495</v>
      </c>
      <c r="BF60" s="18">
        <f t="shared" si="153"/>
        <v>5.9794094891498384</v>
      </c>
      <c r="BG60" s="18">
        <f t="shared" si="153"/>
        <v>5.0840929654657234</v>
      </c>
      <c r="BH60" s="18">
        <f t="shared" si="153"/>
        <v>4.6285318729029772</v>
      </c>
      <c r="BI60" s="18">
        <f t="shared" si="153"/>
        <v>3.7921921062711119</v>
      </c>
      <c r="BK60" s="68">
        <f t="shared" si="125"/>
        <v>-22.352746872015985</v>
      </c>
      <c r="BL60" s="69">
        <f t="shared" si="126"/>
        <v>31.876688839550877</v>
      </c>
      <c r="BM60" s="69">
        <f t="shared" si="127"/>
        <v>9.523941967534892</v>
      </c>
      <c r="BO60" t="str">
        <f t="shared" si="145"/>
        <v>53 Skilled construction and building trades</v>
      </c>
      <c r="BP60" s="18">
        <f t="shared" si="154"/>
        <v>5.4575684209259601</v>
      </c>
      <c r="BQ60" s="18">
        <f t="shared" si="154"/>
        <v>5.6681477800349054</v>
      </c>
      <c r="BR60" s="18">
        <f t="shared" si="154"/>
        <v>4.8296684094612683</v>
      </c>
      <c r="BS60" s="18">
        <f t="shared" si="154"/>
        <v>5.2626948660931712</v>
      </c>
      <c r="BT60" s="18">
        <f t="shared" si="154"/>
        <v>5.5950074760241089</v>
      </c>
      <c r="BV60" s="68">
        <f t="shared" si="129"/>
        <v>-19.614128954721544</v>
      </c>
      <c r="BW60" s="69">
        <f t="shared" si="130"/>
        <v>38.595313977997279</v>
      </c>
      <c r="BX60" s="69">
        <f t="shared" si="131"/>
        <v>18.981185023275735</v>
      </c>
      <c r="BZ60" t="str">
        <f t="shared" si="146"/>
        <v>53 Skilled construction and building trades</v>
      </c>
      <c r="CA60" s="18">
        <f t="shared" si="155"/>
        <v>4.4007942423974971</v>
      </c>
      <c r="CB60" s="18">
        <f t="shared" si="155"/>
        <v>4.0911292344462602</v>
      </c>
      <c r="CC60" s="18">
        <f t="shared" si="155"/>
        <v>3.7563705382902608</v>
      </c>
      <c r="CD60" s="18">
        <f t="shared" si="155"/>
        <v>4.1404126432676867</v>
      </c>
      <c r="CE60" s="18">
        <f t="shared" si="155"/>
        <v>4.8575876432881717</v>
      </c>
      <c r="CG60" s="68">
        <f t="shared" si="133"/>
        <v>-22.910576381487758</v>
      </c>
      <c r="CH60" s="69">
        <f t="shared" si="134"/>
        <v>35.668950101880156</v>
      </c>
      <c r="CI60" s="69">
        <f t="shared" si="135"/>
        <v>12.758373720392393</v>
      </c>
      <c r="CK60" t="str">
        <f t="shared" si="147"/>
        <v>53 Skilled construction and building trades</v>
      </c>
      <c r="CL60" s="18">
        <f t="shared" si="156"/>
        <v>5.6884928775255643</v>
      </c>
      <c r="CM60" s="18">
        <f t="shared" si="156"/>
        <v>5.6408210628141306</v>
      </c>
      <c r="CN60" s="18">
        <f t="shared" si="156"/>
        <v>5.1113399995360158</v>
      </c>
      <c r="CO60" s="18">
        <f t="shared" si="156"/>
        <v>4.750849832882734</v>
      </c>
      <c r="CP60" s="18">
        <f t="shared" si="156"/>
        <v>2.0511599009150094</v>
      </c>
      <c r="CR60" s="68">
        <f t="shared" si="137"/>
        <v>-81.026616670909675</v>
      </c>
      <c r="CS60" s="69">
        <f t="shared" si="138"/>
        <v>18.758500009225244</v>
      </c>
      <c r="CT60" s="69">
        <f t="shared" si="139"/>
        <v>-62.268116661684424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0.92946754471178017</v>
      </c>
      <c r="C61" s="18">
        <f t="shared" si="148"/>
        <v>0.5709252471990347</v>
      </c>
      <c r="D61" s="18">
        <f t="shared" si="148"/>
        <v>0.48477545819293461</v>
      </c>
      <c r="E61" s="18">
        <f t="shared" si="148"/>
        <v>0.61108752911995368</v>
      </c>
      <c r="F61" s="18">
        <f t="shared" si="148"/>
        <v>0.65925441622152769</v>
      </c>
      <c r="H61" s="68">
        <f t="shared" si="105"/>
        <v>149.61910215752403</v>
      </c>
      <c r="I61" s="69">
        <f t="shared" si="106"/>
        <v>104.2602638465672</v>
      </c>
      <c r="J61" s="69">
        <f t="shared" si="107"/>
        <v>253.87936600409122</v>
      </c>
      <c r="L61" t="str">
        <f t="shared" si="140"/>
        <v>54 Textiles, printing and other skilled trades</v>
      </c>
      <c r="M61" s="18">
        <f t="shared" si="149"/>
        <v>0.90664855947273815</v>
      </c>
      <c r="N61" s="18">
        <f t="shared" si="149"/>
        <v>0.77450303174922819</v>
      </c>
      <c r="O61" s="18">
        <f t="shared" si="149"/>
        <v>0.81566554251641021</v>
      </c>
      <c r="P61" s="18">
        <f t="shared" si="149"/>
        <v>0.8795763870446045</v>
      </c>
      <c r="Q61" s="18">
        <f t="shared" si="149"/>
        <v>0.93893313831356806</v>
      </c>
      <c r="S61" s="68">
        <f t="shared" si="109"/>
        <v>113.36555834232023</v>
      </c>
      <c r="T61" s="69">
        <f t="shared" si="110"/>
        <v>97.785671563719418</v>
      </c>
      <c r="U61" s="69">
        <f t="shared" si="111"/>
        <v>211.15122990603962</v>
      </c>
      <c r="W61" t="str">
        <f t="shared" si="141"/>
        <v>54 Textiles, printing and other skilled trades</v>
      </c>
      <c r="X61" s="18">
        <f t="shared" si="150"/>
        <v>1.1009193474291041</v>
      </c>
      <c r="Y61" s="18">
        <f t="shared" si="150"/>
        <v>0.87597389477383181</v>
      </c>
      <c r="Z61" s="18">
        <f t="shared" si="150"/>
        <v>0.84776510884146239</v>
      </c>
      <c r="AA61" s="18">
        <f t="shared" si="150"/>
        <v>0.97958305463064932</v>
      </c>
      <c r="AB61" s="18">
        <f t="shared" si="150"/>
        <v>1.0212594940733755</v>
      </c>
      <c r="AD61" s="68">
        <f t="shared" si="113"/>
        <v>57.995764318594567</v>
      </c>
      <c r="AE61" s="69">
        <f t="shared" si="114"/>
        <v>73.226339977093375</v>
      </c>
      <c r="AF61" s="69">
        <f t="shared" si="115"/>
        <v>131.22210429568796</v>
      </c>
      <c r="AH61" t="str">
        <f t="shared" si="142"/>
        <v>54 Textiles, printing and other skilled trades</v>
      </c>
      <c r="AI61" s="18">
        <f t="shared" si="151"/>
        <v>1.3500977544127415</v>
      </c>
      <c r="AJ61" s="18">
        <f t="shared" si="151"/>
        <v>1.2314499829578167</v>
      </c>
      <c r="AK61" s="18">
        <f t="shared" si="151"/>
        <v>1.1792330424884356</v>
      </c>
      <c r="AL61" s="18">
        <f t="shared" si="151"/>
        <v>1.3127617070331496</v>
      </c>
      <c r="AM61" s="18">
        <f t="shared" si="151"/>
        <v>1.4641437107108297</v>
      </c>
      <c r="AO61" s="68">
        <f t="shared" si="117"/>
        <v>43.953666432011048</v>
      </c>
      <c r="AP61" s="69">
        <f t="shared" si="118"/>
        <v>68.966311463888061</v>
      </c>
      <c r="AQ61" s="69">
        <f t="shared" si="119"/>
        <v>112.91997789589909</v>
      </c>
      <c r="AS61" t="str">
        <f t="shared" si="143"/>
        <v>54 Textiles, printing and other skilled trades</v>
      </c>
      <c r="AT61" s="18">
        <f t="shared" si="152"/>
        <v>1.5922676763110253</v>
      </c>
      <c r="AU61" s="18">
        <f t="shared" si="152"/>
        <v>1.257150250292197</v>
      </c>
      <c r="AV61" s="18">
        <f t="shared" si="152"/>
        <v>1.1277698096543503</v>
      </c>
      <c r="AW61" s="18">
        <f t="shared" si="152"/>
        <v>1.2803907049216257</v>
      </c>
      <c r="AX61" s="18">
        <f t="shared" si="152"/>
        <v>1.2961941069963518</v>
      </c>
      <c r="AZ61" s="68">
        <f t="shared" si="121"/>
        <v>48.129671146034674</v>
      </c>
      <c r="BA61" s="69">
        <f t="shared" si="122"/>
        <v>67.031779945327841</v>
      </c>
      <c r="BB61" s="69">
        <f t="shared" si="123"/>
        <v>115.16145109136254</v>
      </c>
      <c r="BD61" t="str">
        <f t="shared" si="144"/>
        <v>54 Textiles, printing and other skilled trades</v>
      </c>
      <c r="BE61" s="18">
        <f t="shared" si="153"/>
        <v>2.7613182885560796</v>
      </c>
      <c r="BF61" s="18">
        <f t="shared" si="153"/>
        <v>2.3686721269967745</v>
      </c>
      <c r="BG61" s="18">
        <f t="shared" si="153"/>
        <v>2.2040822889688503</v>
      </c>
      <c r="BH61" s="18">
        <f t="shared" si="153"/>
        <v>2.4568217268656261</v>
      </c>
      <c r="BI61" s="18">
        <f t="shared" si="153"/>
        <v>2.4677319837169507</v>
      </c>
      <c r="BK61" s="68">
        <f t="shared" si="125"/>
        <v>16.55192079012479</v>
      </c>
      <c r="BL61" s="69">
        <f t="shared" si="126"/>
        <v>42.911141873018749</v>
      </c>
      <c r="BM61" s="69">
        <f t="shared" si="127"/>
        <v>59.463062663143539</v>
      </c>
      <c r="BO61" t="str">
        <f t="shared" si="145"/>
        <v>54 Textiles, printing and other skilled trades</v>
      </c>
      <c r="BP61" s="18">
        <f t="shared" si="154"/>
        <v>3.0716019586745396</v>
      </c>
      <c r="BQ61" s="18">
        <f t="shared" si="154"/>
        <v>2.525320850905203</v>
      </c>
      <c r="BR61" s="18">
        <f t="shared" si="154"/>
        <v>2.467503084406109</v>
      </c>
      <c r="BS61" s="18">
        <f t="shared" si="154"/>
        <v>2.4527770920848631</v>
      </c>
      <c r="BT61" s="18">
        <f t="shared" si="154"/>
        <v>2.3469286777350029</v>
      </c>
      <c r="BV61" s="68">
        <f t="shared" si="129"/>
        <v>-34.000818006476379</v>
      </c>
      <c r="BW61" s="69">
        <f t="shared" si="130"/>
        <v>31.057453143558376</v>
      </c>
      <c r="BX61" s="69">
        <f t="shared" si="131"/>
        <v>-2.9433648629180027</v>
      </c>
      <c r="BZ61" t="str">
        <f t="shared" si="146"/>
        <v>54 Textiles, printing and other skilled trades</v>
      </c>
      <c r="CA61" s="18">
        <f t="shared" si="155"/>
        <v>3.615275943728085</v>
      </c>
      <c r="CB61" s="18">
        <f t="shared" si="155"/>
        <v>3.2123849244305087</v>
      </c>
      <c r="CC61" s="18">
        <f t="shared" si="155"/>
        <v>3.3550652002136707</v>
      </c>
      <c r="CD61" s="18">
        <f t="shared" si="155"/>
        <v>3.6204343863566968</v>
      </c>
      <c r="CE61" s="18">
        <f t="shared" si="155"/>
        <v>3.8024220950236125</v>
      </c>
      <c r="CG61" s="68">
        <f t="shared" si="133"/>
        <v>-32.438086757439486</v>
      </c>
      <c r="CH61" s="69">
        <f t="shared" si="134"/>
        <v>29.268729554914703</v>
      </c>
      <c r="CI61" s="69">
        <f t="shared" si="135"/>
        <v>-3.1693572025247847</v>
      </c>
      <c r="CK61" t="str">
        <f t="shared" si="147"/>
        <v>54 Textiles, printing and other skilled trades</v>
      </c>
      <c r="CL61" s="18">
        <f t="shared" si="156"/>
        <v>4.1879874833053226</v>
      </c>
      <c r="CM61" s="18">
        <f t="shared" si="156"/>
        <v>3.8295821837076014</v>
      </c>
      <c r="CN61" s="18">
        <f t="shared" si="156"/>
        <v>3.9469864894796807</v>
      </c>
      <c r="CO61" s="18">
        <f t="shared" si="156"/>
        <v>3.3711265765265273</v>
      </c>
      <c r="CP61" s="18">
        <f t="shared" si="156"/>
        <v>2.9357263589615021</v>
      </c>
      <c r="CR61" s="68">
        <f t="shared" si="137"/>
        <v>-64.833433618439855</v>
      </c>
      <c r="CS61" s="69">
        <f t="shared" si="138"/>
        <v>19.30486375588114</v>
      </c>
      <c r="CT61" s="69">
        <f t="shared" si="139"/>
        <v>-45.528569862558719</v>
      </c>
    </row>
    <row r="62" spans="1:98" x14ac:dyDescent="0.2">
      <c r="A62" t="str">
        <f t="shared" si="103"/>
        <v>61 Caring personal service occupations</v>
      </c>
      <c r="B62" s="18">
        <f t="shared" si="148"/>
        <v>0.43904502833850678</v>
      </c>
      <c r="C62" s="18">
        <f t="shared" si="148"/>
        <v>0.40384085415639409</v>
      </c>
      <c r="D62" s="18">
        <f t="shared" si="148"/>
        <v>0.339730876252545</v>
      </c>
      <c r="E62" s="18">
        <f t="shared" si="148"/>
        <v>0.42503773259516869</v>
      </c>
      <c r="F62" s="18">
        <f t="shared" si="148"/>
        <v>0.47834930176272217</v>
      </c>
      <c r="H62" s="68">
        <f t="shared" si="105"/>
        <v>158.44939485878774</v>
      </c>
      <c r="I62" s="69">
        <f t="shared" si="106"/>
        <v>116.85388506296583</v>
      </c>
      <c r="J62" s="69">
        <f t="shared" si="107"/>
        <v>275.30327992175353</v>
      </c>
      <c r="L62" t="str">
        <f t="shared" si="140"/>
        <v>61 Caring personal service occupations</v>
      </c>
      <c r="M62" s="18">
        <f t="shared" si="149"/>
        <v>3.078874891064145</v>
      </c>
      <c r="N62" s="18">
        <f t="shared" si="149"/>
        <v>3.147805716123854</v>
      </c>
      <c r="O62" s="18">
        <f t="shared" si="149"/>
        <v>2.6659920525856093</v>
      </c>
      <c r="P62" s="18">
        <f t="shared" si="149"/>
        <v>3.2801041484027182</v>
      </c>
      <c r="Q62" s="18">
        <f t="shared" si="149"/>
        <v>3.7838632852502592</v>
      </c>
      <c r="S62" s="68">
        <f t="shared" si="109"/>
        <v>163.07425644767153</v>
      </c>
      <c r="T62" s="69">
        <f t="shared" si="110"/>
        <v>122.02737020184873</v>
      </c>
      <c r="U62" s="69">
        <f t="shared" si="111"/>
        <v>285.10162664952026</v>
      </c>
      <c r="W62" t="str">
        <f t="shared" si="141"/>
        <v>61 Caring personal service occupations</v>
      </c>
      <c r="X62" s="18">
        <f t="shared" si="150"/>
        <v>5.179783444029149</v>
      </c>
      <c r="Y62" s="18">
        <f t="shared" si="150"/>
        <v>5.0296053964487708</v>
      </c>
      <c r="Z62" s="18">
        <f t="shared" si="150"/>
        <v>4.2668901312753107</v>
      </c>
      <c r="AA62" s="18">
        <f t="shared" si="150"/>
        <v>4.7200522736019979</v>
      </c>
      <c r="AB62" s="18">
        <f t="shared" si="150"/>
        <v>4.6645142376073867</v>
      </c>
      <c r="AD62" s="68">
        <f t="shared" si="113"/>
        <v>43.377115360239529</v>
      </c>
      <c r="AE62" s="69">
        <f t="shared" si="114"/>
        <v>84.75130583791983</v>
      </c>
      <c r="AF62" s="69">
        <f t="shared" si="115"/>
        <v>128.12842119815937</v>
      </c>
      <c r="AH62" t="str">
        <f t="shared" si="142"/>
        <v>61 Caring personal service occupations</v>
      </c>
      <c r="AI62" s="18">
        <f t="shared" si="151"/>
        <v>13.869522489645341</v>
      </c>
      <c r="AJ62" s="18">
        <f t="shared" si="151"/>
        <v>13.333922448765659</v>
      </c>
      <c r="AK62" s="18">
        <f t="shared" si="151"/>
        <v>11.78260360110586</v>
      </c>
      <c r="AL62" s="18">
        <f t="shared" si="151"/>
        <v>11.726692911028801</v>
      </c>
      <c r="AM62" s="18">
        <f t="shared" si="151"/>
        <v>10.407843802596322</v>
      </c>
      <c r="AO62" s="68">
        <f t="shared" si="117"/>
        <v>2.4137250577707174</v>
      </c>
      <c r="AP62" s="69">
        <f t="shared" si="118"/>
        <v>61.597920310413045</v>
      </c>
      <c r="AQ62" s="69">
        <f t="shared" si="119"/>
        <v>64.011645368183764</v>
      </c>
      <c r="AS62" t="str">
        <f t="shared" si="143"/>
        <v>61 Caring personal service occupations</v>
      </c>
      <c r="AT62" s="18">
        <f t="shared" si="152"/>
        <v>8.3441063059568297</v>
      </c>
      <c r="AU62" s="18">
        <f t="shared" si="152"/>
        <v>7.8858357231765837</v>
      </c>
      <c r="AV62" s="18">
        <f t="shared" si="152"/>
        <v>6.7311519379704086</v>
      </c>
      <c r="AW62" s="18">
        <f t="shared" si="152"/>
        <v>6.6484582930273612</v>
      </c>
      <c r="AX62" s="18">
        <f t="shared" si="152"/>
        <v>5.9980023029504812</v>
      </c>
      <c r="AZ62" s="68">
        <f t="shared" si="121"/>
        <v>14.844371364955045</v>
      </c>
      <c r="BA62" s="69">
        <f t="shared" si="122"/>
        <v>67.481899072901825</v>
      </c>
      <c r="BB62" s="69">
        <f t="shared" si="123"/>
        <v>82.326270437856877</v>
      </c>
      <c r="BD62" t="str">
        <f t="shared" si="144"/>
        <v>61 Caring personal service occupations</v>
      </c>
      <c r="BE62" s="18">
        <f t="shared" si="153"/>
        <v>12.899067503376068</v>
      </c>
      <c r="BF62" s="18">
        <f t="shared" si="153"/>
        <v>12.97662770427441</v>
      </c>
      <c r="BG62" s="18">
        <f t="shared" si="153"/>
        <v>12.250481311930848</v>
      </c>
      <c r="BH62" s="18">
        <f t="shared" si="153"/>
        <v>13.85588069098219</v>
      </c>
      <c r="BI62" s="18">
        <f t="shared" si="153"/>
        <v>16.148350175969121</v>
      </c>
      <c r="BK62" s="68">
        <f t="shared" si="125"/>
        <v>37.222161622175129</v>
      </c>
      <c r="BL62" s="69">
        <f t="shared" si="126"/>
        <v>66.706369974031148</v>
      </c>
      <c r="BM62" s="69">
        <f t="shared" si="127"/>
        <v>103.92853159620627</v>
      </c>
      <c r="BO62" t="str">
        <f t="shared" si="145"/>
        <v>61 Caring personal service occupations</v>
      </c>
      <c r="BP62" s="18">
        <f t="shared" si="154"/>
        <v>10.300762250518009</v>
      </c>
      <c r="BQ62" s="18">
        <f t="shared" si="154"/>
        <v>9.8211133567524485</v>
      </c>
      <c r="BR62" s="18">
        <f t="shared" si="154"/>
        <v>9.6657829606721748</v>
      </c>
      <c r="BS62" s="18">
        <f t="shared" si="154"/>
        <v>9.4190415745854814</v>
      </c>
      <c r="BT62" s="18">
        <f t="shared" si="154"/>
        <v>9.1540742983152033</v>
      </c>
      <c r="BV62" s="68">
        <f t="shared" si="129"/>
        <v>-34.283600780722054</v>
      </c>
      <c r="BW62" s="69">
        <f t="shared" si="130"/>
        <v>40.94582791001806</v>
      </c>
      <c r="BX62" s="69">
        <f t="shared" si="131"/>
        <v>6.6622271292960127</v>
      </c>
      <c r="BZ62" t="str">
        <f t="shared" si="146"/>
        <v>61 Caring personal service occupations</v>
      </c>
      <c r="CA62" s="18">
        <f t="shared" si="155"/>
        <v>4.1227642944779683</v>
      </c>
      <c r="CB62" s="18">
        <f t="shared" si="155"/>
        <v>2.5215350232199061</v>
      </c>
      <c r="CC62" s="18">
        <f t="shared" si="155"/>
        <v>2.2642606871388113</v>
      </c>
      <c r="CD62" s="18">
        <f t="shared" si="155"/>
        <v>1.8050703554647445</v>
      </c>
      <c r="CE62" s="18">
        <f t="shared" si="155"/>
        <v>2.0579007813443457</v>
      </c>
      <c r="CG62" s="68">
        <f t="shared" si="133"/>
        <v>-45.819802364509236</v>
      </c>
      <c r="CH62" s="69">
        <f t="shared" si="134"/>
        <v>21.86903464041049</v>
      </c>
      <c r="CI62" s="69">
        <f t="shared" si="135"/>
        <v>-23.95076772409875</v>
      </c>
      <c r="CK62" t="str">
        <f t="shared" si="147"/>
        <v>61 Caring personal service occupations</v>
      </c>
      <c r="CL62" s="18">
        <f t="shared" si="156"/>
        <v>1.5026091516430307</v>
      </c>
      <c r="CM62" s="18">
        <f t="shared" si="156"/>
        <v>1.5174977665461058</v>
      </c>
      <c r="CN62" s="18">
        <f t="shared" si="156"/>
        <v>1.5562326020097728</v>
      </c>
      <c r="CO62" s="18">
        <f t="shared" si="156"/>
        <v>2.072753008975118</v>
      </c>
      <c r="CP62" s="18">
        <f t="shared" si="156"/>
        <v>2.7988857297254874</v>
      </c>
      <c r="CR62" s="68">
        <f t="shared" si="137"/>
        <v>-14.966375180793644</v>
      </c>
      <c r="CS62" s="69">
        <f t="shared" si="138"/>
        <v>29.87835271872444</v>
      </c>
      <c r="CT62" s="69">
        <f t="shared" si="139"/>
        <v>14.911977537930795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0.24196616143058336</v>
      </c>
      <c r="C63" s="18">
        <f t="shared" si="148"/>
        <v>0.29794630180211268</v>
      </c>
      <c r="D63" s="18">
        <f t="shared" si="148"/>
        <v>0.31486758141082649</v>
      </c>
      <c r="E63" s="18">
        <f t="shared" si="148"/>
        <v>0.37474714239320739</v>
      </c>
      <c r="F63" s="18">
        <f t="shared" si="148"/>
        <v>0.46406065421270692</v>
      </c>
      <c r="H63" s="68">
        <f t="shared" si="105"/>
        <v>170.52798284008497</v>
      </c>
      <c r="I63" s="69">
        <f t="shared" si="106"/>
        <v>117.28042098588523</v>
      </c>
      <c r="J63" s="69">
        <f t="shared" si="107"/>
        <v>287.80840382597023</v>
      </c>
      <c r="L63" t="str">
        <f t="shared" si="140"/>
        <v>62 Leisure, travel and related personal service occupations</v>
      </c>
      <c r="M63" s="18">
        <f t="shared" si="149"/>
        <v>0.483087858066655</v>
      </c>
      <c r="N63" s="18">
        <f t="shared" si="149"/>
        <v>0.54454861025777013</v>
      </c>
      <c r="O63" s="18">
        <f t="shared" si="149"/>
        <v>0.42816031889064377</v>
      </c>
      <c r="P63" s="18">
        <f t="shared" si="149"/>
        <v>0.41730184682368204</v>
      </c>
      <c r="Q63" s="18">
        <f t="shared" si="149"/>
        <v>0.46668969868891175</v>
      </c>
      <c r="S63" s="68">
        <f t="shared" si="109"/>
        <v>102.03358255834092</v>
      </c>
      <c r="T63" s="69">
        <f t="shared" si="110"/>
        <v>86.237858141798057</v>
      </c>
      <c r="U63" s="69">
        <f t="shared" si="111"/>
        <v>188.27144070013898</v>
      </c>
      <c r="W63" t="str">
        <f t="shared" si="141"/>
        <v>62 Leisure, travel and related personal service occupations</v>
      </c>
      <c r="X63" s="18">
        <f t="shared" si="150"/>
        <v>1.0268053644834603</v>
      </c>
      <c r="Y63" s="18">
        <f t="shared" si="150"/>
        <v>1.2280613678510712</v>
      </c>
      <c r="Z63" s="18">
        <f t="shared" si="150"/>
        <v>1.0320743405473989</v>
      </c>
      <c r="AA63" s="18">
        <f t="shared" si="150"/>
        <v>1.1179951441202534</v>
      </c>
      <c r="AB63" s="18">
        <f t="shared" si="150"/>
        <v>1.3000013082262101</v>
      </c>
      <c r="AD63" s="68">
        <f t="shared" si="113"/>
        <v>65.202906697141316</v>
      </c>
      <c r="AE63" s="69">
        <f t="shared" si="114"/>
        <v>82.089975405717254</v>
      </c>
      <c r="AF63" s="69">
        <f t="shared" si="115"/>
        <v>147.29288210285858</v>
      </c>
      <c r="AH63" t="str">
        <f t="shared" si="142"/>
        <v>62 Leisure, travel and related personal service occupations</v>
      </c>
      <c r="AI63" s="18">
        <f t="shared" si="151"/>
        <v>1.9024829976469988</v>
      </c>
      <c r="AJ63" s="18">
        <f t="shared" si="151"/>
        <v>2.6808018640872024</v>
      </c>
      <c r="AK63" s="18">
        <f t="shared" si="151"/>
        <v>2.3715071777908601</v>
      </c>
      <c r="AL63" s="18">
        <f t="shared" si="151"/>
        <v>2.424593006263188</v>
      </c>
      <c r="AM63" s="18">
        <f t="shared" si="151"/>
        <v>2.7634775666923357</v>
      </c>
      <c r="AO63" s="68">
        <f t="shared" si="117"/>
        <v>35.104608725932138</v>
      </c>
      <c r="AP63" s="69">
        <f t="shared" si="118"/>
        <v>71.643989576087307</v>
      </c>
      <c r="AQ63" s="69">
        <f t="shared" si="119"/>
        <v>106.74859830201946</v>
      </c>
      <c r="AS63" t="str">
        <f t="shared" si="143"/>
        <v>62 Leisure, travel and related personal service occupations</v>
      </c>
      <c r="AT63" s="18">
        <f t="shared" si="152"/>
        <v>2.5400664377128317</v>
      </c>
      <c r="AU63" s="18">
        <f t="shared" si="152"/>
        <v>3.3355911135280238</v>
      </c>
      <c r="AV63" s="18">
        <f t="shared" si="152"/>
        <v>3.113841521503387</v>
      </c>
      <c r="AW63" s="18">
        <f t="shared" si="152"/>
        <v>2.9866396325754065</v>
      </c>
      <c r="AX63" s="18">
        <f t="shared" si="152"/>
        <v>3.3166367180505612</v>
      </c>
      <c r="AZ63" s="68">
        <f t="shared" si="121"/>
        <v>37.275767153165461</v>
      </c>
      <c r="BA63" s="69">
        <f t="shared" si="122"/>
        <v>71.998517250899809</v>
      </c>
      <c r="BB63" s="69">
        <f t="shared" si="123"/>
        <v>109.27428440406528</v>
      </c>
      <c r="BD63" t="str">
        <f t="shared" si="144"/>
        <v>62 Leisure, travel and related personal service occupations</v>
      </c>
      <c r="BE63" s="18">
        <f t="shared" si="153"/>
        <v>2.4216243882911948</v>
      </c>
      <c r="BF63" s="18">
        <f t="shared" si="153"/>
        <v>2.6672470145958465</v>
      </c>
      <c r="BG63" s="18">
        <f t="shared" si="153"/>
        <v>2.4833419815234778</v>
      </c>
      <c r="BH63" s="18">
        <f t="shared" si="153"/>
        <v>2.1167247963217006</v>
      </c>
      <c r="BI63" s="18">
        <f t="shared" si="153"/>
        <v>1.7112615653547449</v>
      </c>
      <c r="BK63" s="68">
        <f t="shared" si="125"/>
        <v>-28.2653281729974</v>
      </c>
      <c r="BL63" s="69">
        <f t="shared" si="126"/>
        <v>36.249983586735269</v>
      </c>
      <c r="BM63" s="69">
        <f t="shared" si="127"/>
        <v>7.984655413737868</v>
      </c>
      <c r="BO63" t="str">
        <f t="shared" si="145"/>
        <v>62 Leisure, travel and related personal service occupations</v>
      </c>
      <c r="BP63" s="18">
        <f t="shared" si="154"/>
        <v>2.5871365909246697</v>
      </c>
      <c r="BQ63" s="18">
        <f t="shared" si="154"/>
        <v>2.8653505894924582</v>
      </c>
      <c r="BR63" s="18">
        <f t="shared" si="154"/>
        <v>2.8877412399843165</v>
      </c>
      <c r="BS63" s="18">
        <f t="shared" si="154"/>
        <v>2.4077825869872629</v>
      </c>
      <c r="BT63" s="18">
        <f t="shared" si="154"/>
        <v>2.3039119494139975</v>
      </c>
      <c r="BV63" s="68">
        <f t="shared" si="129"/>
        <v>-44.638994749758943</v>
      </c>
      <c r="BW63" s="69">
        <f t="shared" si="130"/>
        <v>33.166804876000626</v>
      </c>
      <c r="BX63" s="69">
        <f t="shared" si="131"/>
        <v>-11.472189873758316</v>
      </c>
      <c r="BZ63" t="str">
        <f t="shared" si="146"/>
        <v>62 Leisure, travel and related personal service occupations</v>
      </c>
      <c r="CA63" s="18">
        <f t="shared" si="155"/>
        <v>2.3892553192745551</v>
      </c>
      <c r="CB63" s="18">
        <f t="shared" si="155"/>
        <v>3.0899605218357173</v>
      </c>
      <c r="CC63" s="18">
        <f t="shared" si="155"/>
        <v>2.990775251424127</v>
      </c>
      <c r="CD63" s="18">
        <f t="shared" si="155"/>
        <v>2.6637773855299662</v>
      </c>
      <c r="CE63" s="18">
        <f t="shared" si="155"/>
        <v>2.6663922889046252</v>
      </c>
      <c r="CG63" s="68">
        <f t="shared" si="133"/>
        <v>-46.852499392758908</v>
      </c>
      <c r="CH63" s="69">
        <f t="shared" si="134"/>
        <v>28.49242316358546</v>
      </c>
      <c r="CI63" s="69">
        <f t="shared" si="135"/>
        <v>-18.360076229173441</v>
      </c>
      <c r="CK63" t="str">
        <f t="shared" si="147"/>
        <v>62 Leisure, travel and related personal service occupations</v>
      </c>
      <c r="CL63" s="18">
        <f t="shared" si="156"/>
        <v>2.5445614391658999</v>
      </c>
      <c r="CM63" s="18">
        <f t="shared" si="156"/>
        <v>2.627337304845665</v>
      </c>
      <c r="CN63" s="18">
        <f t="shared" si="156"/>
        <v>2.6980253903290961</v>
      </c>
      <c r="CO63" s="18">
        <f t="shared" si="156"/>
        <v>2.1417184457731917</v>
      </c>
      <c r="CP63" s="18">
        <f t="shared" si="156"/>
        <v>2.0213900950025012</v>
      </c>
      <c r="CR63" s="68">
        <f t="shared" si="137"/>
        <v>-64.57709822194019</v>
      </c>
      <c r="CS63" s="69">
        <f t="shared" si="138"/>
        <v>19.394007314069036</v>
      </c>
      <c r="CT63" s="69">
        <f t="shared" si="139"/>
        <v>-45.183090907871161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1.4938086513499474E-2</v>
      </c>
      <c r="C64" s="18">
        <f t="shared" si="148"/>
        <v>1.4357653623021402E-2</v>
      </c>
      <c r="D64" s="18">
        <f t="shared" si="148"/>
        <v>1.3850837226826932E-2</v>
      </c>
      <c r="E64" s="18">
        <f t="shared" si="148"/>
        <v>1.3697622214602459E-2</v>
      </c>
      <c r="F64" s="18">
        <f t="shared" si="148"/>
        <v>1.5714657913256724E-2</v>
      </c>
      <c r="H64" s="68">
        <f t="shared" si="105"/>
        <v>108.25445491397009</v>
      </c>
      <c r="I64" s="69">
        <f t="shared" si="106"/>
        <v>95.118876282510882</v>
      </c>
      <c r="J64" s="69">
        <f t="shared" si="107"/>
        <v>203.37333119648099</v>
      </c>
      <c r="L64" t="str">
        <f t="shared" si="140"/>
        <v>63 Community and civil enforcement occupations</v>
      </c>
      <c r="M64" s="18">
        <f t="shared" si="149"/>
        <v>4.6173178957391994E-2</v>
      </c>
      <c r="N64" s="18">
        <f t="shared" si="149"/>
        <v>3.3731296503187562E-2</v>
      </c>
      <c r="O64" s="18">
        <f t="shared" si="149"/>
        <v>3.9156995432689107E-2</v>
      </c>
      <c r="P64" s="18">
        <f t="shared" si="149"/>
        <v>3.0575012853121277E-2</v>
      </c>
      <c r="Q64" s="18">
        <f t="shared" si="149"/>
        <v>3.4083421148148871E-2</v>
      </c>
      <c r="S64" s="68">
        <f t="shared" si="109"/>
        <v>61.337597669827446</v>
      </c>
      <c r="T64" s="69">
        <f t="shared" si="110"/>
        <v>73.679930669525433</v>
      </c>
      <c r="U64" s="69">
        <f t="shared" si="111"/>
        <v>135.01752833935291</v>
      </c>
      <c r="W64" t="str">
        <f t="shared" si="141"/>
        <v>63 Community and civil enforcement occupations</v>
      </c>
      <c r="X64" s="18">
        <f t="shared" si="150"/>
        <v>0.10830106731302949</v>
      </c>
      <c r="Y64" s="18">
        <f t="shared" si="150"/>
        <v>9.8719227373055385E-2</v>
      </c>
      <c r="Z64" s="18">
        <f t="shared" si="150"/>
        <v>0.10170208256744517</v>
      </c>
      <c r="AA64" s="18">
        <f t="shared" si="150"/>
        <v>0.10399993257920305</v>
      </c>
      <c r="AB64" s="18">
        <f t="shared" si="150"/>
        <v>0.1189651233156736</v>
      </c>
      <c r="AD64" s="68">
        <f t="shared" si="113"/>
        <v>53.417424848079435</v>
      </c>
      <c r="AE64" s="69">
        <f t="shared" si="114"/>
        <v>82.53461955684358</v>
      </c>
      <c r="AF64" s="69">
        <f t="shared" si="115"/>
        <v>135.95204440492299</v>
      </c>
      <c r="AH64" t="str">
        <f t="shared" si="142"/>
        <v>63 Community and civil enforcement occupations</v>
      </c>
      <c r="AI64" s="18">
        <f t="shared" si="151"/>
        <v>9.2406839312983866E-2</v>
      </c>
      <c r="AJ64" s="18">
        <f t="shared" si="151"/>
        <v>8.9360382583073689E-2</v>
      </c>
      <c r="AK64" s="18">
        <f t="shared" si="151"/>
        <v>0.11323472306543374</v>
      </c>
      <c r="AL64" s="18">
        <f t="shared" si="151"/>
        <v>9.8108410061814116E-2</v>
      </c>
      <c r="AM64" s="18">
        <f t="shared" si="151"/>
        <v>0.11880142448049621</v>
      </c>
      <c r="AO64" s="68">
        <f t="shared" si="117"/>
        <v>21.641198321918608</v>
      </c>
      <c r="AP64" s="69">
        <f t="shared" si="118"/>
        <v>61.959582079623608</v>
      </c>
      <c r="AQ64" s="69">
        <f t="shared" si="119"/>
        <v>83.600780401542224</v>
      </c>
      <c r="AS64" t="str">
        <f t="shared" si="143"/>
        <v>63 Community and civil enforcement occupations</v>
      </c>
      <c r="AT64" s="18">
        <f t="shared" si="152"/>
        <v>9.9038497679858881E-2</v>
      </c>
      <c r="AU64" s="18">
        <f t="shared" si="152"/>
        <v>7.9589240903276154E-2</v>
      </c>
      <c r="AV64" s="18">
        <f t="shared" si="152"/>
        <v>8.8641204880340704E-2</v>
      </c>
      <c r="AW64" s="18">
        <f t="shared" si="152"/>
        <v>6.6055469631281255E-2</v>
      </c>
      <c r="AX64" s="18">
        <f t="shared" si="152"/>
        <v>6.4121087997574946E-2</v>
      </c>
      <c r="AZ64" s="68">
        <f t="shared" si="121"/>
        <v>-6.769564588438497</v>
      </c>
      <c r="BA64" s="69">
        <f t="shared" si="122"/>
        <v>53.31608841951747</v>
      </c>
      <c r="BB64" s="69">
        <f t="shared" si="123"/>
        <v>46.546523831078972</v>
      </c>
      <c r="BD64" t="str">
        <f t="shared" si="144"/>
        <v>63 Community and civil enforcement occupations</v>
      </c>
      <c r="BE64" s="18">
        <f t="shared" si="153"/>
        <v>9.4560911943671486E-2</v>
      </c>
      <c r="BF64" s="18">
        <f t="shared" si="153"/>
        <v>6.5131709948370822E-2</v>
      </c>
      <c r="BG64" s="18">
        <f t="shared" si="153"/>
        <v>8.9626900084146366E-2</v>
      </c>
      <c r="BH64" s="18">
        <f t="shared" si="153"/>
        <v>5.5876136488634612E-2</v>
      </c>
      <c r="BI64" s="18">
        <f t="shared" si="153"/>
        <v>6.0777299895900215E-2</v>
      </c>
      <c r="BK64" s="68">
        <f t="shared" si="125"/>
        <v>-29.408521778433904</v>
      </c>
      <c r="BL64" s="69">
        <f t="shared" si="126"/>
        <v>24.199327022872506</v>
      </c>
      <c r="BM64" s="69">
        <f t="shared" si="127"/>
        <v>-5.2091947555614002</v>
      </c>
      <c r="BO64" t="str">
        <f t="shared" si="145"/>
        <v>63 Community and civil enforcement occupations</v>
      </c>
      <c r="BP64" s="18">
        <f t="shared" si="154"/>
        <v>0.12870851781005174</v>
      </c>
      <c r="BQ64" s="18">
        <f t="shared" si="154"/>
        <v>0.10836777109411518</v>
      </c>
      <c r="BR64" s="18">
        <f t="shared" si="154"/>
        <v>0.13823371647957172</v>
      </c>
      <c r="BS64" s="18">
        <f t="shared" si="154"/>
        <v>0.1021945565359903</v>
      </c>
      <c r="BT64" s="18">
        <f t="shared" si="154"/>
        <v>0.1154072100961603</v>
      </c>
      <c r="BV64" s="68">
        <f t="shared" si="129"/>
        <v>-42.06842669231002</v>
      </c>
      <c r="BW64" s="69">
        <f t="shared" si="130"/>
        <v>27.521534546992822</v>
      </c>
      <c r="BX64" s="69">
        <f t="shared" si="131"/>
        <v>-14.546892145317198</v>
      </c>
      <c r="BZ64" t="str">
        <f t="shared" si="146"/>
        <v>63 Community and civil enforcement occupations</v>
      </c>
      <c r="CA64" s="18">
        <f t="shared" si="155"/>
        <v>0.15680403981750021</v>
      </c>
      <c r="CB64" s="18">
        <f t="shared" si="155"/>
        <v>0.14642310482814991</v>
      </c>
      <c r="CC64" s="18">
        <f t="shared" si="155"/>
        <v>0.19403132960100294</v>
      </c>
      <c r="CD64" s="18">
        <f t="shared" si="155"/>
        <v>0.15868243162045151</v>
      </c>
      <c r="CE64" s="18">
        <f t="shared" si="155"/>
        <v>0.19407170201948021</v>
      </c>
      <c r="CG64" s="68">
        <f t="shared" si="133"/>
        <v>-40.374376416753194</v>
      </c>
      <c r="CH64" s="69">
        <f t="shared" si="134"/>
        <v>27.396209093217571</v>
      </c>
      <c r="CI64" s="69">
        <f t="shared" si="135"/>
        <v>-12.978167323535617</v>
      </c>
      <c r="CK64" t="str">
        <f t="shared" si="147"/>
        <v>63 Community and civil enforcement occupations</v>
      </c>
      <c r="CL64" s="18">
        <f t="shared" si="156"/>
        <v>0.12705687989643372</v>
      </c>
      <c r="CM64" s="18">
        <f t="shared" si="156"/>
        <v>9.896118448621484E-2</v>
      </c>
      <c r="CN64" s="18">
        <f t="shared" si="156"/>
        <v>0.14468330171492039</v>
      </c>
      <c r="CO64" s="18">
        <f t="shared" si="156"/>
        <v>8.113986905008945E-2</v>
      </c>
      <c r="CP64" s="18">
        <f t="shared" si="156"/>
        <v>8.2592948372549421E-2</v>
      </c>
      <c r="CR64" s="68">
        <f t="shared" si="137"/>
        <v>-73.009893841891412</v>
      </c>
      <c r="CS64" s="69">
        <f t="shared" si="138"/>
        <v>12.317061927306932</v>
      </c>
      <c r="CT64" s="69">
        <f t="shared" si="139"/>
        <v>-60.692831914584474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1.2528369776925306</v>
      </c>
      <c r="C65" s="18">
        <f t="shared" si="157"/>
        <v>1.0712937528260402</v>
      </c>
      <c r="D65" s="18">
        <f t="shared" si="157"/>
        <v>0.96953496382328419</v>
      </c>
      <c r="E65" s="18">
        <f t="shared" si="157"/>
        <v>1.0292105145661503</v>
      </c>
      <c r="F65" s="18">
        <f t="shared" si="157"/>
        <v>1.0174886046329645</v>
      </c>
      <c r="H65" s="68">
        <f t="shared" si="105"/>
        <v>92.63334815318926</v>
      </c>
      <c r="I65" s="69">
        <f t="shared" si="106"/>
        <v>80.9973634949299</v>
      </c>
      <c r="J65" s="69">
        <f t="shared" si="107"/>
        <v>173.63071164811913</v>
      </c>
      <c r="L65" t="str">
        <f t="shared" si="140"/>
        <v>71 Sales occupations</v>
      </c>
      <c r="M65" s="18">
        <f t="shared" ref="M65:Q70" si="158">M28/M$35*100</f>
        <v>2.2876709291141677</v>
      </c>
      <c r="N65" s="18">
        <f t="shared" si="158"/>
        <v>2.1918500429208558</v>
      </c>
      <c r="O65" s="18">
        <f t="shared" si="158"/>
        <v>1.9470930740874353</v>
      </c>
      <c r="P65" s="18">
        <f t="shared" si="158"/>
        <v>2.2208262509047514</v>
      </c>
      <c r="Q65" s="18">
        <f t="shared" si="158"/>
        <v>2.4647550052295437</v>
      </c>
      <c r="S65" s="68">
        <f t="shared" si="109"/>
        <v>134.63284723711638</v>
      </c>
      <c r="T65" s="69">
        <f t="shared" si="110"/>
        <v>94.184804675087619</v>
      </c>
      <c r="U65" s="69">
        <f t="shared" si="111"/>
        <v>228.81765191220401</v>
      </c>
      <c r="W65" t="str">
        <f t="shared" si="141"/>
        <v>71 Sales occupations</v>
      </c>
      <c r="X65" s="18">
        <f t="shared" ref="X65:AB70" si="159">X28/X$35*100</f>
        <v>4.3865724646453792</v>
      </c>
      <c r="Y65" s="18">
        <f t="shared" si="159"/>
        <v>4.4001248769749672</v>
      </c>
      <c r="Z65" s="18">
        <f t="shared" si="159"/>
        <v>4.0849994549750868</v>
      </c>
      <c r="AA65" s="18">
        <f t="shared" si="159"/>
        <v>4.4276918100021252</v>
      </c>
      <c r="AB65" s="18">
        <f t="shared" si="159"/>
        <v>4.8236631531528937</v>
      </c>
      <c r="AD65" s="68">
        <f t="shared" si="113"/>
        <v>54.870908239816508</v>
      </c>
      <c r="AE65" s="69">
        <f t="shared" si="114"/>
        <v>71.982133351097346</v>
      </c>
      <c r="AF65" s="69">
        <f t="shared" si="115"/>
        <v>126.85304159091385</v>
      </c>
      <c r="AH65" t="str">
        <f t="shared" si="142"/>
        <v>71 Sales occupations</v>
      </c>
      <c r="AI65" s="18">
        <f t="shared" ref="AI65:AM70" si="160">AI28/AI$35*100</f>
        <v>4.6484794611743805</v>
      </c>
      <c r="AJ65" s="18">
        <f t="shared" si="160"/>
        <v>4.7707176885143241</v>
      </c>
      <c r="AK65" s="18">
        <f t="shared" si="160"/>
        <v>4.6965782131924749</v>
      </c>
      <c r="AL65" s="18">
        <f t="shared" si="160"/>
        <v>5.1266424163317925</v>
      </c>
      <c r="AM65" s="18">
        <f t="shared" si="160"/>
        <v>5.6308124227314176</v>
      </c>
      <c r="AO65" s="68">
        <f t="shared" si="117"/>
        <v>39.004277586697036</v>
      </c>
      <c r="AP65" s="69">
        <f t="shared" si="118"/>
        <v>68.050982378261295</v>
      </c>
      <c r="AQ65" s="69">
        <f t="shared" si="119"/>
        <v>107.05525996495835</v>
      </c>
      <c r="AS65" t="str">
        <f t="shared" si="143"/>
        <v>71 Sales occupations</v>
      </c>
      <c r="AT65" s="18">
        <f t="shared" ref="AT65:AX70" si="161">AT28/AT$35*100</f>
        <v>4.2550961157643075</v>
      </c>
      <c r="AU65" s="18">
        <f t="shared" si="161"/>
        <v>4.1053549897363792</v>
      </c>
      <c r="AV65" s="18">
        <f t="shared" si="161"/>
        <v>3.6771941339179479</v>
      </c>
      <c r="AW65" s="18">
        <f t="shared" si="161"/>
        <v>3.5849294764296893</v>
      </c>
      <c r="AX65" s="18">
        <f t="shared" si="161"/>
        <v>3.6801980374266572</v>
      </c>
      <c r="AZ65" s="68">
        <f t="shared" si="121"/>
        <v>28.98734725045486</v>
      </c>
      <c r="BA65" s="69">
        <f t="shared" si="122"/>
        <v>54.935581938994929</v>
      </c>
      <c r="BB65" s="69">
        <f t="shared" si="123"/>
        <v>83.922929189449789</v>
      </c>
      <c r="BD65" t="str">
        <f t="shared" si="144"/>
        <v>71 Sales occupations</v>
      </c>
      <c r="BE65" s="18">
        <f t="shared" ref="BE65:BI70" si="162">BE28/BE$35*100</f>
        <v>8.0285077651543499</v>
      </c>
      <c r="BF65" s="18">
        <f t="shared" si="162"/>
        <v>8.0680895334726852</v>
      </c>
      <c r="BG65" s="18">
        <f t="shared" si="162"/>
        <v>7.8426170544734708</v>
      </c>
      <c r="BH65" s="18">
        <f t="shared" si="162"/>
        <v>8.0330186200010925</v>
      </c>
      <c r="BI65" s="18">
        <f t="shared" si="162"/>
        <v>8.0712335057640132</v>
      </c>
      <c r="BK65" s="68">
        <f t="shared" si="125"/>
        <v>7.1342052997953109</v>
      </c>
      <c r="BL65" s="69">
        <f t="shared" si="126"/>
        <v>46.407132262569753</v>
      </c>
      <c r="BM65" s="69">
        <f t="shared" si="127"/>
        <v>53.541337562365065</v>
      </c>
      <c r="BO65" t="str">
        <f t="shared" si="145"/>
        <v>71 Sales occupations</v>
      </c>
      <c r="BP65" s="18">
        <f t="shared" ref="BP65:BT70" si="163">BP28/BP$35*100</f>
        <v>8.4875198352336678</v>
      </c>
      <c r="BQ65" s="18">
        <f t="shared" si="163"/>
        <v>8.1735385038665509</v>
      </c>
      <c r="BR65" s="18">
        <f t="shared" si="163"/>
        <v>8.1544240332357862</v>
      </c>
      <c r="BS65" s="18">
        <f t="shared" si="163"/>
        <v>8.0305522817457859</v>
      </c>
      <c r="BT65" s="18">
        <f t="shared" si="163"/>
        <v>7.9041890514052886</v>
      </c>
      <c r="BV65" s="68">
        <f t="shared" si="129"/>
        <v>-32.739453262025094</v>
      </c>
      <c r="BW65" s="69">
        <f t="shared" si="130"/>
        <v>38.258499858943729</v>
      </c>
      <c r="BX65" s="69">
        <f t="shared" si="131"/>
        <v>5.5190465969186278</v>
      </c>
      <c r="BZ65" t="str">
        <f t="shared" si="146"/>
        <v>71 Sales occupations</v>
      </c>
      <c r="CA65" s="18">
        <f t="shared" ref="CA65:CE70" si="164">CA28/CA$35*100</f>
        <v>8.3547596859655737</v>
      </c>
      <c r="CB65" s="18">
        <f t="shared" si="164"/>
        <v>8.7689655900679604</v>
      </c>
      <c r="CC65" s="18">
        <f t="shared" si="164"/>
        <v>8.1130878469652092</v>
      </c>
      <c r="CD65" s="18">
        <f t="shared" si="164"/>
        <v>7.3621322239811144</v>
      </c>
      <c r="CE65" s="18">
        <f t="shared" si="164"/>
        <v>5.1816033850527763</v>
      </c>
      <c r="CG65" s="68">
        <f t="shared" si="133"/>
        <v>-61.926695835028454</v>
      </c>
      <c r="CH65" s="69">
        <f t="shared" si="134"/>
        <v>23.37286803149911</v>
      </c>
      <c r="CI65" s="69">
        <f t="shared" si="135"/>
        <v>-38.553827803529344</v>
      </c>
      <c r="CK65" t="str">
        <f t="shared" si="147"/>
        <v>71 Sales occupations</v>
      </c>
      <c r="CL65" s="18">
        <f t="shared" ref="CL65:CP70" si="165">CL28/CL$35*100</f>
        <v>10.016128894012448</v>
      </c>
      <c r="CM65" s="18">
        <f t="shared" si="165"/>
        <v>9.6922664188823493</v>
      </c>
      <c r="CN65" s="18">
        <f t="shared" si="165"/>
        <v>9.0675649613039333</v>
      </c>
      <c r="CO65" s="18">
        <f t="shared" si="165"/>
        <v>8.44996755029476</v>
      </c>
      <c r="CP65" s="18">
        <f t="shared" si="165"/>
        <v>8.2767971183980507</v>
      </c>
      <c r="CR65" s="68">
        <f t="shared" si="137"/>
        <v>-56.842958206408724</v>
      </c>
      <c r="CS65" s="69">
        <f t="shared" si="138"/>
        <v>19.243919114482729</v>
      </c>
      <c r="CT65" s="69">
        <f t="shared" si="139"/>
        <v>-37.599039091925988</v>
      </c>
    </row>
    <row r="66" spans="1:98" x14ac:dyDescent="0.2">
      <c r="A66" t="str">
        <f t="shared" si="103"/>
        <v>72 Customer service occupations</v>
      </c>
      <c r="B66" s="18">
        <f t="shared" si="157"/>
        <v>0.4977991089610117</v>
      </c>
      <c r="C66" s="18">
        <f t="shared" si="157"/>
        <v>0.4390420748059824</v>
      </c>
      <c r="D66" s="18">
        <f t="shared" si="157"/>
        <v>0.43558724547770122</v>
      </c>
      <c r="E66" s="18">
        <f t="shared" si="157"/>
        <v>0.5721000279762557</v>
      </c>
      <c r="F66" s="18">
        <f t="shared" si="157"/>
        <v>0.62510886653426434</v>
      </c>
      <c r="H66" s="68">
        <f t="shared" si="105"/>
        <v>163.41827346901249</v>
      </c>
      <c r="I66" s="69">
        <f t="shared" si="106"/>
        <v>94.174652458036633</v>
      </c>
      <c r="J66" s="69">
        <f t="shared" si="107"/>
        <v>257.59292592704918</v>
      </c>
      <c r="L66" t="str">
        <f t="shared" si="140"/>
        <v>72 Customer service occupations</v>
      </c>
      <c r="M66" s="18">
        <f t="shared" si="158"/>
        <v>0.70636356190375993</v>
      </c>
      <c r="N66" s="18">
        <f t="shared" si="158"/>
        <v>0.68054263864616515</v>
      </c>
      <c r="O66" s="18">
        <f t="shared" si="158"/>
        <v>0.65598997617883148</v>
      </c>
      <c r="P66" s="18">
        <f t="shared" si="158"/>
        <v>0.80190281221556181</v>
      </c>
      <c r="Q66" s="18">
        <f t="shared" si="158"/>
        <v>0.87886457066261858</v>
      </c>
      <c r="S66" s="68">
        <f t="shared" si="109"/>
        <v>148.32847388221887</v>
      </c>
      <c r="T66" s="69">
        <f t="shared" si="110"/>
        <v>96.227465615433445</v>
      </c>
      <c r="U66" s="69">
        <f t="shared" si="111"/>
        <v>244.55593949765233</v>
      </c>
      <c r="W66" t="str">
        <f t="shared" si="141"/>
        <v>72 Customer service occupations</v>
      </c>
      <c r="X66" s="18">
        <f t="shared" si="159"/>
        <v>1.5089367017551214</v>
      </c>
      <c r="Y66" s="18">
        <f t="shared" si="159"/>
        <v>1.5097741849819601</v>
      </c>
      <c r="Z66" s="18">
        <f t="shared" si="159"/>
        <v>1.5354991087075653</v>
      </c>
      <c r="AA66" s="18">
        <f t="shared" si="159"/>
        <v>1.7628578753683251</v>
      </c>
      <c r="AB66" s="18">
        <f t="shared" si="159"/>
        <v>1.9369291506692143</v>
      </c>
      <c r="AD66" s="68">
        <f t="shared" si="113"/>
        <v>65.443245996800769</v>
      </c>
      <c r="AE66" s="69">
        <f t="shared" si="114"/>
        <v>69.972326355232966</v>
      </c>
      <c r="AF66" s="69">
        <f t="shared" si="115"/>
        <v>135.41557235203373</v>
      </c>
      <c r="AH66" t="str">
        <f t="shared" si="142"/>
        <v>72 Customer service occupations</v>
      </c>
      <c r="AI66" s="18">
        <f t="shared" si="160"/>
        <v>1.3882570037832969</v>
      </c>
      <c r="AJ66" s="18">
        <f t="shared" si="160"/>
        <v>1.626750407531431</v>
      </c>
      <c r="AK66" s="18">
        <f t="shared" si="160"/>
        <v>1.7142853073499702</v>
      </c>
      <c r="AL66" s="18">
        <f t="shared" si="160"/>
        <v>2.1024576414256515</v>
      </c>
      <c r="AM66" s="18">
        <f t="shared" si="160"/>
        <v>2.4556283730648647</v>
      </c>
      <c r="AO66" s="68">
        <f t="shared" si="117"/>
        <v>66.080331812964843</v>
      </c>
      <c r="AP66" s="69">
        <f t="shared" si="118"/>
        <v>73.6275862645236</v>
      </c>
      <c r="AQ66" s="69">
        <f t="shared" si="119"/>
        <v>139.70791807748844</v>
      </c>
      <c r="AS66" t="str">
        <f t="shared" si="143"/>
        <v>72 Customer service occupations</v>
      </c>
      <c r="AT66" s="18">
        <f t="shared" si="161"/>
        <v>2.2401557473950793</v>
      </c>
      <c r="AU66" s="18">
        <f t="shared" si="161"/>
        <v>2.3163676321074469</v>
      </c>
      <c r="AV66" s="18">
        <f t="shared" si="161"/>
        <v>2.325393535433613</v>
      </c>
      <c r="AW66" s="18">
        <f t="shared" si="161"/>
        <v>2.7208223636924109</v>
      </c>
      <c r="AX66" s="18">
        <f t="shared" si="161"/>
        <v>2.8006634450350014</v>
      </c>
      <c r="AZ66" s="68">
        <f t="shared" si="121"/>
        <v>55.223310845965067</v>
      </c>
      <c r="BA66" s="69">
        <f t="shared" si="122"/>
        <v>62.794070563246777</v>
      </c>
      <c r="BB66" s="69">
        <f t="shared" si="123"/>
        <v>118.01738140921185</v>
      </c>
      <c r="BD66" t="str">
        <f t="shared" si="144"/>
        <v>72 Customer service occupations</v>
      </c>
      <c r="BE66" s="18">
        <f t="shared" si="162"/>
        <v>2.0310864003162417</v>
      </c>
      <c r="BF66" s="18">
        <f t="shared" si="162"/>
        <v>2.0195475609446611</v>
      </c>
      <c r="BG66" s="18">
        <f t="shared" si="162"/>
        <v>2.1652343005177181</v>
      </c>
      <c r="BH66" s="18">
        <f t="shared" si="162"/>
        <v>2.4068621448223158</v>
      </c>
      <c r="BI66" s="18">
        <f t="shared" si="162"/>
        <v>2.6208250201355621</v>
      </c>
      <c r="BK66" s="68">
        <f t="shared" si="125"/>
        <v>26.003433019920891</v>
      </c>
      <c r="BL66" s="69">
        <f t="shared" si="126"/>
        <v>46.51030817383527</v>
      </c>
      <c r="BM66" s="69">
        <f t="shared" si="127"/>
        <v>72.513741193756161</v>
      </c>
      <c r="BO66" t="str">
        <f t="shared" si="145"/>
        <v>72 Customer service occupations</v>
      </c>
      <c r="BP66" s="18">
        <f t="shared" si="163"/>
        <v>1.9296866067627452</v>
      </c>
      <c r="BQ66" s="18">
        <f t="shared" si="163"/>
        <v>2.052268117805526</v>
      </c>
      <c r="BR66" s="18">
        <f t="shared" si="163"/>
        <v>2.1893591816982934</v>
      </c>
      <c r="BS66" s="18">
        <f t="shared" si="163"/>
        <v>2.3659496931561628</v>
      </c>
      <c r="BT66" s="18">
        <f t="shared" si="163"/>
        <v>2.6405426496861746</v>
      </c>
      <c r="BV66" s="68">
        <f t="shared" si="129"/>
        <v>-16.310199036487834</v>
      </c>
      <c r="BW66" s="69">
        <f t="shared" si="130"/>
        <v>42.006589090378213</v>
      </c>
      <c r="BX66" s="69">
        <f t="shared" si="131"/>
        <v>25.696390053890379</v>
      </c>
      <c r="BZ66" t="str">
        <f t="shared" si="146"/>
        <v>72 Customer service occupations</v>
      </c>
      <c r="CA66" s="18">
        <f t="shared" si="164"/>
        <v>1.6004263294516528</v>
      </c>
      <c r="CB66" s="18">
        <f t="shared" si="164"/>
        <v>1.6524909268013876</v>
      </c>
      <c r="CC66" s="18">
        <f t="shared" si="164"/>
        <v>1.8087746882757705</v>
      </c>
      <c r="CD66" s="18">
        <f t="shared" si="164"/>
        <v>2.0544276574560181</v>
      </c>
      <c r="CE66" s="18">
        <f t="shared" si="164"/>
        <v>3.0260543256634191</v>
      </c>
      <c r="CG66" s="68">
        <f t="shared" si="133"/>
        <v>-0.26793126974074521</v>
      </c>
      <c r="CH66" s="69">
        <f t="shared" si="134"/>
        <v>31.715715109526382</v>
      </c>
      <c r="CI66" s="69">
        <f t="shared" si="135"/>
        <v>31.447783839785636</v>
      </c>
      <c r="CK66" t="str">
        <f t="shared" si="147"/>
        <v>72 Customer service occupations</v>
      </c>
      <c r="CL66" s="18">
        <f t="shared" si="165"/>
        <v>1.1714703008149805</v>
      </c>
      <c r="CM66" s="18">
        <f t="shared" si="165"/>
        <v>1.5999510667801098</v>
      </c>
      <c r="CN66" s="18">
        <f t="shared" si="165"/>
        <v>1.7220231987514478</v>
      </c>
      <c r="CO66" s="18">
        <f t="shared" si="165"/>
        <v>2.4350652758494138</v>
      </c>
      <c r="CP66" s="18">
        <f t="shared" si="165"/>
        <v>3.6555104967821044</v>
      </c>
      <c r="CR66" s="68">
        <f t="shared" si="137"/>
        <v>0.36656743823809051</v>
      </c>
      <c r="CS66" s="69">
        <f t="shared" si="138"/>
        <v>37.231211976340212</v>
      </c>
      <c r="CT66" s="69">
        <f t="shared" si="139"/>
        <v>37.597779414578305</v>
      </c>
    </row>
    <row r="67" spans="1:98" x14ac:dyDescent="0.2">
      <c r="A67" t="str">
        <f t="shared" si="103"/>
        <v>81 Process, plant and machine operatives</v>
      </c>
      <c r="B67" s="18">
        <f t="shared" si="157"/>
        <v>0.61808584790006338</v>
      </c>
      <c r="C67" s="18">
        <f t="shared" si="157"/>
        <v>0.55476248478134893</v>
      </c>
      <c r="D67" s="18">
        <f t="shared" si="157"/>
        <v>0.39948474801050288</v>
      </c>
      <c r="E67" s="18">
        <f t="shared" si="157"/>
        <v>0.60546808173927613</v>
      </c>
      <c r="F67" s="18">
        <f t="shared" si="157"/>
        <v>0.91738300668425787</v>
      </c>
      <c r="H67" s="68">
        <f t="shared" si="105"/>
        <v>321.51776488684038</v>
      </c>
      <c r="I67" s="69">
        <f t="shared" si="106"/>
        <v>159.60248186307294</v>
      </c>
      <c r="J67" s="69">
        <f t="shared" si="107"/>
        <v>481.12024674991335</v>
      </c>
      <c r="L67" t="str">
        <f t="shared" si="140"/>
        <v>81 Process, plant and machine operatives</v>
      </c>
      <c r="M67" s="18">
        <f t="shared" si="158"/>
        <v>0.71110045554218893</v>
      </c>
      <c r="N67" s="18">
        <f t="shared" si="158"/>
        <v>0.71961181741482827</v>
      </c>
      <c r="O67" s="18">
        <f t="shared" si="158"/>
        <v>0.58496677635848005</v>
      </c>
      <c r="P67" s="18">
        <f t="shared" si="158"/>
        <v>0.81487526195012783</v>
      </c>
      <c r="Q67" s="18">
        <f t="shared" si="158"/>
        <v>0.97836722362089201</v>
      </c>
      <c r="S67" s="68">
        <f t="shared" si="109"/>
        <v>210.00768480876468</v>
      </c>
      <c r="T67" s="69">
        <f t="shared" si="110"/>
        <v>125.93038370838552</v>
      </c>
      <c r="U67" s="69">
        <f t="shared" si="111"/>
        <v>335.93806851715021</v>
      </c>
      <c r="W67" t="str">
        <f t="shared" si="141"/>
        <v>81 Process, plant and machine operatives</v>
      </c>
      <c r="X67" s="18">
        <f t="shared" si="159"/>
        <v>0.88438117755955026</v>
      </c>
      <c r="Y67" s="18">
        <f t="shared" si="159"/>
        <v>0.80790464809205853</v>
      </c>
      <c r="Z67" s="18">
        <f t="shared" si="159"/>
        <v>0.69624509532210133</v>
      </c>
      <c r="AA67" s="18">
        <f t="shared" si="159"/>
        <v>0.98443114383945551</v>
      </c>
      <c r="AB67" s="18">
        <f t="shared" si="159"/>
        <v>1.2996064337950313</v>
      </c>
      <c r="AD67" s="68">
        <f t="shared" si="113"/>
        <v>144.81305846504065</v>
      </c>
      <c r="AE67" s="69">
        <f t="shared" si="114"/>
        <v>100.0502854704701</v>
      </c>
      <c r="AF67" s="69">
        <f t="shared" si="115"/>
        <v>244.86334393551076</v>
      </c>
      <c r="AH67" t="str">
        <f t="shared" si="142"/>
        <v>81 Process, plant and machine operatives</v>
      </c>
      <c r="AI67" s="18">
        <f t="shared" si="160"/>
        <v>1.1624927962739222</v>
      </c>
      <c r="AJ67" s="18">
        <f t="shared" si="160"/>
        <v>1.2351744767680579</v>
      </c>
      <c r="AK67" s="18">
        <f t="shared" si="160"/>
        <v>1.1607764211134508</v>
      </c>
      <c r="AL67" s="18">
        <f t="shared" si="160"/>
        <v>1.580819390678341</v>
      </c>
      <c r="AM67" s="18">
        <f t="shared" si="160"/>
        <v>1.9348751566810547</v>
      </c>
      <c r="AO67" s="68">
        <f t="shared" si="117"/>
        <v>93.260471527242842</v>
      </c>
      <c r="AP67" s="69">
        <f t="shared" si="118"/>
        <v>78.44745801878743</v>
      </c>
      <c r="AQ67" s="69">
        <f t="shared" si="119"/>
        <v>171.70792954603024</v>
      </c>
      <c r="AS67" t="str">
        <f t="shared" si="143"/>
        <v>81 Process, plant and machine operatives</v>
      </c>
      <c r="AT67" s="18">
        <f t="shared" si="161"/>
        <v>2.8727472877093962</v>
      </c>
      <c r="AU67" s="18">
        <f t="shared" si="161"/>
        <v>2.7118153463556833</v>
      </c>
      <c r="AV67" s="18">
        <f t="shared" si="161"/>
        <v>2.493945460633527</v>
      </c>
      <c r="AW67" s="18">
        <f t="shared" si="161"/>
        <v>2.9826504312586168</v>
      </c>
      <c r="AX67" s="18">
        <f t="shared" si="161"/>
        <v>3.243212327731388</v>
      </c>
      <c r="AZ67" s="68">
        <f t="shared" si="121"/>
        <v>67.602661457501114</v>
      </c>
      <c r="BA67" s="69">
        <f t="shared" si="122"/>
        <v>71.615361177863448</v>
      </c>
      <c r="BB67" s="69">
        <f t="shared" si="123"/>
        <v>139.21802263536455</v>
      </c>
      <c r="BD67" t="str">
        <f t="shared" si="144"/>
        <v>81 Process, plant and machine operatives</v>
      </c>
      <c r="BE67" s="18">
        <f t="shared" si="162"/>
        <v>4.6383739216701967</v>
      </c>
      <c r="BF67" s="18">
        <f t="shared" si="162"/>
        <v>4.7156418477698621</v>
      </c>
      <c r="BG67" s="18">
        <f t="shared" si="162"/>
        <v>4.4155494526502554</v>
      </c>
      <c r="BH67" s="18">
        <f t="shared" si="162"/>
        <v>4.8958514454172377</v>
      </c>
      <c r="BI67" s="18">
        <f t="shared" si="162"/>
        <v>4.9713467355893028</v>
      </c>
      <c r="BK67" s="68">
        <f t="shared" si="125"/>
        <v>17.202952363419687</v>
      </c>
      <c r="BL67" s="69">
        <f t="shared" si="126"/>
        <v>40.357090433341995</v>
      </c>
      <c r="BM67" s="69">
        <f t="shared" si="127"/>
        <v>57.560042796761692</v>
      </c>
      <c r="BO67" t="str">
        <f t="shared" si="145"/>
        <v>81 Process, plant and machine operatives</v>
      </c>
      <c r="BP67" s="18">
        <f t="shared" si="163"/>
        <v>6.0488598664151363</v>
      </c>
      <c r="BQ67" s="18">
        <f t="shared" si="163"/>
        <v>6.154699812325946</v>
      </c>
      <c r="BR67" s="18">
        <f t="shared" si="163"/>
        <v>5.7872129629204627</v>
      </c>
      <c r="BS67" s="18">
        <f t="shared" si="163"/>
        <v>6.7377236836377277</v>
      </c>
      <c r="BT67" s="18">
        <f t="shared" si="163"/>
        <v>6.9887428667052349</v>
      </c>
      <c r="BV67" s="68">
        <f t="shared" si="129"/>
        <v>-16.20348386387013</v>
      </c>
      <c r="BW67" s="69">
        <f t="shared" si="130"/>
        <v>38.53945232812486</v>
      </c>
      <c r="BX67" s="69">
        <f t="shared" si="131"/>
        <v>22.335968464254734</v>
      </c>
      <c r="BZ67" t="str">
        <f t="shared" si="146"/>
        <v>81 Process, plant and machine operatives</v>
      </c>
      <c r="CA67" s="18">
        <f t="shared" si="164"/>
        <v>7.8434760624866682</v>
      </c>
      <c r="CB67" s="18">
        <f t="shared" si="164"/>
        <v>7.5776244566935729</v>
      </c>
      <c r="CC67" s="18">
        <f t="shared" si="164"/>
        <v>7.1839285967268642</v>
      </c>
      <c r="CD67" s="18">
        <f t="shared" si="164"/>
        <v>7.7171649955641328</v>
      </c>
      <c r="CE67" s="18">
        <f t="shared" si="164"/>
        <v>5.4883530345928637</v>
      </c>
      <c r="CG67" s="68">
        <f t="shared" si="133"/>
        <v>-54.456897618139557</v>
      </c>
      <c r="CH67" s="69">
        <f t="shared" si="134"/>
        <v>27.850447121603871</v>
      </c>
      <c r="CI67" s="69">
        <f t="shared" si="135"/>
        <v>-26.606450496535679</v>
      </c>
      <c r="CK67" t="str">
        <f t="shared" si="147"/>
        <v>81 Process, plant and machine operatives</v>
      </c>
      <c r="CL67" s="18">
        <f t="shared" si="165"/>
        <v>9.9671862823638016</v>
      </c>
      <c r="CM67" s="18">
        <f t="shared" si="165"/>
        <v>8.8198501438305339</v>
      </c>
      <c r="CN67" s="18">
        <f t="shared" si="165"/>
        <v>8.5316746882236316</v>
      </c>
      <c r="CO67" s="18">
        <f t="shared" si="165"/>
        <v>4.9883868505654769</v>
      </c>
      <c r="CP67" s="18">
        <f t="shared" si="165"/>
        <v>2.3746292124438391</v>
      </c>
      <c r="CR67" s="68">
        <f t="shared" si="137"/>
        <v>-86.840434421813498</v>
      </c>
      <c r="CS67" s="69">
        <f t="shared" si="138"/>
        <v>11.318029129820752</v>
      </c>
      <c r="CT67" s="69">
        <f t="shared" si="139"/>
        <v>-75.52240529199274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0.6135459663029964</v>
      </c>
      <c r="C68" s="18">
        <f t="shared" si="157"/>
        <v>0.49857731353811008</v>
      </c>
      <c r="D68" s="18">
        <f t="shared" si="157"/>
        <v>0.44521743885910869</v>
      </c>
      <c r="E68" s="18">
        <f t="shared" si="157"/>
        <v>0.54758171742778994</v>
      </c>
      <c r="F68" s="18">
        <f t="shared" si="157"/>
        <v>0.61014313142895438</v>
      </c>
      <c r="H68" s="68">
        <f t="shared" si="105"/>
        <v>151.55036636500989</v>
      </c>
      <c r="I68" s="69">
        <f t="shared" si="106"/>
        <v>139.25430239357152</v>
      </c>
      <c r="J68" s="69">
        <f t="shared" si="107"/>
        <v>290.80466875858144</v>
      </c>
      <c r="L68" t="str">
        <f t="shared" si="140"/>
        <v>82 Transport and mobile machine drivers and operatives</v>
      </c>
      <c r="M68" s="18">
        <f t="shared" si="158"/>
        <v>0.56616579664447375</v>
      </c>
      <c r="N68" s="18">
        <f t="shared" si="158"/>
        <v>0.52946665067246956</v>
      </c>
      <c r="O68" s="18">
        <f t="shared" si="158"/>
        <v>0.45932864312249388</v>
      </c>
      <c r="P68" s="18">
        <f t="shared" si="158"/>
        <v>0.50847152342703383</v>
      </c>
      <c r="Q68" s="18">
        <f t="shared" si="158"/>
        <v>0.53922494338935278</v>
      </c>
      <c r="S68" s="68">
        <f t="shared" si="109"/>
        <v>117.59464878370321</v>
      </c>
      <c r="T68" s="69">
        <f t="shared" si="110"/>
        <v>119.25744238372245</v>
      </c>
      <c r="U68" s="69">
        <f t="shared" si="111"/>
        <v>236.85209116742567</v>
      </c>
      <c r="W68" t="str">
        <f t="shared" si="141"/>
        <v>82 Transport and mobile machine drivers and operatives</v>
      </c>
      <c r="X68" s="18">
        <f t="shared" si="159"/>
        <v>0.89618373550426988</v>
      </c>
      <c r="Y68" s="18">
        <f t="shared" si="159"/>
        <v>0.87658729987877926</v>
      </c>
      <c r="Z68" s="18">
        <f t="shared" si="159"/>
        <v>0.85554441873242415</v>
      </c>
      <c r="AA68" s="18">
        <f t="shared" si="159"/>
        <v>0.9601069148715583</v>
      </c>
      <c r="AB68" s="18">
        <f t="shared" si="159"/>
        <v>1.1473188515783332</v>
      </c>
      <c r="AD68" s="68">
        <f t="shared" si="113"/>
        <v>75.884044106788224</v>
      </c>
      <c r="AE68" s="69">
        <f t="shared" si="114"/>
        <v>100.03032986959101</v>
      </c>
      <c r="AF68" s="69">
        <f t="shared" si="115"/>
        <v>175.91437397637924</v>
      </c>
      <c r="AH68" t="str">
        <f t="shared" si="142"/>
        <v>82 Transport and mobile machine drivers and operatives</v>
      </c>
      <c r="AI68" s="18">
        <f t="shared" si="160"/>
        <v>1.2677813711644683</v>
      </c>
      <c r="AJ68" s="18">
        <f t="shared" si="160"/>
        <v>1.3976174954950633</v>
      </c>
      <c r="AK68" s="18">
        <f t="shared" si="160"/>
        <v>1.4098457706104155</v>
      </c>
      <c r="AL68" s="18">
        <f t="shared" si="160"/>
        <v>1.6456696084431577</v>
      </c>
      <c r="AM68" s="18">
        <f t="shared" si="160"/>
        <v>1.9109212042599502</v>
      </c>
      <c r="AO68" s="68">
        <f t="shared" si="117"/>
        <v>57.148354471929494</v>
      </c>
      <c r="AP68" s="69">
        <f t="shared" si="118"/>
        <v>89.540251082728716</v>
      </c>
      <c r="AQ68" s="69">
        <f t="shared" si="119"/>
        <v>146.68860555465821</v>
      </c>
      <c r="AS68" t="str">
        <f t="shared" si="143"/>
        <v>82 Transport and mobile machine drivers and operatives</v>
      </c>
      <c r="AT68" s="18">
        <f t="shared" si="161"/>
        <v>2.4476118119427319</v>
      </c>
      <c r="AU68" s="18">
        <f t="shared" si="161"/>
        <v>2.3201702347106457</v>
      </c>
      <c r="AV68" s="18">
        <f t="shared" si="161"/>
        <v>2.2505999302924278</v>
      </c>
      <c r="AW68" s="18">
        <f t="shared" si="161"/>
        <v>2.5102829462403999</v>
      </c>
      <c r="AX68" s="18">
        <f t="shared" si="161"/>
        <v>2.7577484930234646</v>
      </c>
      <c r="AZ68" s="68">
        <f t="shared" si="121"/>
        <v>57.924254436073284</v>
      </c>
      <c r="BA68" s="69">
        <f t="shared" si="122"/>
        <v>95.123856734995513</v>
      </c>
      <c r="BB68" s="69">
        <f t="shared" si="123"/>
        <v>153.0481111710688</v>
      </c>
      <c r="BD68" t="str">
        <f t="shared" si="144"/>
        <v>82 Transport and mobile machine drivers and operatives</v>
      </c>
      <c r="BE68" s="18">
        <f t="shared" si="162"/>
        <v>3.4993694581657042</v>
      </c>
      <c r="BF68" s="18">
        <f t="shared" si="162"/>
        <v>3.565770899166592</v>
      </c>
      <c r="BG68" s="18">
        <f t="shared" si="162"/>
        <v>3.3198016274377409</v>
      </c>
      <c r="BH68" s="18">
        <f t="shared" si="162"/>
        <v>3.4196001989880651</v>
      </c>
      <c r="BI68" s="18">
        <f t="shared" si="162"/>
        <v>3.5786740806615582</v>
      </c>
      <c r="BK68" s="68">
        <f t="shared" si="125"/>
        <v>12.217157673493867</v>
      </c>
      <c r="BL68" s="69">
        <f t="shared" si="126"/>
        <v>51.610402541410927</v>
      </c>
      <c r="BM68" s="69">
        <f t="shared" si="127"/>
        <v>63.8275602149048</v>
      </c>
      <c r="BO68" t="str">
        <f t="shared" si="145"/>
        <v>82 Transport and mobile machine drivers and operatives</v>
      </c>
      <c r="BP68" s="18">
        <f t="shared" si="163"/>
        <v>5.2821129162868869</v>
      </c>
      <c r="BQ68" s="18">
        <f t="shared" si="163"/>
        <v>5.3460524026129805</v>
      </c>
      <c r="BR68" s="18">
        <f t="shared" si="163"/>
        <v>4.9062550345032889</v>
      </c>
      <c r="BS68" s="18">
        <f t="shared" si="163"/>
        <v>5.4080957457108765</v>
      </c>
      <c r="BT68" s="18">
        <f t="shared" si="163"/>
        <v>6.2196266891897274</v>
      </c>
      <c r="BV68" s="68">
        <f t="shared" si="129"/>
        <v>-12.034866918417201</v>
      </c>
      <c r="BW68" s="69">
        <f t="shared" si="130"/>
        <v>49.164399682690458</v>
      </c>
      <c r="BX68" s="69">
        <f t="shared" si="131"/>
        <v>37.129532764273257</v>
      </c>
      <c r="BZ68" t="str">
        <f t="shared" si="146"/>
        <v>82 Transport and mobile machine drivers and operatives</v>
      </c>
      <c r="CA68" s="18">
        <f t="shared" si="164"/>
        <v>7.738354290460725</v>
      </c>
      <c r="CB68" s="18">
        <f t="shared" si="164"/>
        <v>6.7389569448842623</v>
      </c>
      <c r="CC68" s="18">
        <f t="shared" si="164"/>
        <v>6.7770264571649959</v>
      </c>
      <c r="CD68" s="18">
        <f t="shared" si="164"/>
        <v>7.1127134410342281</v>
      </c>
      <c r="CE68" s="18">
        <f t="shared" si="164"/>
        <v>7.9979236248299364</v>
      </c>
      <c r="CG68" s="68">
        <f t="shared" si="133"/>
        <v>-29.647319262618954</v>
      </c>
      <c r="CH68" s="69">
        <f t="shared" si="134"/>
        <v>39.49865054132907</v>
      </c>
      <c r="CI68" s="69">
        <f t="shared" si="135"/>
        <v>9.8513312787101182</v>
      </c>
      <c r="CK68" t="str">
        <f t="shared" si="147"/>
        <v>82 Transport and mobile machine drivers and operatives</v>
      </c>
      <c r="CL68" s="18">
        <f t="shared" si="165"/>
        <v>8.024684136714189</v>
      </c>
      <c r="CM68" s="18">
        <f t="shared" si="165"/>
        <v>9.0883004385273658</v>
      </c>
      <c r="CN68" s="18">
        <f t="shared" si="165"/>
        <v>9.553458745884063</v>
      </c>
      <c r="CO68" s="18">
        <f t="shared" si="165"/>
        <v>10.643881824159557</v>
      </c>
      <c r="CP68" s="18">
        <f t="shared" si="165"/>
        <v>9.1027798397224284</v>
      </c>
      <c r="CR68" s="68">
        <f t="shared" si="137"/>
        <v>-54.950140544545548</v>
      </c>
      <c r="CS68" s="69">
        <f t="shared" si="138"/>
        <v>31.678099266140634</v>
      </c>
      <c r="CT68" s="69">
        <f t="shared" si="139"/>
        <v>-23.272041278404913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7.308832954015001E-3</v>
      </c>
      <c r="C69" s="18">
        <f t="shared" si="157"/>
        <v>6.6614072449827678E-3</v>
      </c>
      <c r="D69" s="18">
        <f t="shared" si="157"/>
        <v>5.6046291831472915E-3</v>
      </c>
      <c r="E69" s="18">
        <f t="shared" si="157"/>
        <v>2.9010283555731663E-2</v>
      </c>
      <c r="F69" s="18">
        <f t="shared" si="157"/>
        <v>5.4672305428169282E-2</v>
      </c>
      <c r="H69" s="68">
        <f t="shared" si="105"/>
        <v>1690.547713660045</v>
      </c>
      <c r="I69" s="69">
        <f t="shared" si="106"/>
        <v>770.04332984477765</v>
      </c>
      <c r="J69" s="69">
        <f t="shared" si="107"/>
        <v>2460.5910435048227</v>
      </c>
      <c r="L69" t="str">
        <f t="shared" si="140"/>
        <v>91 Elementary trades and related occupations</v>
      </c>
      <c r="M69" s="18">
        <f t="shared" si="158"/>
        <v>0.33063991055895375</v>
      </c>
      <c r="N69" s="18">
        <f t="shared" si="158"/>
        <v>0.26540897236800909</v>
      </c>
      <c r="O69" s="18">
        <f t="shared" si="158"/>
        <v>0.18639974251349742</v>
      </c>
      <c r="P69" s="18">
        <f t="shared" si="158"/>
        <v>0.40506134250658032</v>
      </c>
      <c r="Q69" s="18">
        <f t="shared" si="158"/>
        <v>0.62538423328192083</v>
      </c>
      <c r="S69" s="68">
        <f t="shared" si="109"/>
        <v>521.87541131305909</v>
      </c>
      <c r="T69" s="69">
        <f t="shared" si="110"/>
        <v>262.11469197290074</v>
      </c>
      <c r="U69" s="69">
        <f t="shared" si="111"/>
        <v>783.99010328595978</v>
      </c>
      <c r="W69" t="str">
        <f t="shared" si="141"/>
        <v>91 Elementary trades and related occupations</v>
      </c>
      <c r="X69" s="18">
        <f t="shared" si="159"/>
        <v>0.57608717019852462</v>
      </c>
      <c r="Y69" s="18">
        <f t="shared" si="159"/>
        <v>0.5071547552643606</v>
      </c>
      <c r="Z69" s="18">
        <f t="shared" si="159"/>
        <v>0.42381975119332987</v>
      </c>
      <c r="AA69" s="18">
        <f t="shared" si="159"/>
        <v>0.99850262943666368</v>
      </c>
      <c r="AB69" s="18">
        <f t="shared" si="159"/>
        <v>1.3261370982233966</v>
      </c>
      <c r="AD69" s="68">
        <f t="shared" si="113"/>
        <v>310.38559487238291</v>
      </c>
      <c r="AE69" s="69">
        <f t="shared" si="114"/>
        <v>207.06081097643403</v>
      </c>
      <c r="AF69" s="69">
        <f t="shared" si="115"/>
        <v>517.44640584881699</v>
      </c>
      <c r="AH69" t="str">
        <f t="shared" si="142"/>
        <v>91 Elementary trades and related occupations</v>
      </c>
      <c r="AI69" s="18">
        <f t="shared" si="160"/>
        <v>1.0171293383119266</v>
      </c>
      <c r="AJ69" s="18">
        <f t="shared" si="160"/>
        <v>1.0346929223038137</v>
      </c>
      <c r="AK69" s="18">
        <f t="shared" si="160"/>
        <v>0.87343035031880123</v>
      </c>
      <c r="AL69" s="18">
        <f t="shared" si="160"/>
        <v>2.3586298335889606</v>
      </c>
      <c r="AM69" s="18">
        <f t="shared" si="160"/>
        <v>3.5124003282812124</v>
      </c>
      <c r="AO69" s="68">
        <f t="shared" si="117"/>
        <v>366.2452219994484</v>
      </c>
      <c r="AP69" s="69">
        <f t="shared" si="118"/>
        <v>239.28207551463188</v>
      </c>
      <c r="AQ69" s="69">
        <f t="shared" si="119"/>
        <v>605.52729751408026</v>
      </c>
      <c r="AS69" t="str">
        <f t="shared" si="143"/>
        <v>91 Elementary trades and related occupations</v>
      </c>
      <c r="AT69" s="18">
        <f t="shared" si="161"/>
        <v>1.311727051544713</v>
      </c>
      <c r="AU69" s="18">
        <f t="shared" si="161"/>
        <v>1.1289551143448566</v>
      </c>
      <c r="AV69" s="18">
        <f t="shared" si="161"/>
        <v>1.0704376677249479</v>
      </c>
      <c r="AW69" s="18">
        <f t="shared" si="161"/>
        <v>2.3908277485105862</v>
      </c>
      <c r="AX69" s="18">
        <f t="shared" si="161"/>
        <v>3.0483931861210056</v>
      </c>
      <c r="AZ69" s="68">
        <f t="shared" si="121"/>
        <v>267.03043588993756</v>
      </c>
      <c r="BA69" s="69">
        <f t="shared" si="122"/>
        <v>167.62026847928971</v>
      </c>
      <c r="BB69" s="69">
        <f t="shared" si="123"/>
        <v>434.6507043692273</v>
      </c>
      <c r="BD69" t="str">
        <f t="shared" si="144"/>
        <v>91 Elementary trades and related occupations</v>
      </c>
      <c r="BE69" s="18">
        <f t="shared" si="162"/>
        <v>1.6792432639604848</v>
      </c>
      <c r="BF69" s="18">
        <f t="shared" si="162"/>
        <v>1.4340770961633691</v>
      </c>
      <c r="BG69" s="18">
        <f t="shared" si="162"/>
        <v>1.3498151610097191</v>
      </c>
      <c r="BH69" s="18">
        <f t="shared" si="162"/>
        <v>2.6350959082864365</v>
      </c>
      <c r="BI69" s="18">
        <f t="shared" si="162"/>
        <v>3.5441933900011513</v>
      </c>
      <c r="BK69" s="68">
        <f t="shared" si="125"/>
        <v>173.33318343027932</v>
      </c>
      <c r="BL69" s="69">
        <f t="shared" si="126"/>
        <v>103.24829699320173</v>
      </c>
      <c r="BM69" s="69">
        <f t="shared" si="127"/>
        <v>276.58148042348103</v>
      </c>
      <c r="BO69" t="str">
        <f t="shared" si="145"/>
        <v>91 Elementary trades and related occupations</v>
      </c>
      <c r="BP69" s="18">
        <f t="shared" si="163"/>
        <v>2.8002388820025463</v>
      </c>
      <c r="BQ69" s="18">
        <f t="shared" si="163"/>
        <v>2.4427212514250423</v>
      </c>
      <c r="BR69" s="18">
        <f t="shared" si="163"/>
        <v>2.3006578774122417</v>
      </c>
      <c r="BS69" s="18">
        <f t="shared" si="163"/>
        <v>4.2441917613045783</v>
      </c>
      <c r="BT69" s="18">
        <f t="shared" si="163"/>
        <v>5.4479830276215697</v>
      </c>
      <c r="BV69" s="68">
        <f t="shared" si="129"/>
        <v>64.316081699040808</v>
      </c>
      <c r="BW69" s="69">
        <f t="shared" si="130"/>
        <v>68.951915870170922</v>
      </c>
      <c r="BX69" s="69">
        <f t="shared" si="131"/>
        <v>133.26799756921173</v>
      </c>
      <c r="BZ69" t="str">
        <f t="shared" si="146"/>
        <v>91 Elementary trades and related occupations</v>
      </c>
      <c r="CA69" s="18">
        <f t="shared" si="164"/>
        <v>5.3267955777134208</v>
      </c>
      <c r="CB69" s="18">
        <f t="shared" si="164"/>
        <v>4.9489316050022465</v>
      </c>
      <c r="CC69" s="18">
        <f t="shared" si="164"/>
        <v>4.7994590361783542</v>
      </c>
      <c r="CD69" s="18">
        <f t="shared" si="164"/>
        <v>8.887873475223671</v>
      </c>
      <c r="CE69" s="18">
        <f t="shared" si="164"/>
        <v>11.736606379260394</v>
      </c>
      <c r="CG69" s="68">
        <f t="shared" si="133"/>
        <v>45.778282526713163</v>
      </c>
      <c r="CH69" s="69">
        <f t="shared" si="134"/>
        <v>62.244364949206776</v>
      </c>
      <c r="CI69" s="69">
        <f t="shared" si="135"/>
        <v>108.02264747591994</v>
      </c>
      <c r="CK69" t="str">
        <f t="shared" si="147"/>
        <v>91 Elementary trades and related occupations</v>
      </c>
      <c r="CL69" s="18">
        <f t="shared" si="165"/>
        <v>6.5809661536222235</v>
      </c>
      <c r="CM69" s="18">
        <f t="shared" si="165"/>
        <v>5.814744379530139</v>
      </c>
      <c r="CN69" s="18">
        <f t="shared" si="165"/>
        <v>5.7785299103047416</v>
      </c>
      <c r="CO69" s="18">
        <f t="shared" si="165"/>
        <v>10.951506322705557</v>
      </c>
      <c r="CP69" s="18">
        <f t="shared" si="165"/>
        <v>11.154783035710427</v>
      </c>
      <c r="CR69" s="68">
        <f t="shared" si="137"/>
        <v>-8.7308941261684225</v>
      </c>
      <c r="CS69" s="69">
        <f t="shared" si="138"/>
        <v>45.46452543441508</v>
      </c>
      <c r="CT69" s="69">
        <f t="shared" si="139"/>
        <v>36.733631308246657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0.5350246955464919</v>
      </c>
      <c r="C70" s="18">
        <f t="shared" si="157"/>
        <v>0.57872303613649689</v>
      </c>
      <c r="D70" s="18">
        <f t="shared" si="157"/>
        <v>0.49935024097074038</v>
      </c>
      <c r="E70" s="18">
        <f t="shared" si="157"/>
        <v>0.52943241518784023</v>
      </c>
      <c r="F70" s="18">
        <f t="shared" si="157"/>
        <v>0.56563424080782587</v>
      </c>
      <c r="H70" s="68">
        <f t="shared" si="105"/>
        <v>107.91978741907869</v>
      </c>
      <c r="I70" s="69">
        <f t="shared" si="106"/>
        <v>100.49222807455745</v>
      </c>
      <c r="J70" s="69">
        <f t="shared" si="107"/>
        <v>208.41201549363609</v>
      </c>
      <c r="L70" t="str">
        <f t="shared" ref="L70" si="166">A70</f>
        <v>92 Elementary administration and service occupations</v>
      </c>
      <c r="M70" s="18">
        <f t="shared" si="158"/>
        <v>1.8995901545467844</v>
      </c>
      <c r="N70" s="18">
        <f t="shared" si="158"/>
        <v>1.8517766604688761</v>
      </c>
      <c r="O70" s="18">
        <f t="shared" si="158"/>
        <v>1.5872788874387447</v>
      </c>
      <c r="P70" s="18">
        <f t="shared" si="158"/>
        <v>1.7121343435805343</v>
      </c>
      <c r="Q70" s="18">
        <f t="shared" si="158"/>
        <v>1.7702374400777832</v>
      </c>
      <c r="S70" s="68">
        <f t="shared" si="109"/>
        <v>106.71883440521405</v>
      </c>
      <c r="T70" s="69">
        <f t="shared" si="110"/>
        <v>99.630448219862373</v>
      </c>
      <c r="U70" s="69">
        <f t="shared" si="111"/>
        <v>206.34928262507643</v>
      </c>
      <c r="W70" t="str">
        <f t="shared" ref="W70" si="167">A70</f>
        <v>92 Elementary administration and service occupations</v>
      </c>
      <c r="X70" s="18">
        <f t="shared" si="159"/>
        <v>3.3642757633588363</v>
      </c>
      <c r="Y70" s="18">
        <f t="shared" si="159"/>
        <v>3.4554193218030114</v>
      </c>
      <c r="Z70" s="18">
        <f t="shared" si="159"/>
        <v>3.0867518664962939</v>
      </c>
      <c r="AA70" s="18">
        <f t="shared" si="159"/>
        <v>3.1591501774331543</v>
      </c>
      <c r="AB70" s="18">
        <f t="shared" si="159"/>
        <v>3.2549878261646721</v>
      </c>
      <c r="AD70" s="68">
        <f t="shared" si="113"/>
        <v>38.303294321858672</v>
      </c>
      <c r="AE70" s="69">
        <f t="shared" si="114"/>
        <v>77.362648663035344</v>
      </c>
      <c r="AF70" s="69">
        <f t="shared" si="115"/>
        <v>115.66594298489403</v>
      </c>
      <c r="AH70" t="str">
        <f t="shared" ref="AH70" si="168">L70</f>
        <v>92 Elementary administration and service occupations</v>
      </c>
      <c r="AI70" s="18">
        <f t="shared" si="160"/>
        <v>4.8209258071719256</v>
      </c>
      <c r="AJ70" s="18">
        <f t="shared" si="160"/>
        <v>5.7549686333918935</v>
      </c>
      <c r="AK70" s="18">
        <f t="shared" si="160"/>
        <v>5.4755251771800015</v>
      </c>
      <c r="AL70" s="18">
        <f t="shared" si="160"/>
        <v>5.8277871797967444</v>
      </c>
      <c r="AM70" s="18">
        <f t="shared" si="160"/>
        <v>6.5379374349221013</v>
      </c>
      <c r="AO70" s="68">
        <f t="shared" si="117"/>
        <v>38.437466912348874</v>
      </c>
      <c r="AP70" s="69">
        <f t="shared" si="118"/>
        <v>74.129917393255496</v>
      </c>
      <c r="AQ70" s="69">
        <f t="shared" si="119"/>
        <v>112.56738430560438</v>
      </c>
      <c r="AS70" t="str">
        <f t="shared" ref="AS70" si="169">W70</f>
        <v>92 Elementary administration and service occupations</v>
      </c>
      <c r="AT70" s="18">
        <f t="shared" si="161"/>
        <v>5.1310450145333855</v>
      </c>
      <c r="AU70" s="18">
        <f t="shared" si="161"/>
        <v>5.0734135212560947</v>
      </c>
      <c r="AV70" s="18">
        <f t="shared" si="161"/>
        <v>4.7093158123724583</v>
      </c>
      <c r="AW70" s="18">
        <f t="shared" si="161"/>
        <v>4.5206085071614961</v>
      </c>
      <c r="AX70" s="18">
        <f t="shared" si="161"/>
        <v>4.6304010191563192</v>
      </c>
      <c r="AZ70" s="68">
        <f t="shared" si="121"/>
        <v>26.72236506054157</v>
      </c>
      <c r="BA70" s="69">
        <f t="shared" si="122"/>
        <v>67.96726326272335</v>
      </c>
      <c r="BB70" s="69">
        <f t="shared" si="123"/>
        <v>94.689628323264913</v>
      </c>
      <c r="BD70" t="str">
        <f t="shared" ref="BD70" si="170">AH70</f>
        <v>92 Elementary administration and service occupations</v>
      </c>
      <c r="BE70" s="18">
        <f t="shared" si="162"/>
        <v>7.8676238534677507</v>
      </c>
      <c r="BF70" s="18">
        <f t="shared" si="162"/>
        <v>7.3112400797014709</v>
      </c>
      <c r="BG70" s="18">
        <f t="shared" si="162"/>
        <v>6.7010009863195688</v>
      </c>
      <c r="BH70" s="18">
        <f t="shared" si="162"/>
        <v>5.7749883253983931</v>
      </c>
      <c r="BI70" s="18">
        <f t="shared" si="162"/>
        <v>5.4332769316107106</v>
      </c>
      <c r="BK70" s="68">
        <f t="shared" si="125"/>
        <v>-15.594371213966628</v>
      </c>
      <c r="BL70" s="69">
        <f t="shared" si="126"/>
        <v>40.159331107021259</v>
      </c>
      <c r="BM70" s="69">
        <f t="shared" si="127"/>
        <v>24.564959893054628</v>
      </c>
      <c r="BO70" t="str">
        <f t="shared" ref="BO70" si="171">AS70</f>
        <v>92 Elementary administration and service occupations</v>
      </c>
      <c r="BP70" s="18">
        <f t="shared" si="163"/>
        <v>12.273490835029516</v>
      </c>
      <c r="BQ70" s="18">
        <f t="shared" si="163"/>
        <v>12.846279478644895</v>
      </c>
      <c r="BR70" s="18">
        <f t="shared" si="163"/>
        <v>12.003116622930667</v>
      </c>
      <c r="BS70" s="18">
        <f t="shared" si="163"/>
        <v>11.240833112144106</v>
      </c>
      <c r="BT70" s="18">
        <f t="shared" si="163"/>
        <v>11.390144866273937</v>
      </c>
      <c r="BV70" s="68">
        <f t="shared" si="129"/>
        <v>-34.153668019050237</v>
      </c>
      <c r="BW70" s="69">
        <f t="shared" si="130"/>
        <v>36.162768105072182</v>
      </c>
      <c r="BX70" s="69">
        <f t="shared" si="131"/>
        <v>2.0091000860219412</v>
      </c>
      <c r="BZ70" t="str">
        <f t="shared" ref="BZ70" si="172">BD70</f>
        <v>92 Elementary administration and service occupations</v>
      </c>
      <c r="CA70" s="18">
        <f t="shared" si="164"/>
        <v>16.969535897977657</v>
      </c>
      <c r="CB70" s="18">
        <f t="shared" si="164"/>
        <v>18.39637961891766</v>
      </c>
      <c r="CC70" s="18">
        <f t="shared" si="164"/>
        <v>17.581672002903119</v>
      </c>
      <c r="CD70" s="18">
        <f t="shared" si="164"/>
        <v>16.891390820043028</v>
      </c>
      <c r="CE70" s="18">
        <f t="shared" si="164"/>
        <v>17.610937601223931</v>
      </c>
      <c r="CG70" s="68">
        <f t="shared" si="133"/>
        <v>-40.287550963869556</v>
      </c>
      <c r="CH70" s="69">
        <f t="shared" si="134"/>
        <v>30.023564098358374</v>
      </c>
      <c r="CI70" s="69">
        <f t="shared" si="135"/>
        <v>-10.263986865511182</v>
      </c>
      <c r="CK70" t="str">
        <f t="shared" ref="CK70" si="173">BO70</f>
        <v>92 Elementary administration and service occupations</v>
      </c>
      <c r="CL70" s="18">
        <f t="shared" si="165"/>
        <v>23.761766381403014</v>
      </c>
      <c r="CM70" s="18">
        <f t="shared" si="165"/>
        <v>21.412203300234747</v>
      </c>
      <c r="CN70" s="18">
        <f t="shared" si="165"/>
        <v>19.741887898801753</v>
      </c>
      <c r="CO70" s="18">
        <f t="shared" si="165"/>
        <v>14.840648615057503</v>
      </c>
      <c r="CP70" s="18">
        <f t="shared" si="165"/>
        <v>13.316039693832741</v>
      </c>
      <c r="CR70" s="68">
        <f t="shared" si="137"/>
        <v>-68.109125126208696</v>
      </c>
      <c r="CS70" s="69">
        <f t="shared" si="138"/>
        <v>16.213584703385937</v>
      </c>
      <c r="CT70" s="69">
        <f t="shared" si="139"/>
        <v>-51.895540422822762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83.554651504162592</v>
      </c>
      <c r="I72" s="67">
        <f>IF(D35&gt;0,I35/D35*100,0)</f>
        <v>76.367238921240826</v>
      </c>
      <c r="J72" s="67">
        <f t="shared" ref="J72" si="175">IF(D35&gt;0,(J35/D35)*100,0)</f>
        <v>159.92189042540343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85.353915841326241</v>
      </c>
      <c r="T72" s="67">
        <f t="shared" ref="T72" si="177">IF(O35&gt;0,T35/O35*100,0)</f>
        <v>81.448243237611393</v>
      </c>
      <c r="U72" s="67">
        <f t="shared" ref="U72" si="178">IF(O35&gt;0,(U35/O35)*100,0)</f>
        <v>166.80215907893765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31.155007235036575</v>
      </c>
      <c r="AE72" s="67">
        <f t="shared" ref="AE72" si="180">IF(Z35&gt;0,AE35/Z35*100,0)</f>
        <v>64.621184642856335</v>
      </c>
      <c r="AF72" s="67">
        <f t="shared" ref="AF72" si="181">IF(Z35&gt;0,(AF35/Z35)*100,0)</f>
        <v>95.776191877892899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15.941433072557587</v>
      </c>
      <c r="AP72" s="67">
        <f t="shared" ref="AP72" si="183">IF(AK35&gt;0,AP35/AK35*100,0)</f>
        <v>58.569492985532023</v>
      </c>
      <c r="AQ72" s="67">
        <f t="shared" ref="AQ72" si="184">IF(AK35&gt;0,(AQ35/AK35)*100,0)</f>
        <v>74.510926058089609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28.882063365988753</v>
      </c>
      <c r="BA72" s="67">
        <f t="shared" ref="BA72" si="186">IF(AV35&gt;0,BA35/AV35*100,0)</f>
        <v>60.639064618476354</v>
      </c>
      <c r="BB72" s="67">
        <f t="shared" ref="BB72" si="187">IF(AV35&gt;0,(BB35/AV35)*100,0)</f>
        <v>89.52112798446511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4.099645364194358</v>
      </c>
      <c r="BL72" s="67">
        <f t="shared" ref="BL72" si="189">IF(BG35&gt;0,BL35/BG35*100,0)</f>
        <v>44.526014129314362</v>
      </c>
      <c r="BM72" s="67">
        <f t="shared" ref="BM72" si="190">IF(BG35&gt;0,(BM35/BG35)*100,0)</f>
        <v>48.625659493508721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-30.610083432757907</v>
      </c>
      <c r="BW72" s="67">
        <f t="shared" ref="BW72" si="192">IF(BR35&gt;0,BW35/BR35*100,0)</f>
        <v>36.815774762778524</v>
      </c>
      <c r="BX72" s="67">
        <f t="shared" ref="BX72" si="193">IF(BR35&gt;0,(BX35/BR35)*100,0)</f>
        <v>6.2056913300206205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-40.386780237620535</v>
      </c>
      <c r="CH72" s="67">
        <f t="shared" ref="CH72" si="195">IF(CC35&gt;0,CH35/CC35*100,0)</f>
        <v>30.172375869613827</v>
      </c>
      <c r="CI72" s="67">
        <f t="shared" ref="CI72" si="196">IF(CC35&gt;0,(CI35/CC35)*100,0)</f>
        <v>-10.214404368006708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-52.719720635506128</v>
      </c>
      <c r="CS72" s="67">
        <f t="shared" ref="CS72" si="198">IF(CN35&gt;0,CS35/CN35*100,0)</f>
        <v>24.336697837302388</v>
      </c>
      <c r="CT72" s="67">
        <f t="shared" ref="CT72" si="199">IF(CN35&gt;0,(CT35/CN35)*100,0)</f>
        <v>-28.383022798203744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Hull and East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Hull and East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Hull and East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Hull and East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Hull and East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Hull and East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Hull and East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Hull and East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Hull and East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6.3074827719528548</v>
      </c>
      <c r="C82" s="18">
        <f t="shared" si="210"/>
        <v>-4.0179163333744494</v>
      </c>
      <c r="D82" s="18">
        <f t="shared" si="210"/>
        <v>4.5128496363953996</v>
      </c>
      <c r="E82" s="18">
        <f t="shared" si="210"/>
        <v>3.3056611345741782</v>
      </c>
      <c r="F82" s="18">
        <f t="shared" ref="F82:F107" si="211">IF(AND(F$6-C$6 &lt;&gt; 0,C8&lt;&gt;0,F8&lt;&gt;0),(EXP(LN(F8/C8)/(F$6-C$6))-1)*100,0)</f>
        <v>3.2060103233307879</v>
      </c>
      <c r="H82" s="18">
        <f t="shared" ref="H82:H107" si="212">IF($F$6-$D$6 &lt;&gt; 0,(EXP(LN(1+(H45/100))/($F$6-$D$6))-1)*100,0)</f>
        <v>3.7064999855158431</v>
      </c>
      <c r="I82" s="18">
        <f t="shared" ref="I82:I107" si="213">IF(D8&gt;0,((1+(I8/D8))^(1/($F$6-$D$6))-1)*100,0)</f>
        <v>3.9943243736254797</v>
      </c>
      <c r="J82" s="18">
        <f t="shared" ref="J82:J107" si="214">IF($F$6-$D$6 &lt;&gt; 0,(EXP(LN(1+(J45/100))/($F$6-$D$6))-1)*100,0)</f>
        <v>6.3714400709245389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7.3246202335961907</v>
      </c>
      <c r="N82" s="18">
        <f t="shared" si="215"/>
        <v>-4.4159510776010436</v>
      </c>
      <c r="O82" s="18">
        <f t="shared" si="215"/>
        <v>4.1858570343290769</v>
      </c>
      <c r="P82" s="18">
        <f t="shared" si="215"/>
        <v>3.0863713395565817</v>
      </c>
      <c r="Q82" s="18">
        <f t="shared" ref="Q82:Q107" si="216">IF(AND(Q$6-N$6 &lt;&gt; 0,N8&lt;&gt;0,Q8&lt;&gt;0),(EXP(LN(Q8/N8)/(Q$6-N$6))-1)*100,0)</f>
        <v>2.9414098819283696</v>
      </c>
      <c r="S82" s="18">
        <f t="shared" ref="S82:S107" si="217">IF($F$6-$D$6 &lt;&gt; 0,(EXP(LN(1+(S45/100))/($F$6-$D$6))-1)*100,0)</f>
        <v>3.451571264315767</v>
      </c>
      <c r="T82" s="18">
        <f t="shared" ref="T82:T107" si="218">IF(O8&gt;0,((1+(T8/O8))^(1/($F$6-$D$6))-1)*100,0)</f>
        <v>3.9719171503789896</v>
      </c>
      <c r="U82" s="18">
        <f t="shared" ref="U82:U107" si="219">IF($F$6-$D$6 &lt;&gt; 0,(EXP(LN(1+(U45/100))/($F$6-$D$6))-1)*100,0)</f>
        <v>6.1769981325224821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6.1876449965334146</v>
      </c>
      <c r="Y82" s="18">
        <f t="shared" si="220"/>
        <v>5.5633117102503293</v>
      </c>
      <c r="Z82" s="18">
        <f t="shared" si="220"/>
        <v>-0.36580636721780246</v>
      </c>
      <c r="AA82" s="18">
        <f t="shared" si="220"/>
        <v>1.5901738346945749</v>
      </c>
      <c r="AB82" s="18">
        <f t="shared" ref="AB82:AB107" si="221">IF(AND(AB$6-Y$6 &lt;&gt; 0,Y8&lt;&gt;0,AB8&lt;&gt;0),(EXP(LN(AB8/Y8)/(AB$6-Y$6))-1)*100,0)</f>
        <v>1.2172435003644955</v>
      </c>
      <c r="AD82" s="18">
        <f t="shared" ref="AD82:AD107" si="222">IF($F$6-$D$6 &lt;&gt; 0,(EXP(LN(1+(AD45/100))/($F$6-$D$6))-1)*100,0)</f>
        <v>0.93395067839292523</v>
      </c>
      <c r="AE82" s="18">
        <f t="shared" ref="AE82:AE107" si="223">IF(Z8&gt;0,((1+(AE8/Z8))^(1/($F$6-$D$6))-1)*100,0)</f>
        <v>3.2523512473807692</v>
      </c>
      <c r="AF82" s="18">
        <f t="shared" ref="AF82:AF107" si="224">IF($F$6-$D$6 &lt;&gt; 0,(EXP(LN(1+(AF45/100))/($F$6-$D$6))-1)*100,0)</f>
        <v>3.8636440894227464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2.9741216058997599</v>
      </c>
      <c r="AJ82" s="18">
        <f t="shared" si="225"/>
        <v>10.134241927644293</v>
      </c>
      <c r="AK82" s="18">
        <f t="shared" si="225"/>
        <v>-1.4407106519077728</v>
      </c>
      <c r="AL82" s="18">
        <f t="shared" si="225"/>
        <v>0.80338516625224621</v>
      </c>
      <c r="AM82" s="18">
        <f t="shared" ref="AM82:AM107" si="226">IF(AND(AM$6-AJ$6 &lt;&gt; 0,AJ8&lt;&gt;0,AM8&lt;&gt;0),(EXP(LN(AM8/AJ8)/(AM$6-AJ$6))-1)*100,0)</f>
        <v>0.65204068242041835</v>
      </c>
      <c r="AO82" s="18">
        <f t="shared" ref="AO82:AO107" si="227">IF($F$6-$D$6 &lt;&gt; 0,(EXP(LN(1+(AO45/100))/($F$6-$D$6))-1)*100,0)</f>
        <v>4.9732615588715667E-2</v>
      </c>
      <c r="AP82" s="18">
        <f t="shared" ref="AP82:AP107" si="228">IF(AK8&gt;0,((1+(AP8/AK8))^(1/($F$6-$D$6))-1)*100,0)</f>
        <v>2.8306546218731743</v>
      </c>
      <c r="AQ82" s="18">
        <f t="shared" ref="AQ82:AQ107" si="229">IF($F$6-$D$6 &lt;&gt; 0,(EXP(LN(1+(AQ45/100))/($F$6-$D$6))-1)*100,0)</f>
        <v>2.864339988874276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4.3719297367873722</v>
      </c>
      <c r="AU82" s="18">
        <f t="shared" si="230"/>
        <v>10.810094601510922</v>
      </c>
      <c r="AV82" s="18">
        <f t="shared" si="230"/>
        <v>-1.6913476899178992</v>
      </c>
      <c r="AW82" s="18">
        <f t="shared" si="230"/>
        <v>1.164261915861875</v>
      </c>
      <c r="AX82" s="18">
        <f t="shared" ref="AX82:AX107" si="231">IF(AND(AX$6-AU$6 &lt;&gt; 0,AU8&lt;&gt;0,AX8&lt;&gt;0),(EXP(LN(AX8/AU8)/(AX$6-AU$6))-1)*100,0)</f>
        <v>0.83541167458631715</v>
      </c>
      <c r="AZ82" s="18">
        <f t="shared" ref="AZ82:AZ107" si="232">IF($F$6-$D$6 &lt;&gt; 0,(EXP(LN(1+(AZ45/100))/($F$6-$D$6))-1)*100,0)</f>
        <v>0.2032926086622755</v>
      </c>
      <c r="BA82" s="18">
        <f t="shared" ref="BA82:BA107" si="233">IF(AV8&gt;0,((1+(BA8/AV8))^(1/($F$6-$D$6))-1)*100,0)</f>
        <v>2.8502445910389307</v>
      </c>
      <c r="BB82" s="18">
        <f t="shared" ref="BB82:BB107" si="234">IF($F$6-$D$6 &lt;&gt; 0,(EXP(LN(1+(BB45/100))/($F$6-$D$6))-1)*100,0)</f>
        <v>2.9880794183325676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5.0632398873655227</v>
      </c>
      <c r="BF82" s="18">
        <f t="shared" si="235"/>
        <v>22.00038149614263</v>
      </c>
      <c r="BG82" s="18">
        <f t="shared" si="235"/>
        <v>-4.8876154988952596</v>
      </c>
      <c r="BH82" s="18">
        <f t="shared" si="235"/>
        <v>0.85023745793042504</v>
      </c>
      <c r="BI82" s="18">
        <f t="shared" ref="BI82:BI107" si="236">IF(AND(BI$6-BF$6 &lt;&gt; 0,BF8&lt;&gt;0,BI8&lt;&gt;0),(EXP(LN(BI8/BF8)/(BI$6-BF$6))-1)*100,0)</f>
        <v>0.20623312718344167</v>
      </c>
      <c r="BK82" s="18">
        <f t="shared" ref="BK82:BK107" si="237">IF($F$6-$D$6 &lt;&gt; 0,(EXP(LN(1+(BK45/100))/($F$6-$D$6))-1)*100,0)</f>
        <v>-1.0998447531859967</v>
      </c>
      <c r="BL82" s="18">
        <f t="shared" ref="BL82:BL107" si="238">IF(BG8&gt;0,((1+(BL8/BG8))^(1/($F$6-$D$6))-1)*100,0)</f>
        <v>2.0438558773104409</v>
      </c>
      <c r="BM82" s="18">
        <f t="shared" ref="BM82:BM107" si="239">IF($F$6-$D$6 &lt;&gt; 0,(EXP(LN(1+(BM45/100))/($F$6-$D$6))-1)*100,0)</f>
        <v>1.2325228561747892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2.4166963624962401</v>
      </c>
      <c r="BQ82" s="18">
        <f t="shared" si="240"/>
        <v>16.200545040267265</v>
      </c>
      <c r="BR82" s="18">
        <f t="shared" si="240"/>
        <v>-6.9357149928879309</v>
      </c>
      <c r="BS82" s="18">
        <f t="shared" si="240"/>
        <v>-2.6752665819327559</v>
      </c>
      <c r="BT82" s="18">
        <f t="shared" ref="BT82:BT107" si="241">IF(AND(BT$6-BQ$6 &lt;&gt; 0,BQ8&lt;&gt;0,BT8&lt;&gt;0),(EXP(LN(BT8/BQ8)/(BT$6-BQ$6))-1)*100,0)</f>
        <v>-2.9580027763295935</v>
      </c>
      <c r="BV82" s="18">
        <f t="shared" ref="BV82:BV107" si="242">IF($F$6-$D$6 &lt;&gt; 0,(EXP(LN(1+(BV45/100))/($F$6-$D$6))-1)*100,0)</f>
        <v>-4.1166578493355814</v>
      </c>
      <c r="BW82" s="18">
        <f t="shared" ref="BW82:BW107" si="243">IF(BR8&gt;0,((1+(BW8/BR8))^(1/($F$6-$D$6))-1)*100,0)</f>
        <v>1.7564135124445324</v>
      </c>
      <c r="BX82" s="18">
        <f t="shared" ref="BX82:BX107" si="244">IF($F$6-$D$6 &lt;&gt; 0,(EXP(LN(1+(BX45/100))/($F$6-$D$6))-1)*100,0)</f>
        <v>-1.2286151895066433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1.7901539445137615</v>
      </c>
      <c r="CB82" s="18">
        <f t="shared" si="245"/>
        <v>6.363954103270153</v>
      </c>
      <c r="CC82" s="18">
        <f t="shared" si="245"/>
        <v>-4.5314792430241173</v>
      </c>
      <c r="CD82" s="18">
        <f t="shared" si="245"/>
        <v>-3.3342838144852505</v>
      </c>
      <c r="CE82" s="18">
        <f t="shared" ref="CE82:CE107" si="246">IF(AND(CE$6-CB$6 &lt;&gt; 0,CB8&lt;&gt;0,CE8&lt;&gt;0),(EXP(LN(CE8/CB8)/(CE$6-CB$6))-1)*100,0)</f>
        <v>-3.1329083442255934</v>
      </c>
      <c r="CG82" s="18">
        <f t="shared" ref="CG82:CG107" si="247">IF($F$6-$D$6 &lt;&gt; 0,(EXP(LN(1+(CG45/100))/($F$6-$D$6))-1)*100,0)</f>
        <v>-3.7350078480426485</v>
      </c>
      <c r="CH82" s="18">
        <f t="shared" ref="CH82:CH107" si="248">IF(CC8&gt;0,((1+(CH8/CC8))^(1/($F$6-$D$6))-1)*100,0)</f>
        <v>1.7753487693972225</v>
      </c>
      <c r="CI82" s="18">
        <f t="shared" ref="CI82:CI107" si="249">IF($F$6-$D$6 &lt;&gt; 0,(EXP(LN(1+(CI45/100))/($F$6-$D$6))-1)*100,0)</f>
        <v>-0.94651606940722166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5.118218047057721</v>
      </c>
      <c r="CM82" s="18">
        <f t="shared" si="250"/>
        <v>-19.489692715325223</v>
      </c>
      <c r="CN82" s="18">
        <f t="shared" si="250"/>
        <v>-4.2245877696507339</v>
      </c>
      <c r="CO82" s="18">
        <f t="shared" si="250"/>
        <v>-2.0200131650915276</v>
      </c>
      <c r="CP82" s="18">
        <f t="shared" ref="CP82:CP107" si="251">IF(AND(CP$6-CM$6 &lt;&gt; 0,CM8&lt;&gt;0,CP8&lt;&gt;0),(EXP(LN(CP8/CM8)/(CP$6-CM$6))-1)*100,0)</f>
        <v>-3.9010898067290523</v>
      </c>
      <c r="CR82" s="18">
        <f t="shared" ref="CR82:CR107" si="252">IF($F$6-$D$6 &lt;&gt; 0,(EXP(LN(1+(CR45/100))/($F$6-$D$6))-1)*100,0)</f>
        <v>-2.7604528106731085</v>
      </c>
      <c r="CS82" s="18">
        <f t="shared" ref="CS82:CS107" si="253">IF(CN8&gt;0,((1+(CS8/CN8))^(1/($F$6-$D$6))-1)*100,0)</f>
        <v>1.6676963997351857</v>
      </c>
      <c r="CT82" s="18">
        <f t="shared" ref="CT82:CT107" si="254">IF($F$6-$D$6 &lt;&gt; 0,(EXP(LN(1+(CT45/100))/($F$6-$D$6))-1)*100,0)</f>
        <v>-0.42086938441928679</v>
      </c>
    </row>
    <row r="83" spans="1:98" x14ac:dyDescent="0.2">
      <c r="A83" t="str">
        <f t="shared" si="209"/>
        <v>12 Other managers and proprietors</v>
      </c>
      <c r="B83" s="18">
        <f t="shared" si="210"/>
        <v>5.9725675574198611</v>
      </c>
      <c r="C83" s="18">
        <f t="shared" si="210"/>
        <v>-3.7102223139696244</v>
      </c>
      <c r="D83" s="18">
        <f t="shared" si="210"/>
        <v>7.2410296423389031</v>
      </c>
      <c r="E83" s="18">
        <f t="shared" si="210"/>
        <v>3.7467306062640038</v>
      </c>
      <c r="F83" s="18">
        <f t="shared" si="211"/>
        <v>4.3387377405226246</v>
      </c>
      <c r="H83" s="18">
        <f t="shared" si="212"/>
        <v>4.8986594276839268</v>
      </c>
      <c r="I83" s="18">
        <f t="shared" si="213"/>
        <v>4.9300415943570375</v>
      </c>
      <c r="J83" s="18">
        <f t="shared" si="214"/>
        <v>7.85129710805621</v>
      </c>
      <c r="L83" t="str">
        <f t="shared" ref="L83:L106" si="255">A83</f>
        <v>12 Other managers and proprietors</v>
      </c>
      <c r="M83" s="18">
        <f t="shared" si="215"/>
        <v>6.6312811919495118</v>
      </c>
      <c r="N83" s="18">
        <f t="shared" si="215"/>
        <v>-7.3222823105603467</v>
      </c>
      <c r="O83" s="18">
        <f t="shared" si="215"/>
        <v>6.8981543124572386</v>
      </c>
      <c r="P83" s="18">
        <f t="shared" si="215"/>
        <v>4.0063253274209787</v>
      </c>
      <c r="Q83" s="18">
        <f t="shared" si="216"/>
        <v>4.148133970075385</v>
      </c>
      <c r="S83" s="18">
        <f t="shared" si="217"/>
        <v>4.9614698784590683</v>
      </c>
      <c r="T83" s="18">
        <f t="shared" si="218"/>
        <v>4.802605942013316</v>
      </c>
      <c r="U83" s="18">
        <f t="shared" si="219"/>
        <v>7.8079099512722294</v>
      </c>
      <c r="W83" t="str">
        <f t="shared" ref="W83:W106" si="256">A83</f>
        <v>12 Other managers and proprietors</v>
      </c>
      <c r="X83" s="18">
        <f t="shared" si="220"/>
        <v>4.0665962496935659</v>
      </c>
      <c r="Y83" s="18">
        <f t="shared" si="220"/>
        <v>0.54218598521220684</v>
      </c>
      <c r="Z83" s="18">
        <f t="shared" si="220"/>
        <v>2.5223287194255262</v>
      </c>
      <c r="AA83" s="18">
        <f t="shared" si="220"/>
        <v>2.3679517059930655</v>
      </c>
      <c r="AB83" s="18">
        <f t="shared" si="221"/>
        <v>2.3010398415119759</v>
      </c>
      <c r="AD83" s="18">
        <f t="shared" si="222"/>
        <v>2.4193848643656146</v>
      </c>
      <c r="AE83" s="18">
        <f t="shared" si="223"/>
        <v>3.9277066818763862</v>
      </c>
      <c r="AF83" s="18">
        <f t="shared" si="224"/>
        <v>5.4401742114315255</v>
      </c>
      <c r="AH83" t="str">
        <f t="shared" ref="AH83:AH106" si="257">L83</f>
        <v>12 Other managers and proprietors</v>
      </c>
      <c r="AI83" s="18">
        <f t="shared" si="225"/>
        <v>3.5386412286545044</v>
      </c>
      <c r="AJ83" s="18">
        <f t="shared" si="225"/>
        <v>5.4750059682846741</v>
      </c>
      <c r="AK83" s="18">
        <f t="shared" si="225"/>
        <v>0.76361702354819094</v>
      </c>
      <c r="AL83" s="18">
        <f t="shared" si="225"/>
        <v>2.071714321972884</v>
      </c>
      <c r="AM83" s="18">
        <f t="shared" si="226"/>
        <v>1.8697286728094786</v>
      </c>
      <c r="AO83" s="18">
        <f t="shared" si="227"/>
        <v>1.633805859280435</v>
      </c>
      <c r="AP83" s="18">
        <f t="shared" si="228"/>
        <v>3.6363352341877597</v>
      </c>
      <c r="AQ83" s="18">
        <f t="shared" si="229"/>
        <v>4.6731447763997513</v>
      </c>
      <c r="AS83" t="str">
        <f t="shared" ref="AS83:AS106" si="258">W83</f>
        <v>12 Other managers and proprietors</v>
      </c>
      <c r="AT83" s="18">
        <f t="shared" si="230"/>
        <v>3.1780254462259627</v>
      </c>
      <c r="AU83" s="18">
        <f t="shared" si="230"/>
        <v>1.1781054264494051</v>
      </c>
      <c r="AV83" s="18">
        <f t="shared" si="230"/>
        <v>2.5420530917592332</v>
      </c>
      <c r="AW83" s="18">
        <f t="shared" si="230"/>
        <v>1.9605383098726614</v>
      </c>
      <c r="AX83" s="18">
        <f t="shared" si="231"/>
        <v>2.0927404045617104</v>
      </c>
      <c r="AZ83" s="18">
        <f t="shared" si="232"/>
        <v>2.1540092257316124</v>
      </c>
      <c r="BA83" s="18">
        <f t="shared" si="233"/>
        <v>3.6748350032564714</v>
      </c>
      <c r="BB83" s="18">
        <f t="shared" si="234"/>
        <v>5.0538531652082552</v>
      </c>
      <c r="BD83" t="str">
        <f t="shared" ref="BD83:BD106" si="259">AH83</f>
        <v>12 Other managers and proprietors</v>
      </c>
      <c r="BE83" s="18">
        <f t="shared" si="235"/>
        <v>1.355910370889557</v>
      </c>
      <c r="BF83" s="18">
        <f t="shared" si="235"/>
        <v>14.82883842875118</v>
      </c>
      <c r="BG83" s="18">
        <f t="shared" si="235"/>
        <v>-2.813415297168631</v>
      </c>
      <c r="BH83" s="18">
        <f t="shared" si="235"/>
        <v>0.86223450049762729</v>
      </c>
      <c r="BI83" s="18">
        <f t="shared" si="236"/>
        <v>0.51029015254033805</v>
      </c>
      <c r="BK83" s="18">
        <f t="shared" si="237"/>
        <v>-0.37817417100642903</v>
      </c>
      <c r="BL83" s="18">
        <f t="shared" si="238"/>
        <v>2.3213133141660514</v>
      </c>
      <c r="BM83" s="18">
        <f t="shared" si="239"/>
        <v>2.0491853008060001</v>
      </c>
      <c r="BO83" t="str">
        <f t="shared" ref="BO83:BO106" si="260">AS83</f>
        <v>12 Other managers and proprietors</v>
      </c>
      <c r="BP83" s="18">
        <f t="shared" si="240"/>
        <v>1.5489345397886378</v>
      </c>
      <c r="BQ83" s="18">
        <f t="shared" si="240"/>
        <v>8.5129451710815651</v>
      </c>
      <c r="BR83" s="18">
        <f t="shared" si="240"/>
        <v>-3.5531653157062193</v>
      </c>
      <c r="BS83" s="18">
        <f t="shared" si="240"/>
        <v>-1.4205031077679786</v>
      </c>
      <c r="BT83" s="18">
        <f t="shared" si="241"/>
        <v>-1.5027254230740916</v>
      </c>
      <c r="BV83" s="18">
        <f t="shared" si="242"/>
        <v>-2.1365794572794861</v>
      </c>
      <c r="BW83" s="18">
        <f t="shared" si="243"/>
        <v>2.4358868519916754</v>
      </c>
      <c r="BX83" s="18">
        <f t="shared" si="244"/>
        <v>0.98303922086817597</v>
      </c>
      <c r="BZ83" t="str">
        <f t="shared" ref="BZ83:BZ106" si="261">BD83</f>
        <v>12 Other managers and proprietors</v>
      </c>
      <c r="CA83" s="18">
        <f t="shared" si="245"/>
        <v>0.60135804362513312</v>
      </c>
      <c r="CB83" s="18">
        <f t="shared" si="245"/>
        <v>-8.1574719183947551</v>
      </c>
      <c r="CC83" s="18">
        <f t="shared" si="245"/>
        <v>-2.9133738963950329</v>
      </c>
      <c r="CD83" s="18">
        <f t="shared" si="245"/>
        <v>-3.3404663554884695</v>
      </c>
      <c r="CE83" s="18">
        <f t="shared" si="246"/>
        <v>-3.5159579368412186</v>
      </c>
      <c r="CG83" s="18">
        <f t="shared" si="247"/>
        <v>-3.1983113690641218</v>
      </c>
      <c r="CH83" s="18">
        <f t="shared" si="248"/>
        <v>1.973342835393832</v>
      </c>
      <c r="CI83" s="18">
        <f t="shared" si="249"/>
        <v>-0.30851528301502062</v>
      </c>
      <c r="CK83" t="str">
        <f t="shared" ref="CK83:CK106" si="262">BO83</f>
        <v>12 Other managers and proprietors</v>
      </c>
      <c r="CL83" s="18">
        <f t="shared" si="250"/>
        <v>1.7286072523179596</v>
      </c>
      <c r="CM83" s="18">
        <f t="shared" si="250"/>
        <v>-23.016295298375809</v>
      </c>
      <c r="CN83" s="18">
        <f t="shared" si="250"/>
        <v>-2.0524219128348009</v>
      </c>
      <c r="CO83" s="18">
        <f t="shared" si="250"/>
        <v>-2.2859853703790844</v>
      </c>
      <c r="CP83" s="18">
        <f t="shared" si="251"/>
        <v>-3.6595894318229294</v>
      </c>
      <c r="CR83" s="18">
        <f t="shared" si="252"/>
        <v>-2.2081928335234369</v>
      </c>
      <c r="CS83" s="18">
        <f t="shared" si="253"/>
        <v>1.8871954841827243</v>
      </c>
      <c r="CT83" s="18">
        <f t="shared" si="254"/>
        <v>0.25599050997511252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5.9956800422821477</v>
      </c>
      <c r="C84" s="18">
        <f t="shared" si="210"/>
        <v>-2.1584331437069615</v>
      </c>
      <c r="D84" s="18">
        <f t="shared" si="210"/>
        <v>8.8392492801856903</v>
      </c>
      <c r="E84" s="18">
        <f t="shared" si="210"/>
        <v>2.9721812367752065</v>
      </c>
      <c r="F84" s="18">
        <f t="shared" si="211"/>
        <v>4.436699443174863</v>
      </c>
      <c r="H84" s="18">
        <f t="shared" si="212"/>
        <v>4.8918602003929834</v>
      </c>
      <c r="I84" s="18">
        <f t="shared" si="213"/>
        <v>3.5417322941050378</v>
      </c>
      <c r="J84" s="18">
        <f t="shared" si="214"/>
        <v>6.9312313692025063</v>
      </c>
      <c r="L84" t="str">
        <f t="shared" si="255"/>
        <v>21 Science, research, engineering and technology professionals</v>
      </c>
      <c r="M84" s="18">
        <f t="shared" si="215"/>
        <v>6.9758154383440685</v>
      </c>
      <c r="N84" s="18">
        <f t="shared" si="215"/>
        <v>-2.0230661606050027</v>
      </c>
      <c r="O84" s="18">
        <f t="shared" si="215"/>
        <v>10.123771799832149</v>
      </c>
      <c r="P84" s="18">
        <f t="shared" si="215"/>
        <v>3.1180804525299033</v>
      </c>
      <c r="Q84" s="18">
        <f t="shared" si="216"/>
        <v>4.9221882387708416</v>
      </c>
      <c r="S84" s="18">
        <f t="shared" si="217"/>
        <v>5.4023367654364884</v>
      </c>
      <c r="T84" s="18">
        <f t="shared" si="218"/>
        <v>3.8921897275706385</v>
      </c>
      <c r="U84" s="18">
        <f t="shared" si="219"/>
        <v>7.5385149812156049</v>
      </c>
      <c r="W84" t="str">
        <f t="shared" si="256"/>
        <v>21 Science, research, engineering and technology professionals</v>
      </c>
      <c r="X84" s="18">
        <f t="shared" si="220"/>
        <v>4.7441900096100831</v>
      </c>
      <c r="Y84" s="18">
        <f t="shared" si="220"/>
        <v>7.3127190559709287</v>
      </c>
      <c r="Z84" s="18">
        <f t="shared" si="220"/>
        <v>4.2638086332153602</v>
      </c>
      <c r="AA84" s="18">
        <f t="shared" si="220"/>
        <v>1.4167090552785089</v>
      </c>
      <c r="AB84" s="18">
        <f t="shared" si="221"/>
        <v>2.659912877489079</v>
      </c>
      <c r="AD84" s="18">
        <f t="shared" si="222"/>
        <v>2.3569973910497755</v>
      </c>
      <c r="AE84" s="18">
        <f t="shared" si="223"/>
        <v>2.7893636577261516</v>
      </c>
      <c r="AF84" s="18">
        <f t="shared" si="224"/>
        <v>4.4778486669848627</v>
      </c>
      <c r="AH84" t="str">
        <f t="shared" si="257"/>
        <v>21 Science, research, engineering and technology professionals</v>
      </c>
      <c r="AI84" s="18">
        <f t="shared" si="225"/>
        <v>2.8465020745161773</v>
      </c>
      <c r="AJ84" s="18">
        <f t="shared" si="225"/>
        <v>14.467590374873286</v>
      </c>
      <c r="AK84" s="18">
        <f t="shared" si="225"/>
        <v>3.7803881163683162</v>
      </c>
      <c r="AL84" s="18">
        <f t="shared" si="225"/>
        <v>1.2970132353389952</v>
      </c>
      <c r="AM84" s="18">
        <f t="shared" si="226"/>
        <v>2.8493585085999973</v>
      </c>
      <c r="AO84" s="18">
        <f t="shared" si="227"/>
        <v>2.1181308654503406</v>
      </c>
      <c r="AP84" s="18">
        <f t="shared" si="228"/>
        <v>2.6582459370054323</v>
      </c>
      <c r="AQ84" s="18">
        <f t="shared" si="229"/>
        <v>4.1926629398530757</v>
      </c>
      <c r="AS84" t="str">
        <f t="shared" si="258"/>
        <v>21 Science, research, engineering and technology professionals</v>
      </c>
      <c r="AT84" s="18">
        <f t="shared" si="230"/>
        <v>4.4836323520118793</v>
      </c>
      <c r="AU84" s="18">
        <f t="shared" si="230"/>
        <v>9.6335835786761859</v>
      </c>
      <c r="AV84" s="18">
        <f t="shared" si="230"/>
        <v>3.1642073760224099</v>
      </c>
      <c r="AW84" s="18">
        <f t="shared" si="230"/>
        <v>1.0048805891851753</v>
      </c>
      <c r="AX84" s="18">
        <f t="shared" si="231"/>
        <v>2.1970305700930615</v>
      </c>
      <c r="AZ84" s="18">
        <f t="shared" si="232"/>
        <v>1.7195870228343235</v>
      </c>
      <c r="BA84" s="18">
        <f t="shared" si="233"/>
        <v>2.4160358792296055</v>
      </c>
      <c r="BB84" s="18">
        <f t="shared" si="234"/>
        <v>3.6897941268569046</v>
      </c>
      <c r="BD84" t="str">
        <f t="shared" si="259"/>
        <v>21 Science, research, engineering and technology professionals</v>
      </c>
      <c r="BE84" s="18">
        <f t="shared" si="235"/>
        <v>4.9283983657542052</v>
      </c>
      <c r="BF84" s="18">
        <f t="shared" si="235"/>
        <v>24.162003263702523</v>
      </c>
      <c r="BG84" s="18">
        <f t="shared" si="235"/>
        <v>-0.22116475184976725</v>
      </c>
      <c r="BH84" s="18">
        <f t="shared" si="235"/>
        <v>0.27836654134749672</v>
      </c>
      <c r="BI84" s="18">
        <f t="shared" si="236"/>
        <v>1.4678213724914402</v>
      </c>
      <c r="BK84" s="18">
        <f t="shared" si="237"/>
        <v>0.11157885497257158</v>
      </c>
      <c r="BL84" s="18">
        <f t="shared" si="238"/>
        <v>1.681078802895275</v>
      </c>
      <c r="BM84" s="18">
        <f t="shared" si="239"/>
        <v>1.769583647949724</v>
      </c>
      <c r="BO84" t="str">
        <f t="shared" si="260"/>
        <v>21 Science, research, engineering and technology professionals</v>
      </c>
      <c r="BP84" s="18">
        <f t="shared" si="240"/>
        <v>2.2628300711253768</v>
      </c>
      <c r="BQ84" s="18">
        <f t="shared" si="240"/>
        <v>24.250200473276038</v>
      </c>
      <c r="BR84" s="18">
        <f t="shared" si="240"/>
        <v>-1.1777557831584295</v>
      </c>
      <c r="BS84" s="18">
        <f t="shared" si="240"/>
        <v>-1.5696980046226439</v>
      </c>
      <c r="BT84" s="18">
        <f t="shared" si="241"/>
        <v>-2.03149955417814E-3</v>
      </c>
      <c r="BV84" s="18">
        <f t="shared" si="242"/>
        <v>-1.4392236243248369</v>
      </c>
      <c r="BW84" s="18">
        <f t="shared" si="243"/>
        <v>1.7768392460404403</v>
      </c>
      <c r="BX84" s="18">
        <f t="shared" si="244"/>
        <v>0.67960531692810022</v>
      </c>
      <c r="BZ84" t="str">
        <f t="shared" si="261"/>
        <v>21 Science, research, engineering and technology professionals</v>
      </c>
      <c r="CA84" s="18">
        <f t="shared" si="245"/>
        <v>1.9163413603655144</v>
      </c>
      <c r="CB84" s="18">
        <f t="shared" si="245"/>
        <v>9.6707232015289968</v>
      </c>
      <c r="CC84" s="18">
        <f t="shared" si="245"/>
        <v>1.6011465537792313</v>
      </c>
      <c r="CD84" s="18">
        <f t="shared" si="245"/>
        <v>-2.6051418435996343</v>
      </c>
      <c r="CE84" s="18">
        <f t="shared" si="246"/>
        <v>-0.5747932180537596</v>
      </c>
      <c r="CG84" s="18">
        <f t="shared" si="247"/>
        <v>-1.2227595049770112</v>
      </c>
      <c r="CH84" s="18">
        <f t="shared" si="248"/>
        <v>1.6230963012912936</v>
      </c>
      <c r="CI84" s="18">
        <f t="shared" si="249"/>
        <v>0.66574672497086151</v>
      </c>
      <c r="CK84" t="str">
        <f t="shared" si="262"/>
        <v>21 Science, research, engineering and technology professionals</v>
      </c>
      <c r="CL84" s="18">
        <f t="shared" si="250"/>
        <v>9.890022783897745</v>
      </c>
      <c r="CM84" s="18">
        <f t="shared" si="250"/>
        <v>-6.2783202376755831</v>
      </c>
      <c r="CN84" s="18">
        <f t="shared" si="250"/>
        <v>4.1052737354162705</v>
      </c>
      <c r="CO84" s="18">
        <f t="shared" si="250"/>
        <v>-2.2667105722223746</v>
      </c>
      <c r="CP84" s="18">
        <f t="shared" si="251"/>
        <v>-0.5793026894343245</v>
      </c>
      <c r="CR84" s="18">
        <f t="shared" si="252"/>
        <v>-0.1872730624951302</v>
      </c>
      <c r="CS84" s="18">
        <f t="shared" si="253"/>
        <v>2.0683705073764491</v>
      </c>
      <c r="CT84" s="18">
        <f t="shared" si="254"/>
        <v>1.9282560573608443</v>
      </c>
    </row>
    <row r="85" spans="1:98" x14ac:dyDescent="0.2">
      <c r="A85" t="str">
        <f t="shared" si="209"/>
        <v>22 Health professionals</v>
      </c>
      <c r="B85" s="18">
        <f t="shared" si="210"/>
        <v>5.2881081295063526</v>
      </c>
      <c r="C85" s="18">
        <f t="shared" si="210"/>
        <v>-3.8221243153714557</v>
      </c>
      <c r="D85" s="18">
        <f t="shared" si="210"/>
        <v>6.5695420038924368</v>
      </c>
      <c r="E85" s="18">
        <f t="shared" si="210"/>
        <v>3.2479892688690892</v>
      </c>
      <c r="F85" s="18">
        <f t="shared" si="211"/>
        <v>3.8134308546182938</v>
      </c>
      <c r="H85" s="18">
        <f t="shared" si="212"/>
        <v>4.3435083297072241</v>
      </c>
      <c r="I85" s="18">
        <f t="shared" si="213"/>
        <v>3.9260542934129283</v>
      </c>
      <c r="J85" s="18">
        <f t="shared" si="214"/>
        <v>6.7771805479452274</v>
      </c>
      <c r="L85" t="str">
        <f t="shared" si="255"/>
        <v>22 Health professionals</v>
      </c>
      <c r="M85" s="18">
        <f t="shared" si="215"/>
        <v>6.9172912959914346</v>
      </c>
      <c r="N85" s="18">
        <f t="shared" si="215"/>
        <v>-5.3665403945667993</v>
      </c>
      <c r="O85" s="18">
        <f t="shared" si="215"/>
        <v>5.1147002502949235</v>
      </c>
      <c r="P85" s="18">
        <f t="shared" si="215"/>
        <v>2.9693235132663087</v>
      </c>
      <c r="Q85" s="18">
        <f t="shared" si="216"/>
        <v>3.0896433401759182</v>
      </c>
      <c r="S85" s="18">
        <f t="shared" si="217"/>
        <v>3.6795392217936485</v>
      </c>
      <c r="T85" s="18">
        <f t="shared" si="218"/>
        <v>3.8636255088740468</v>
      </c>
      <c r="U85" s="18">
        <f t="shared" si="219"/>
        <v>6.2573063358065895</v>
      </c>
      <c r="W85" t="str">
        <f t="shared" si="256"/>
        <v>22 Health professionals</v>
      </c>
      <c r="X85" s="18">
        <f t="shared" si="220"/>
        <v>3.4433497511398681</v>
      </c>
      <c r="Y85" s="18">
        <f t="shared" si="220"/>
        <v>1.7452446223055418</v>
      </c>
      <c r="Z85" s="18">
        <f t="shared" si="220"/>
        <v>0.19490043993835027</v>
      </c>
      <c r="AA85" s="18">
        <f t="shared" si="220"/>
        <v>0.74757000782919025</v>
      </c>
      <c r="AB85" s="18">
        <f t="shared" si="221"/>
        <v>0.63649453636900333</v>
      </c>
      <c r="AD85" s="18">
        <f t="shared" si="222"/>
        <v>0.56300892459211216</v>
      </c>
      <c r="AE85" s="18">
        <f t="shared" si="223"/>
        <v>3.1296998167796852</v>
      </c>
      <c r="AF85" s="18">
        <f t="shared" si="224"/>
        <v>3.5006959805173876</v>
      </c>
      <c r="AH85" t="str">
        <f t="shared" si="257"/>
        <v>22 Health professionals</v>
      </c>
      <c r="AI85" s="18">
        <f t="shared" si="225"/>
        <v>-6.6398433767892779</v>
      </c>
      <c r="AJ85" s="18">
        <f t="shared" si="225"/>
        <v>-9.0159621433461119</v>
      </c>
      <c r="AK85" s="18">
        <f t="shared" si="225"/>
        <v>-12.099541378000456</v>
      </c>
      <c r="AL85" s="18">
        <f t="shared" si="225"/>
        <v>-9.2485651070819515</v>
      </c>
      <c r="AM85" s="18">
        <f t="shared" si="226"/>
        <v>-10.134913887266118</v>
      </c>
      <c r="AO85" s="18">
        <f t="shared" si="227"/>
        <v>-10.209019498430838</v>
      </c>
      <c r="AP85" s="18">
        <f t="shared" si="228"/>
        <v>1.0684874353697582</v>
      </c>
      <c r="AQ85" s="18">
        <f t="shared" si="229"/>
        <v>-6.3853821507209751</v>
      </c>
      <c r="AS85" t="str">
        <f t="shared" si="258"/>
        <v>22 Health professionals</v>
      </c>
      <c r="AT85" s="18">
        <f t="shared" si="230"/>
        <v>4.4955313122557961</v>
      </c>
      <c r="AU85" s="18">
        <f t="shared" si="230"/>
        <v>11.799422571225904</v>
      </c>
      <c r="AV85" s="18">
        <f t="shared" si="230"/>
        <v>0.56718669309236969</v>
      </c>
      <c r="AW85" s="18">
        <f t="shared" si="230"/>
        <v>1.3401276799019701</v>
      </c>
      <c r="AX85" s="18">
        <f t="shared" si="231"/>
        <v>1.7204964511865262</v>
      </c>
      <c r="AZ85" s="18">
        <f t="shared" si="232"/>
        <v>1.0818228531259244</v>
      </c>
      <c r="BA85" s="18">
        <f t="shared" si="233"/>
        <v>2.9446967485462494</v>
      </c>
      <c r="BB85" s="18">
        <f t="shared" si="234"/>
        <v>3.6841564969410934</v>
      </c>
      <c r="BD85" t="str">
        <f t="shared" si="259"/>
        <v>22 Health professionals</v>
      </c>
      <c r="BE85" s="18">
        <f t="shared" si="235"/>
        <v>5.1671120601576526</v>
      </c>
      <c r="BF85" s="18">
        <f t="shared" si="235"/>
        <v>20.31397676729787</v>
      </c>
      <c r="BG85" s="18">
        <f t="shared" si="235"/>
        <v>-0.62642998026160024</v>
      </c>
      <c r="BH85" s="18">
        <f t="shared" si="235"/>
        <v>1.67127298506069</v>
      </c>
      <c r="BI85" s="18">
        <f t="shared" si="236"/>
        <v>2.0154200692691138</v>
      </c>
      <c r="BK85" s="18">
        <f t="shared" si="237"/>
        <v>0.89952883103361359</v>
      </c>
      <c r="BL85" s="18">
        <f t="shared" si="238"/>
        <v>2.9888769612908206</v>
      </c>
      <c r="BM85" s="18">
        <f t="shared" si="239"/>
        <v>3.5976315405064074</v>
      </c>
      <c r="BO85" t="str">
        <f t="shared" si="260"/>
        <v>22 Health professionals</v>
      </c>
      <c r="BP85" s="18">
        <f t="shared" si="240"/>
        <v>3.9228159772426441</v>
      </c>
      <c r="BQ85" s="18">
        <f t="shared" si="240"/>
        <v>20.842404016294978</v>
      </c>
      <c r="BR85" s="18">
        <f t="shared" si="240"/>
        <v>-5.1761892016586426</v>
      </c>
      <c r="BS85" s="18">
        <f t="shared" si="240"/>
        <v>-2.7540812151675254</v>
      </c>
      <c r="BT85" s="18">
        <f t="shared" si="241"/>
        <v>-2.1986130379943902</v>
      </c>
      <c r="BV85" s="18">
        <f t="shared" si="242"/>
        <v>-3.5682479247304166</v>
      </c>
      <c r="BW85" s="18">
        <f t="shared" si="243"/>
        <v>1.990312827317009</v>
      </c>
      <c r="BX85" s="18">
        <f t="shared" si="244"/>
        <v>-0.52712955780397364</v>
      </c>
      <c r="BZ85" t="str">
        <f t="shared" si="261"/>
        <v>22 Health professionals</v>
      </c>
      <c r="CA85" s="18">
        <f t="shared" si="245"/>
        <v>4.8958184815209416</v>
      </c>
      <c r="CB85" s="18">
        <f t="shared" si="245"/>
        <v>-11.785140188805155</v>
      </c>
      <c r="CC85" s="18">
        <f t="shared" si="245"/>
        <v>-5.5396303270438985</v>
      </c>
      <c r="CD85" s="18">
        <f t="shared" si="245"/>
        <v>-6.0020113183778641</v>
      </c>
      <c r="CE85" s="18">
        <f t="shared" si="246"/>
        <v>-6.2306355189064577</v>
      </c>
      <c r="CG85" s="18">
        <f t="shared" si="247"/>
        <v>-5.8481363524590773</v>
      </c>
      <c r="CH85" s="18">
        <f t="shared" si="248"/>
        <v>1.5305348223934256</v>
      </c>
      <c r="CI85" s="18">
        <f t="shared" si="249"/>
        <v>-2.7235851363738184</v>
      </c>
      <c r="CK85" t="str">
        <f t="shared" si="262"/>
        <v>22 Health professionals</v>
      </c>
      <c r="CL85" s="18">
        <f t="shared" si="250"/>
        <v>10.60084399326573</v>
      </c>
      <c r="CM85" s="18">
        <f t="shared" si="250"/>
        <v>0.57178803518356247</v>
      </c>
      <c r="CN85" s="18">
        <f t="shared" si="250"/>
        <v>-2.4991345976262291</v>
      </c>
      <c r="CO85" s="18">
        <f t="shared" si="250"/>
        <v>-2.8230640646338512</v>
      </c>
      <c r="CP85" s="18">
        <f t="shared" si="251"/>
        <v>-2.5129545150419763</v>
      </c>
      <c r="CR85" s="18">
        <f t="shared" si="252"/>
        <v>-2.7152073301688451</v>
      </c>
      <c r="CS85" s="18">
        <f t="shared" si="253"/>
        <v>1.8564255620211689</v>
      </c>
      <c r="CT85" s="18">
        <f t="shared" si="254"/>
        <v>-0.13832962551754147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2.8358005310805678</v>
      </c>
      <c r="C86" s="18">
        <f t="shared" si="210"/>
        <v>-1.891796466554907</v>
      </c>
      <c r="D86" s="18">
        <f t="shared" si="210"/>
        <v>2.8242363638067758</v>
      </c>
      <c r="E86" s="18">
        <f t="shared" si="210"/>
        <v>1.7010032676641806</v>
      </c>
      <c r="F86" s="18">
        <f t="shared" si="211"/>
        <v>1.8215484973256313</v>
      </c>
      <c r="H86" s="18">
        <f t="shared" si="212"/>
        <v>2.0740443057271074</v>
      </c>
      <c r="I86" s="18">
        <f t="shared" si="213"/>
        <v>3.2949206935493303</v>
      </c>
      <c r="J86" s="18">
        <f t="shared" si="214"/>
        <v>4.6833205192087002</v>
      </c>
      <c r="L86" t="str">
        <f t="shared" si="255"/>
        <v>23 Teaching and other educational professionals</v>
      </c>
      <c r="M86" s="18">
        <f t="shared" si="215"/>
        <v>4.0321730810208622</v>
      </c>
      <c r="N86" s="18">
        <f t="shared" si="215"/>
        <v>0.68409228177175319</v>
      </c>
      <c r="O86" s="18">
        <f t="shared" si="215"/>
        <v>2.9088548636114542</v>
      </c>
      <c r="P86" s="18">
        <f t="shared" si="215"/>
        <v>1.822264174619459</v>
      </c>
      <c r="Q86" s="18">
        <f t="shared" si="216"/>
        <v>2.0888367850620648</v>
      </c>
      <c r="S86" s="18">
        <f t="shared" si="217"/>
        <v>2.1831802672605205</v>
      </c>
      <c r="T86" s="18">
        <f t="shared" si="218"/>
        <v>3.4202671429037323</v>
      </c>
      <c r="U86" s="18">
        <f t="shared" si="219"/>
        <v>4.8632275343401421</v>
      </c>
      <c r="W86" t="str">
        <f t="shared" si="256"/>
        <v>23 Teaching and other educational professionals</v>
      </c>
      <c r="X86" s="18">
        <f t="shared" si="220"/>
        <v>-2.8258091133525509</v>
      </c>
      <c r="Y86" s="18">
        <f t="shared" si="220"/>
        <v>9.4152972047730756</v>
      </c>
      <c r="Z86" s="18">
        <f t="shared" si="220"/>
        <v>-5.4931053879703429</v>
      </c>
      <c r="AA86" s="18">
        <f t="shared" si="220"/>
        <v>-2.8605290755362778</v>
      </c>
      <c r="AB86" s="18">
        <f t="shared" si="221"/>
        <v>-2.9720059467916338</v>
      </c>
      <c r="AD86" s="18">
        <f t="shared" si="222"/>
        <v>-3.7461033378688779</v>
      </c>
      <c r="AE86" s="18">
        <f t="shared" si="223"/>
        <v>2.1155836072864531</v>
      </c>
      <c r="AF86" s="18">
        <f t="shared" si="224"/>
        <v>-0.46182419978657574</v>
      </c>
      <c r="AH86" t="str">
        <f t="shared" si="257"/>
        <v>23 Teaching and other educational professionals</v>
      </c>
      <c r="AI86" s="18">
        <f t="shared" si="225"/>
        <v>-14.44395513611968</v>
      </c>
      <c r="AJ86" s="18">
        <f t="shared" si="225"/>
        <v>-9.64677557289939</v>
      </c>
      <c r="AK86" s="18">
        <f t="shared" si="225"/>
        <v>-13.436327312606199</v>
      </c>
      <c r="AL86" s="18">
        <f t="shared" si="225"/>
        <v>-0.79421931087664266</v>
      </c>
      <c r="AM86" s="18">
        <f t="shared" si="226"/>
        <v>-5.4852720481477046</v>
      </c>
      <c r="AO86" s="18">
        <f t="shared" si="227"/>
        <v>-5.2011190399016805</v>
      </c>
      <c r="AP86" s="18">
        <f t="shared" si="228"/>
        <v>0.89245856588222594</v>
      </c>
      <c r="AQ86" s="18">
        <f t="shared" si="229"/>
        <v>-3.441592683061212</v>
      </c>
      <c r="AS86" t="str">
        <f t="shared" si="258"/>
        <v>23 Teaching and other educational professionals</v>
      </c>
      <c r="AT86" s="18">
        <f t="shared" si="230"/>
        <v>-0.94866772532454791</v>
      </c>
      <c r="AU86" s="18">
        <f t="shared" si="230"/>
        <v>6.9072072077840829</v>
      </c>
      <c r="AV86" s="18">
        <f t="shared" si="230"/>
        <v>-5.3273452226862865</v>
      </c>
      <c r="AW86" s="18">
        <f t="shared" si="230"/>
        <v>-1.4658755197188844</v>
      </c>
      <c r="AX86" s="18">
        <f t="shared" si="231"/>
        <v>-2.1919109321245411</v>
      </c>
      <c r="AZ86" s="18">
        <f t="shared" si="232"/>
        <v>-2.7702222050290493</v>
      </c>
      <c r="BA86" s="18">
        <f t="shared" si="233"/>
        <v>1.9288489100749429</v>
      </c>
      <c r="BB86" s="18">
        <f t="shared" si="234"/>
        <v>-8.0560783988459228E-2</v>
      </c>
      <c r="BD86" t="str">
        <f t="shared" si="259"/>
        <v>23 Teaching and other educational professionals</v>
      </c>
      <c r="BE86" s="18">
        <f t="shared" si="235"/>
        <v>0.34432165096871525</v>
      </c>
      <c r="BF86" s="18">
        <f t="shared" si="235"/>
        <v>29.740903781747097</v>
      </c>
      <c r="BG86" s="18">
        <f t="shared" si="235"/>
        <v>-5.4096813151698342</v>
      </c>
      <c r="BH86" s="18">
        <f t="shared" si="235"/>
        <v>1.053701906038329</v>
      </c>
      <c r="BI86" s="18">
        <f t="shared" si="236"/>
        <v>0.54594029290693236</v>
      </c>
      <c r="BK86" s="18">
        <f t="shared" si="237"/>
        <v>-1.1483973766822642</v>
      </c>
      <c r="BL86" s="18">
        <f t="shared" si="238"/>
        <v>1.8787903533151518</v>
      </c>
      <c r="BM86" s="18">
        <f t="shared" si="239"/>
        <v>1.0117632829868661</v>
      </c>
      <c r="BO86" t="str">
        <f t="shared" si="260"/>
        <v>23 Teaching and other educational professionals</v>
      </c>
      <c r="BP86" s="18">
        <f t="shared" si="240"/>
        <v>-0.12904790441743419</v>
      </c>
      <c r="BQ86" s="18">
        <f t="shared" si="240"/>
        <v>26.60906774181435</v>
      </c>
      <c r="BR86" s="18">
        <f t="shared" si="240"/>
        <v>-7.9808828793392683</v>
      </c>
      <c r="BS86" s="18">
        <f t="shared" si="240"/>
        <v>-2.6698043452394793</v>
      </c>
      <c r="BT86" s="18">
        <f t="shared" si="241"/>
        <v>-2.7766250449306584</v>
      </c>
      <c r="BV86" s="18">
        <f t="shared" si="242"/>
        <v>-4.4733784949811506</v>
      </c>
      <c r="BW86" s="18">
        <f t="shared" si="243"/>
        <v>1.8292204873500806</v>
      </c>
      <c r="BX86" s="18">
        <f t="shared" si="244"/>
        <v>-1.3480210782557456</v>
      </c>
      <c r="BZ86" t="str">
        <f t="shared" si="261"/>
        <v>23 Teaching and other educational professionals</v>
      </c>
      <c r="CA86" s="18">
        <f t="shared" si="245"/>
        <v>1.0604917236014533</v>
      </c>
      <c r="CB86" s="18">
        <f t="shared" si="245"/>
        <v>3.1964177826667273</v>
      </c>
      <c r="CC86" s="18">
        <f t="shared" si="245"/>
        <v>-6.4774459067388097</v>
      </c>
      <c r="CD86" s="18">
        <f t="shared" si="245"/>
        <v>-5.047733800095644</v>
      </c>
      <c r="CE86" s="18">
        <f t="shared" si="246"/>
        <v>-5.003799595011138</v>
      </c>
      <c r="CG86" s="18">
        <f t="shared" si="247"/>
        <v>-5.5267166490065911</v>
      </c>
      <c r="CH86" s="18">
        <f t="shared" si="248"/>
        <v>1.5089633342612929</v>
      </c>
      <c r="CI86" s="18">
        <f t="shared" si="249"/>
        <v>-2.5563903050869974</v>
      </c>
      <c r="CK86" t="str">
        <f t="shared" si="262"/>
        <v>23 Teaching and other educational professionals</v>
      </c>
      <c r="CL86" s="18">
        <f t="shared" si="250"/>
        <v>7.3686122432586654</v>
      </c>
      <c r="CM86" s="18">
        <f t="shared" si="250"/>
        <v>7.2938431891756306</v>
      </c>
      <c r="CN86" s="18">
        <f t="shared" si="250"/>
        <v>-5.0162635192737675</v>
      </c>
      <c r="CO86" s="18">
        <f t="shared" si="250"/>
        <v>-3.2241935127199417</v>
      </c>
      <c r="CP86" s="18">
        <f t="shared" si="251"/>
        <v>-3.1653994898814264</v>
      </c>
      <c r="CR86" s="18">
        <f t="shared" si="252"/>
        <v>-3.8252758226734018</v>
      </c>
      <c r="CS86" s="18">
        <f t="shared" si="253"/>
        <v>1.7672862903036268</v>
      </c>
      <c r="CT86" s="18">
        <f t="shared" si="254"/>
        <v>-1.0187878844632126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8.3335214393522641</v>
      </c>
      <c r="C87" s="18">
        <f t="shared" si="210"/>
        <v>2.2522509284250702E-4</v>
      </c>
      <c r="D87" s="18">
        <f t="shared" si="210"/>
        <v>6.4339524316249674</v>
      </c>
      <c r="E87" s="18">
        <f t="shared" si="210"/>
        <v>3.1266777050965811</v>
      </c>
      <c r="F87" s="18">
        <f t="shared" si="211"/>
        <v>3.9488077015330525</v>
      </c>
      <c r="H87" s="18">
        <f t="shared" si="212"/>
        <v>4.2175232661132878</v>
      </c>
      <c r="I87" s="18">
        <f t="shared" si="213"/>
        <v>4.0198558287269925</v>
      </c>
      <c r="J87" s="18">
        <f t="shared" si="214"/>
        <v>6.7512987737559316</v>
      </c>
      <c r="L87" t="str">
        <f t="shared" si="255"/>
        <v>24 Business, media and public service professionals</v>
      </c>
      <c r="M87" s="18">
        <f t="shared" si="215"/>
        <v>8.6376852111534461</v>
      </c>
      <c r="N87" s="18">
        <f t="shared" si="215"/>
        <v>2.1094433562297787</v>
      </c>
      <c r="O87" s="18">
        <f t="shared" si="215"/>
        <v>5.7023484191398577</v>
      </c>
      <c r="P87" s="18">
        <f t="shared" si="215"/>
        <v>2.8778984239050676</v>
      </c>
      <c r="Q87" s="18">
        <f t="shared" si="216"/>
        <v>3.7037283977380042</v>
      </c>
      <c r="S87" s="18">
        <f t="shared" si="217"/>
        <v>3.8108948617164407</v>
      </c>
      <c r="T87" s="18">
        <f t="shared" si="218"/>
        <v>3.8770474319797854</v>
      </c>
      <c r="U87" s="18">
        <f t="shared" si="219"/>
        <v>6.360337938372207</v>
      </c>
      <c r="W87" t="str">
        <f t="shared" si="256"/>
        <v>24 Business, media and public service professionals</v>
      </c>
      <c r="X87" s="18">
        <f t="shared" si="220"/>
        <v>5.5728414978462926</v>
      </c>
      <c r="Y87" s="18">
        <f t="shared" si="220"/>
        <v>14.206916642820033</v>
      </c>
      <c r="Z87" s="18">
        <f t="shared" si="220"/>
        <v>0.7504682474661406</v>
      </c>
      <c r="AA87" s="18">
        <f t="shared" si="220"/>
        <v>1.1203148854127321</v>
      </c>
      <c r="AB87" s="18">
        <f t="shared" si="221"/>
        <v>1.7757928118452559</v>
      </c>
      <c r="AD87" s="18">
        <f t="shared" si="222"/>
        <v>0.99688206542134505</v>
      </c>
      <c r="AE87" s="18">
        <f t="shared" si="223"/>
        <v>3.0223550827808809</v>
      </c>
      <c r="AF87" s="18">
        <f t="shared" si="224"/>
        <v>3.6956157784652222</v>
      </c>
      <c r="AH87" t="str">
        <f t="shared" si="257"/>
        <v>24 Business, media and public service professionals</v>
      </c>
      <c r="AI87" s="18">
        <f t="shared" si="225"/>
        <v>-0.6476860234153281</v>
      </c>
      <c r="AJ87" s="18">
        <f t="shared" si="225"/>
        <v>13.291599522528141</v>
      </c>
      <c r="AK87" s="18">
        <f t="shared" si="225"/>
        <v>-2.3010006007002204</v>
      </c>
      <c r="AL87" s="18">
        <f t="shared" si="225"/>
        <v>0.54121638886750478</v>
      </c>
      <c r="AM87" s="18">
        <f t="shared" si="226"/>
        <v>0.39061216130751308</v>
      </c>
      <c r="AO87" s="18">
        <f t="shared" si="227"/>
        <v>-0.41525963730607574</v>
      </c>
      <c r="AP87" s="18">
        <f t="shared" si="228"/>
        <v>1.9653006174249477</v>
      </c>
      <c r="AQ87" s="18">
        <f t="shared" si="229"/>
        <v>1.6514381151779389</v>
      </c>
      <c r="AS87" t="str">
        <f t="shared" si="258"/>
        <v>24 Business, media and public service professionals</v>
      </c>
      <c r="AT87" s="18">
        <f t="shared" si="230"/>
        <v>4.6619760445946179</v>
      </c>
      <c r="AU87" s="18">
        <f t="shared" si="230"/>
        <v>14.959577979886184</v>
      </c>
      <c r="AV87" s="18">
        <f t="shared" si="230"/>
        <v>0.49119371308672388</v>
      </c>
      <c r="AW87" s="18">
        <f t="shared" si="230"/>
        <v>1.2080328600861723</v>
      </c>
      <c r="AX87" s="18">
        <f t="shared" si="231"/>
        <v>1.7907792296198322</v>
      </c>
      <c r="AZ87" s="18">
        <f t="shared" si="232"/>
        <v>0.96852010862944482</v>
      </c>
      <c r="BA87" s="18">
        <f t="shared" si="233"/>
        <v>2.8118772572852224</v>
      </c>
      <c r="BB87" s="18">
        <f t="shared" si="234"/>
        <v>3.4836316658260147</v>
      </c>
      <c r="BD87" t="str">
        <f t="shared" si="259"/>
        <v>24 Business, media and public service professionals</v>
      </c>
      <c r="BE87" s="18">
        <f t="shared" si="235"/>
        <v>5.7436393614439085</v>
      </c>
      <c r="BF87" s="18">
        <f t="shared" si="235"/>
        <v>28.885268218921635</v>
      </c>
      <c r="BG87" s="18">
        <f t="shared" si="235"/>
        <v>-1.9759133795658079</v>
      </c>
      <c r="BH87" s="18">
        <f t="shared" si="235"/>
        <v>0.98665251144769428</v>
      </c>
      <c r="BI87" s="18">
        <f t="shared" si="236"/>
        <v>1.5884166841453107</v>
      </c>
      <c r="BK87" s="18">
        <f t="shared" si="237"/>
        <v>-1.0686700247497516E-2</v>
      </c>
      <c r="BL87" s="18">
        <f t="shared" si="238"/>
        <v>2.1558502627055942</v>
      </c>
      <c r="BM87" s="18">
        <f t="shared" si="239"/>
        <v>2.1479239858469334</v>
      </c>
      <c r="BO87" t="str">
        <f t="shared" si="260"/>
        <v>24 Business, media and public service professionals</v>
      </c>
      <c r="BP87" s="18">
        <f t="shared" si="240"/>
        <v>2.5414808354757845</v>
      </c>
      <c r="BQ87" s="18">
        <f t="shared" si="240"/>
        <v>30.19142470207834</v>
      </c>
      <c r="BR87" s="18">
        <f t="shared" si="240"/>
        <v>-5.0080222788816968</v>
      </c>
      <c r="BS87" s="18">
        <f t="shared" si="240"/>
        <v>-2.2977225107242538</v>
      </c>
      <c r="BT87" s="18">
        <f t="shared" si="241"/>
        <v>-1.3995279971361407</v>
      </c>
      <c r="BV87" s="18">
        <f t="shared" si="242"/>
        <v>-3.2096408065216075</v>
      </c>
      <c r="BW87" s="18">
        <f t="shared" si="243"/>
        <v>1.7356141080934417</v>
      </c>
      <c r="BX87" s="18">
        <f t="shared" si="244"/>
        <v>-0.64492209204216611</v>
      </c>
      <c r="BZ87" t="str">
        <f t="shared" si="261"/>
        <v>24 Business, media and public service professionals</v>
      </c>
      <c r="CA87" s="18">
        <f t="shared" si="245"/>
        <v>3.9743156993509166</v>
      </c>
      <c r="CB87" s="18">
        <f t="shared" si="245"/>
        <v>9.999911977033161</v>
      </c>
      <c r="CC87" s="18">
        <f t="shared" si="245"/>
        <v>-3.2713462295570706</v>
      </c>
      <c r="CD87" s="18">
        <f t="shared" si="245"/>
        <v>-4.1740230481184586</v>
      </c>
      <c r="CE87" s="18">
        <f t="shared" si="246"/>
        <v>-3.0606645441987768</v>
      </c>
      <c r="CG87" s="18">
        <f t="shared" si="247"/>
        <v>-3.8740706593538565</v>
      </c>
      <c r="CH87" s="18">
        <f t="shared" si="248"/>
        <v>1.6281229024583288</v>
      </c>
      <c r="CI87" s="18">
        <f t="shared" si="249"/>
        <v>-1.2586233508524503</v>
      </c>
      <c r="CK87" t="str">
        <f t="shared" si="262"/>
        <v>24 Business, media and public service professionals</v>
      </c>
      <c r="CL87" s="18">
        <f t="shared" si="250"/>
        <v>8.3767786541176559</v>
      </c>
      <c r="CM87" s="18">
        <f t="shared" si="250"/>
        <v>-5.2232731956899254</v>
      </c>
      <c r="CN87" s="18">
        <f t="shared" si="250"/>
        <v>-2.5340199865221402</v>
      </c>
      <c r="CO87" s="18">
        <f t="shared" si="250"/>
        <v>-3.3609963127058218</v>
      </c>
      <c r="CP87" s="18">
        <f t="shared" si="251"/>
        <v>-3.2210929038606451</v>
      </c>
      <c r="CR87" s="18">
        <f t="shared" si="252"/>
        <v>-3.0861201256283999</v>
      </c>
      <c r="CS87" s="18">
        <f t="shared" si="253"/>
        <v>1.7965178039659468</v>
      </c>
      <c r="CT87" s="18">
        <f t="shared" si="254"/>
        <v>-0.47534633728151254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8.852135360630097</v>
      </c>
      <c r="C88" s="18">
        <f t="shared" si="210"/>
        <v>-2.2203099310124541</v>
      </c>
      <c r="D88" s="18">
        <f t="shared" si="210"/>
        <v>6.1970730452745926</v>
      </c>
      <c r="E88" s="18">
        <f t="shared" si="210"/>
        <v>4.2609504793753583</v>
      </c>
      <c r="F88" s="18">
        <f t="shared" si="211"/>
        <v>4.4423804871857708</v>
      </c>
      <c r="H88" s="18">
        <f t="shared" si="212"/>
        <v>4.902370518747512</v>
      </c>
      <c r="I88" s="18">
        <f t="shared" si="213"/>
        <v>3.9606657569998482</v>
      </c>
      <c r="J88" s="18">
        <f t="shared" si="214"/>
        <v>7.2087265177583237</v>
      </c>
      <c r="L88" t="str">
        <f t="shared" si="255"/>
        <v>31 Science, engineering and technology associate professionals</v>
      </c>
      <c r="M88" s="18">
        <f t="shared" si="215"/>
        <v>6.5955636100679671</v>
      </c>
      <c r="N88" s="18">
        <f t="shared" si="215"/>
        <v>-0.77688169391209039</v>
      </c>
      <c r="O88" s="18">
        <f t="shared" si="215"/>
        <v>5.1258978603207606</v>
      </c>
      <c r="P88" s="18">
        <f t="shared" si="215"/>
        <v>3.1035549896040848</v>
      </c>
      <c r="Q88" s="18">
        <f t="shared" si="216"/>
        <v>3.4829060653256638</v>
      </c>
      <c r="S88" s="18">
        <f t="shared" si="217"/>
        <v>3.7733091783030748</v>
      </c>
      <c r="T88" s="18">
        <f t="shared" si="218"/>
        <v>3.5089668210298353</v>
      </c>
      <c r="U88" s="18">
        <f t="shared" si="219"/>
        <v>6.070204034799942</v>
      </c>
      <c r="W88" t="str">
        <f t="shared" si="256"/>
        <v>31 Science, engineering and technology associate professionals</v>
      </c>
      <c r="X88" s="18">
        <f t="shared" si="220"/>
        <v>6.8053823457370433</v>
      </c>
      <c r="Y88" s="18">
        <f t="shared" si="220"/>
        <v>6.6710079368131669</v>
      </c>
      <c r="Z88" s="18">
        <f t="shared" si="220"/>
        <v>0.36546138761173186</v>
      </c>
      <c r="AA88" s="18">
        <f t="shared" si="220"/>
        <v>1.5371510713638514</v>
      </c>
      <c r="AB88" s="18">
        <f t="shared" si="221"/>
        <v>1.4819018745145796</v>
      </c>
      <c r="AD88" s="18">
        <f t="shared" si="222"/>
        <v>1.1450758340164846</v>
      </c>
      <c r="AE88" s="18">
        <f t="shared" si="223"/>
        <v>2.6899318140521045</v>
      </c>
      <c r="AF88" s="18">
        <f t="shared" si="224"/>
        <v>3.499864836198574</v>
      </c>
      <c r="AH88" t="str">
        <f t="shared" si="257"/>
        <v>31 Science, engineering and technology associate professionals</v>
      </c>
      <c r="AI88" s="18">
        <f t="shared" si="225"/>
        <v>6.3410602397604654</v>
      </c>
      <c r="AJ88" s="18">
        <f t="shared" si="225"/>
        <v>9.2836214074823999</v>
      </c>
      <c r="AK88" s="18">
        <f t="shared" si="225"/>
        <v>1.7995652388015593</v>
      </c>
      <c r="AL88" s="18">
        <f t="shared" si="225"/>
        <v>2.9901359280870121</v>
      </c>
      <c r="AM88" s="18">
        <f t="shared" si="226"/>
        <v>2.9977085895638966</v>
      </c>
      <c r="AO88" s="18">
        <f t="shared" si="227"/>
        <v>2.5917399062746593</v>
      </c>
      <c r="AP88" s="18">
        <f t="shared" si="228"/>
        <v>3.0629642460365591</v>
      </c>
      <c r="AQ88" s="18">
        <f t="shared" si="229"/>
        <v>4.8683779762029866</v>
      </c>
      <c r="AS88" t="str">
        <f t="shared" si="258"/>
        <v>31 Science, engineering and technology associate professionals</v>
      </c>
      <c r="AT88" s="18">
        <f t="shared" si="230"/>
        <v>4.4813664103111828</v>
      </c>
      <c r="AU88" s="18">
        <f t="shared" si="230"/>
        <v>6.8370202706243388</v>
      </c>
      <c r="AV88" s="18">
        <f t="shared" si="230"/>
        <v>-1.8075170400376983</v>
      </c>
      <c r="AW88" s="18">
        <f t="shared" si="230"/>
        <v>0.79038895375396212</v>
      </c>
      <c r="AX88" s="18">
        <f t="shared" si="231"/>
        <v>0.33593724179490358</v>
      </c>
      <c r="AZ88" s="18">
        <f t="shared" si="232"/>
        <v>-8.3128328654535899E-2</v>
      </c>
      <c r="BA88" s="18">
        <f t="shared" si="233"/>
        <v>2.0920262264218392</v>
      </c>
      <c r="BB88" s="18">
        <f t="shared" si="234"/>
        <v>2.029912614937901</v>
      </c>
      <c r="BD88" t="str">
        <f t="shared" si="259"/>
        <v>31 Science, engineering and technology associate professionals</v>
      </c>
      <c r="BE88" s="18">
        <f t="shared" si="235"/>
        <v>2.9945370100826985</v>
      </c>
      <c r="BF88" s="18">
        <f t="shared" si="235"/>
        <v>23.752692613018379</v>
      </c>
      <c r="BG88" s="18">
        <f t="shared" si="235"/>
        <v>-5.4278375829218684</v>
      </c>
      <c r="BH88" s="18">
        <f t="shared" si="235"/>
        <v>-1.0997115979602401</v>
      </c>
      <c r="BI88" s="18">
        <f t="shared" si="236"/>
        <v>-1.0970655835455312</v>
      </c>
      <c r="BK88" s="18">
        <f t="shared" si="237"/>
        <v>-2.5639928759668806</v>
      </c>
      <c r="BL88" s="18">
        <f t="shared" si="238"/>
        <v>1.5471891169072771</v>
      </c>
      <c r="BM88" s="18">
        <f t="shared" si="239"/>
        <v>-0.43785817890389378</v>
      </c>
      <c r="BO88" t="str">
        <f t="shared" si="260"/>
        <v>31 Science, engineering and technology associate professionals</v>
      </c>
      <c r="BP88" s="18">
        <f t="shared" si="240"/>
        <v>3.1958898820772852</v>
      </c>
      <c r="BQ88" s="18">
        <f t="shared" si="240"/>
        <v>23.369324186370875</v>
      </c>
      <c r="BR88" s="18">
        <f t="shared" si="240"/>
        <v>-4.7265013317595139</v>
      </c>
      <c r="BS88" s="18">
        <f t="shared" si="240"/>
        <v>-0.97288062282291365</v>
      </c>
      <c r="BT88" s="18">
        <f t="shared" si="241"/>
        <v>-0.80824463739695984</v>
      </c>
      <c r="BV88" s="18">
        <f t="shared" si="242"/>
        <v>-2.2402380799253496</v>
      </c>
      <c r="BW88" s="18">
        <f t="shared" si="243"/>
        <v>1.6860097517157113</v>
      </c>
      <c r="BX88" s="18">
        <f t="shared" si="244"/>
        <v>-2.0586673612033035E-2</v>
      </c>
      <c r="BZ88" t="str">
        <f t="shared" si="261"/>
        <v>31 Science, engineering and technology associate professionals</v>
      </c>
      <c r="CA88" s="18">
        <f t="shared" si="245"/>
        <v>3.8799130427725537</v>
      </c>
      <c r="CB88" s="18">
        <f t="shared" si="245"/>
        <v>14.152212893577953</v>
      </c>
      <c r="CC88" s="18">
        <f t="shared" si="245"/>
        <v>-2.6119233250658569</v>
      </c>
      <c r="CD88" s="18">
        <f t="shared" si="245"/>
        <v>-1.6498758581082074</v>
      </c>
      <c r="CE88" s="18">
        <f t="shared" si="246"/>
        <v>-1.034197585436436</v>
      </c>
      <c r="CG88" s="18">
        <f t="shared" si="247"/>
        <v>-1.9716096908110159</v>
      </c>
      <c r="CH88" s="18">
        <f t="shared" si="248"/>
        <v>1.6656486196586107</v>
      </c>
      <c r="CI88" s="18">
        <f t="shared" si="249"/>
        <v>0.15154855432650827</v>
      </c>
      <c r="CK88" t="str">
        <f t="shared" si="262"/>
        <v>31 Science, engineering and technology associate professionals</v>
      </c>
      <c r="CL88" s="18">
        <f t="shared" si="250"/>
        <v>9.5821356715536368</v>
      </c>
      <c r="CM88" s="18">
        <f t="shared" si="250"/>
        <v>2.6417277246047366</v>
      </c>
      <c r="CN88" s="18">
        <f t="shared" si="250"/>
        <v>-1.5608783397342174</v>
      </c>
      <c r="CO88" s="18">
        <f t="shared" si="250"/>
        <v>-1.0720309584818288</v>
      </c>
      <c r="CP88" s="18">
        <f t="shared" si="251"/>
        <v>-0.99728696618438528</v>
      </c>
      <c r="CR88" s="18">
        <f t="shared" si="252"/>
        <v>-1.2352492263587145</v>
      </c>
      <c r="CS88" s="18">
        <f t="shared" si="253"/>
        <v>2.0504631578695864</v>
      </c>
      <c r="CT88" s="18">
        <f t="shared" si="254"/>
        <v>1.1425849612201722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7.1391763695646038</v>
      </c>
      <c r="C89" s="18">
        <f t="shared" si="210"/>
        <v>-20.909844266928722</v>
      </c>
      <c r="D89" s="18">
        <f t="shared" si="210"/>
        <v>17.06954364477118</v>
      </c>
      <c r="E89" s="18">
        <f t="shared" si="210"/>
        <v>5.7227102515754691</v>
      </c>
      <c r="F89" s="18">
        <f t="shared" si="211"/>
        <v>7.183160420456125</v>
      </c>
      <c r="H89" s="18">
        <f t="shared" si="212"/>
        <v>9.3772081352526691</v>
      </c>
      <c r="I89" s="18">
        <f t="shared" si="213"/>
        <v>6.6775854558622338</v>
      </c>
      <c r="J89" s="18">
        <f t="shared" si="214"/>
        <v>11.999412993990033</v>
      </c>
      <c r="L89" t="str">
        <f t="shared" si="255"/>
        <v>32 Health and social care associate professionals</v>
      </c>
      <c r="M89" s="18">
        <f t="shared" si="215"/>
        <v>7.6160291839270311</v>
      </c>
      <c r="N89" s="18">
        <f t="shared" si="215"/>
        <v>-9.2375578668275722</v>
      </c>
      <c r="O89" s="18">
        <f t="shared" si="215"/>
        <v>18.059801957502163</v>
      </c>
      <c r="P89" s="18">
        <f t="shared" si="215"/>
        <v>5.3274183155733068</v>
      </c>
      <c r="Q89" s="18">
        <f t="shared" si="216"/>
        <v>8.140762164429006</v>
      </c>
      <c r="S89" s="18">
        <f t="shared" si="217"/>
        <v>9.4111651531199936</v>
      </c>
      <c r="T89" s="18">
        <f t="shared" si="218"/>
        <v>6.644749504276648</v>
      </c>
      <c r="U89" s="18">
        <f t="shared" si="219"/>
        <v>12.007260171920064</v>
      </c>
      <c r="W89" t="str">
        <f t="shared" si="256"/>
        <v>32 Health and social care associate professionals</v>
      </c>
      <c r="X89" s="18">
        <f t="shared" si="220"/>
        <v>3.6896936016884263</v>
      </c>
      <c r="Y89" s="18">
        <f t="shared" si="220"/>
        <v>-1.7482675572425332</v>
      </c>
      <c r="Z89" s="18">
        <f t="shared" si="220"/>
        <v>12.277655671025901</v>
      </c>
      <c r="AA89" s="18">
        <f t="shared" si="220"/>
        <v>2.4541961022675807</v>
      </c>
      <c r="AB89" s="18">
        <f t="shared" si="221"/>
        <v>5.1523601388188345</v>
      </c>
      <c r="AD89" s="18">
        <f t="shared" si="222"/>
        <v>5.6292700737724743</v>
      </c>
      <c r="AE89" s="18">
        <f t="shared" si="223"/>
        <v>5.3789496213106025</v>
      </c>
      <c r="AF89" s="18">
        <f t="shared" si="224"/>
        <v>8.6443469067766223</v>
      </c>
      <c r="AH89" t="str">
        <f t="shared" si="257"/>
        <v>32 Health and social care associate professionals</v>
      </c>
      <c r="AI89" s="18">
        <f t="shared" si="225"/>
        <v>-4.0785771074602684</v>
      </c>
      <c r="AJ89" s="18">
        <f t="shared" si="225"/>
        <v>-6.1106070170641509</v>
      </c>
      <c r="AK89" s="18">
        <f t="shared" si="225"/>
        <v>3.3534178972132622</v>
      </c>
      <c r="AL89" s="18">
        <f t="shared" si="225"/>
        <v>-4.0654982845658711</v>
      </c>
      <c r="AM89" s="18">
        <f t="shared" si="226"/>
        <v>-1.9383239502869243</v>
      </c>
      <c r="AO89" s="18">
        <f t="shared" si="227"/>
        <v>-1.6536686554791014</v>
      </c>
      <c r="AP89" s="18">
        <f t="shared" si="228"/>
        <v>2.5515675802453064</v>
      </c>
      <c r="AQ89" s="18">
        <f t="shared" si="229"/>
        <v>1.4333300596948151</v>
      </c>
      <c r="AS89" t="str">
        <f t="shared" si="258"/>
        <v>32 Health and social care associate professionals</v>
      </c>
      <c r="AT89" s="18">
        <f t="shared" si="230"/>
        <v>3.7845920114134568</v>
      </c>
      <c r="AU89" s="18">
        <f t="shared" si="230"/>
        <v>4.7388586968700519</v>
      </c>
      <c r="AV89" s="18">
        <f t="shared" si="230"/>
        <v>9.0280543601129803</v>
      </c>
      <c r="AW89" s="18">
        <f t="shared" si="230"/>
        <v>1.9156674304642074</v>
      </c>
      <c r="AX89" s="18">
        <f t="shared" si="231"/>
        <v>4.2648786982993903</v>
      </c>
      <c r="AZ89" s="18">
        <f t="shared" si="232"/>
        <v>4.2333564033490312</v>
      </c>
      <c r="BA89" s="18">
        <f t="shared" si="233"/>
        <v>4.4855170033585301</v>
      </c>
      <c r="BB89" s="18">
        <f t="shared" si="234"/>
        <v>7.0893232975846043</v>
      </c>
      <c r="BD89" t="str">
        <f t="shared" si="259"/>
        <v>32 Health and social care associate professionals</v>
      </c>
      <c r="BE89" s="18">
        <f t="shared" si="235"/>
        <v>4.5874518432746925</v>
      </c>
      <c r="BF89" s="18">
        <f t="shared" si="235"/>
        <v>17.170540166896274</v>
      </c>
      <c r="BG89" s="18">
        <f t="shared" si="235"/>
        <v>10.123544610886093</v>
      </c>
      <c r="BH89" s="18">
        <f t="shared" si="235"/>
        <v>3.236160756469264</v>
      </c>
      <c r="BI89" s="18">
        <f t="shared" si="236"/>
        <v>6.1777729986133068</v>
      </c>
      <c r="BK89" s="18">
        <f t="shared" si="237"/>
        <v>5.4827128793176305</v>
      </c>
      <c r="BL89" s="18">
        <f t="shared" si="238"/>
        <v>4.7772260744936235</v>
      </c>
      <c r="BM89" s="18">
        <f t="shared" si="239"/>
        <v>8.1540803743613601</v>
      </c>
      <c r="BO89" t="str">
        <f t="shared" si="260"/>
        <v>32 Health and social care associate professionals</v>
      </c>
      <c r="BP89" s="18">
        <f t="shared" si="240"/>
        <v>2.2324574688832755</v>
      </c>
      <c r="BQ89" s="18">
        <f t="shared" si="240"/>
        <v>19.337484662795923</v>
      </c>
      <c r="BR89" s="18">
        <f t="shared" si="240"/>
        <v>4.694259809074941</v>
      </c>
      <c r="BS89" s="18">
        <f t="shared" si="240"/>
        <v>-1.7084517092700202</v>
      </c>
      <c r="BT89" s="18">
        <f t="shared" si="241"/>
        <v>1.4721966947346399</v>
      </c>
      <c r="BV89" s="18">
        <f t="shared" si="242"/>
        <v>0.38105158692922636</v>
      </c>
      <c r="BW89" s="18">
        <f t="shared" si="243"/>
        <v>3.2816247416726174</v>
      </c>
      <c r="BX89" s="18">
        <f t="shared" si="244"/>
        <v>3.5265636782142895</v>
      </c>
      <c r="BZ89" t="str">
        <f t="shared" si="261"/>
        <v>32 Health and social care associate professionals</v>
      </c>
      <c r="CA89" s="18">
        <f t="shared" si="245"/>
        <v>-2.0628475095895826</v>
      </c>
      <c r="CB89" s="18">
        <f t="shared" si="245"/>
        <v>-11.906742658111879</v>
      </c>
      <c r="CC89" s="18">
        <f t="shared" si="245"/>
        <v>1.9342331274500246</v>
      </c>
      <c r="CD89" s="18">
        <f t="shared" si="245"/>
        <v>-5.4379450539491785</v>
      </c>
      <c r="CE89" s="18">
        <f t="shared" si="246"/>
        <v>-3.6210925354297263</v>
      </c>
      <c r="CG89" s="18">
        <f t="shared" si="247"/>
        <v>-3.0417829075339964</v>
      </c>
      <c r="CH89" s="18">
        <f t="shared" si="248"/>
        <v>2.1759381819567603</v>
      </c>
      <c r="CI89" s="18">
        <f t="shared" si="249"/>
        <v>6.8245298988744985E-2</v>
      </c>
      <c r="CK89" t="str">
        <f t="shared" si="262"/>
        <v>32 Health and social care associate professionals</v>
      </c>
      <c r="CL89" s="18">
        <f t="shared" si="250"/>
        <v>5.7553700454373136</v>
      </c>
      <c r="CM89" s="18">
        <f t="shared" si="250"/>
        <v>-4.5965638682158971</v>
      </c>
      <c r="CN89" s="18">
        <f t="shared" si="250"/>
        <v>5.8722714062419135</v>
      </c>
      <c r="CO89" s="18">
        <f t="shared" si="250"/>
        <v>-1.4707811792617487</v>
      </c>
      <c r="CP89" s="18">
        <f t="shared" si="251"/>
        <v>0.56465032293060435</v>
      </c>
      <c r="CR89" s="18">
        <f t="shared" si="252"/>
        <v>0.91849608142331451</v>
      </c>
      <c r="CS89" s="18">
        <f t="shared" si="253"/>
        <v>2.9246585934284086</v>
      </c>
      <c r="CT89" s="18">
        <f t="shared" si="254"/>
        <v>3.5517402396176623</v>
      </c>
    </row>
    <row r="90" spans="1:98" x14ac:dyDescent="0.2">
      <c r="A90" t="str">
        <f t="shared" si="209"/>
        <v>33 Protective service occupations</v>
      </c>
      <c r="B90" s="18">
        <f t="shared" si="210"/>
        <v>4.2308604692373963</v>
      </c>
      <c r="C90" s="18">
        <f t="shared" si="210"/>
        <v>-8.887155253570544</v>
      </c>
      <c r="D90" s="18">
        <f t="shared" si="210"/>
        <v>4.7718190027229213</v>
      </c>
      <c r="E90" s="18">
        <f t="shared" si="210"/>
        <v>4.0654170598783734</v>
      </c>
      <c r="F90" s="18">
        <f t="shared" si="211"/>
        <v>3.4228841670404409</v>
      </c>
      <c r="H90" s="18">
        <f t="shared" si="212"/>
        <v>4.3003535858468833</v>
      </c>
      <c r="I90" s="18">
        <f t="shared" si="213"/>
        <v>3.1160441249468152</v>
      </c>
      <c r="J90" s="18">
        <f t="shared" si="214"/>
        <v>6.1993525055830334</v>
      </c>
      <c r="L90" t="str">
        <f t="shared" si="255"/>
        <v>33 Protective service occupations</v>
      </c>
      <c r="M90" s="18">
        <f t="shared" si="215"/>
        <v>2.5245747212982783</v>
      </c>
      <c r="N90" s="18">
        <f t="shared" si="215"/>
        <v>-5.2955267936814039</v>
      </c>
      <c r="O90" s="18">
        <f t="shared" si="215"/>
        <v>3.6079039288712922</v>
      </c>
      <c r="P90" s="18">
        <f t="shared" si="215"/>
        <v>3.4130346221323382</v>
      </c>
      <c r="Q90" s="18">
        <f t="shared" si="216"/>
        <v>2.9065420147143195</v>
      </c>
      <c r="S90" s="18">
        <f t="shared" si="217"/>
        <v>3.4779502995333722</v>
      </c>
      <c r="T90" s="18">
        <f t="shared" si="218"/>
        <v>2.7000318223450614</v>
      </c>
      <c r="U90" s="18">
        <f t="shared" si="219"/>
        <v>5.2722937686998428</v>
      </c>
      <c r="W90" t="str">
        <f t="shared" si="256"/>
        <v>33 Protective service occupations</v>
      </c>
      <c r="X90" s="18">
        <f t="shared" si="220"/>
        <v>2.5523616730494636</v>
      </c>
      <c r="Y90" s="18">
        <f t="shared" si="220"/>
        <v>11.09225255294306</v>
      </c>
      <c r="Z90" s="18">
        <f t="shared" si="220"/>
        <v>-0.4844648082314218</v>
      </c>
      <c r="AA90" s="18">
        <f t="shared" si="220"/>
        <v>3.4957261569732889</v>
      </c>
      <c r="AB90" s="18">
        <f t="shared" si="221"/>
        <v>2.6886978379390136</v>
      </c>
      <c r="AD90" s="18">
        <f t="shared" si="222"/>
        <v>2.151615281227337</v>
      </c>
      <c r="AE90" s="18">
        <f t="shared" si="223"/>
        <v>2.6332367895488762</v>
      </c>
      <c r="AF90" s="18">
        <f t="shared" si="224"/>
        <v>4.1977029050376036</v>
      </c>
      <c r="AH90" t="str">
        <f t="shared" si="257"/>
        <v>33 Protective service occupations</v>
      </c>
      <c r="AI90" s="18">
        <f t="shared" si="225"/>
        <v>2.2861459618701563</v>
      </c>
      <c r="AJ90" s="18">
        <f t="shared" si="225"/>
        <v>13.853921731182561</v>
      </c>
      <c r="AK90" s="18">
        <f t="shared" si="225"/>
        <v>0.17743128402241126</v>
      </c>
      <c r="AL90" s="18">
        <f t="shared" si="225"/>
        <v>3.5569380187871369</v>
      </c>
      <c r="AM90" s="18">
        <f t="shared" si="226"/>
        <v>3.0977865136050831</v>
      </c>
      <c r="AO90" s="18">
        <f t="shared" si="227"/>
        <v>2.4179544521947482</v>
      </c>
      <c r="AP90" s="18">
        <f t="shared" si="228"/>
        <v>2.4431756013299166</v>
      </c>
      <c r="AQ90" s="18">
        <f t="shared" si="229"/>
        <v>4.2511969881148914</v>
      </c>
      <c r="AS90" t="str">
        <f t="shared" si="258"/>
        <v>33 Protective service occupations</v>
      </c>
      <c r="AT90" s="18">
        <f t="shared" si="230"/>
        <v>-1.5319575266677932</v>
      </c>
      <c r="AU90" s="18">
        <f t="shared" si="230"/>
        <v>5.5269658983821746</v>
      </c>
      <c r="AV90" s="18">
        <f t="shared" si="230"/>
        <v>-2.8503111374528323</v>
      </c>
      <c r="AW90" s="18">
        <f t="shared" si="230"/>
        <v>2.0526257965022277</v>
      </c>
      <c r="AX90" s="18">
        <f t="shared" si="231"/>
        <v>0.7049393654131153</v>
      </c>
      <c r="AZ90" s="18">
        <f t="shared" si="232"/>
        <v>0.39141918623584182</v>
      </c>
      <c r="BA90" s="18">
        <f t="shared" si="233"/>
        <v>1.8352785983875908</v>
      </c>
      <c r="BB90" s="18">
        <f t="shared" si="234"/>
        <v>2.1406756933982862</v>
      </c>
      <c r="BD90" t="str">
        <f t="shared" si="259"/>
        <v>33 Protective service occupations</v>
      </c>
      <c r="BE90" s="18">
        <f t="shared" si="235"/>
        <v>-1.4722019643925721</v>
      </c>
      <c r="BF90" s="18">
        <f t="shared" si="235"/>
        <v>12.898388295295881</v>
      </c>
      <c r="BG90" s="18">
        <f t="shared" si="235"/>
        <v>-6.2410446801850927</v>
      </c>
      <c r="BH90" s="18">
        <f t="shared" si="235"/>
        <v>-1.4108274350962291</v>
      </c>
      <c r="BI90" s="18">
        <f t="shared" si="236"/>
        <v>-2.1208397120180855</v>
      </c>
      <c r="BK90" s="18">
        <f t="shared" si="237"/>
        <v>-3.047934091071125</v>
      </c>
      <c r="BL90" s="18">
        <f t="shared" si="238"/>
        <v>1.0582597745988132</v>
      </c>
      <c r="BM90" s="18">
        <f t="shared" si="239"/>
        <v>-1.4796659854049987</v>
      </c>
      <c r="BO90" t="str">
        <f t="shared" si="260"/>
        <v>33 Protective service occupations</v>
      </c>
      <c r="BP90" s="18">
        <f t="shared" si="240"/>
        <v>-2.1124622345582988</v>
      </c>
      <c r="BQ90" s="18">
        <f t="shared" si="240"/>
        <v>13.92100661402349</v>
      </c>
      <c r="BR90" s="18">
        <f t="shared" si="240"/>
        <v>-7.8040342092403181</v>
      </c>
      <c r="BS90" s="18">
        <f t="shared" si="240"/>
        <v>-4.0920830088524536</v>
      </c>
      <c r="BT90" s="18">
        <f t="shared" si="241"/>
        <v>-4.2432826669116741</v>
      </c>
      <c r="BV90" s="18">
        <f t="shared" si="242"/>
        <v>-5.3457151629280775</v>
      </c>
      <c r="BW90" s="18">
        <f t="shared" si="243"/>
        <v>1.0930971835834802</v>
      </c>
      <c r="BX90" s="18">
        <f t="shared" si="244"/>
        <v>-3.1809535615240803</v>
      </c>
      <c r="BZ90" t="str">
        <f t="shared" si="261"/>
        <v>33 Protective service occupations</v>
      </c>
      <c r="CA90" s="18">
        <f t="shared" si="245"/>
        <v>-2.6338243082204338</v>
      </c>
      <c r="CB90" s="18">
        <f t="shared" si="245"/>
        <v>2.6564086779926832</v>
      </c>
      <c r="CC90" s="18">
        <f t="shared" si="245"/>
        <v>-4.9303911137162366</v>
      </c>
      <c r="CD90" s="18">
        <f t="shared" si="245"/>
        <v>-3.6108614872517153</v>
      </c>
      <c r="CE90" s="18">
        <f t="shared" si="246"/>
        <v>-3.6465599997017928</v>
      </c>
      <c r="CG90" s="18">
        <f t="shared" si="247"/>
        <v>-4.0527271952887851</v>
      </c>
      <c r="CH90" s="18">
        <f t="shared" si="248"/>
        <v>1.4229638022045465</v>
      </c>
      <c r="CI90" s="18">
        <f t="shared" si="249"/>
        <v>-1.6958314322262358</v>
      </c>
      <c r="CK90" t="str">
        <f t="shared" si="262"/>
        <v>33 Protective service occupations</v>
      </c>
      <c r="CL90" s="18">
        <f t="shared" si="250"/>
        <v>-2.4747416882758388</v>
      </c>
      <c r="CM90" s="18">
        <f t="shared" si="250"/>
        <v>-11.750825837556199</v>
      </c>
      <c r="CN90" s="18">
        <f t="shared" si="250"/>
        <v>-1.9823824105431931</v>
      </c>
      <c r="CO90" s="18">
        <f t="shared" si="250"/>
        <v>-1.4150674725844636</v>
      </c>
      <c r="CP90" s="18">
        <f t="shared" si="251"/>
        <v>-2.2715412175822736</v>
      </c>
      <c r="CR90" s="18">
        <f t="shared" si="252"/>
        <v>-1.6045363559946013</v>
      </c>
      <c r="CS90" s="18">
        <f t="shared" si="253"/>
        <v>1.2199542364056626</v>
      </c>
      <c r="CT90" s="18">
        <f t="shared" si="254"/>
        <v>-0.1072188739625668</v>
      </c>
    </row>
    <row r="91" spans="1:98" x14ac:dyDescent="0.2">
      <c r="A91" t="str">
        <f t="shared" si="209"/>
        <v>34 Culture, media and sports occupations</v>
      </c>
      <c r="B91" s="18">
        <f t="shared" si="210"/>
        <v>19.612936618718347</v>
      </c>
      <c r="C91" s="18">
        <f t="shared" si="210"/>
        <v>-0.48496173958521016</v>
      </c>
      <c r="D91" s="18">
        <f t="shared" si="210"/>
        <v>4.9727379323932341</v>
      </c>
      <c r="E91" s="18">
        <f t="shared" si="210"/>
        <v>3.7204965479285868</v>
      </c>
      <c r="F91" s="18">
        <f t="shared" si="211"/>
        <v>3.8412304642639894</v>
      </c>
      <c r="H91" s="18">
        <f t="shared" si="212"/>
        <v>4.1362416759449294</v>
      </c>
      <c r="I91" s="18">
        <f t="shared" si="213"/>
        <v>4.1529673131611933</v>
      </c>
      <c r="J91" s="18">
        <f t="shared" si="214"/>
        <v>6.7868990557555797</v>
      </c>
      <c r="L91" t="str">
        <f t="shared" si="255"/>
        <v>34 Culture, media and sports occupations</v>
      </c>
      <c r="M91" s="18">
        <f t="shared" si="215"/>
        <v>9.3496701332431265</v>
      </c>
      <c r="N91" s="18">
        <f t="shared" si="215"/>
        <v>1.6585009038212917</v>
      </c>
      <c r="O91" s="18">
        <f t="shared" si="215"/>
        <v>2.7789203581709998</v>
      </c>
      <c r="P91" s="18">
        <f t="shared" si="215"/>
        <v>2.742535587323669</v>
      </c>
      <c r="Q91" s="18">
        <f t="shared" si="216"/>
        <v>2.6858073542306737</v>
      </c>
      <c r="S91" s="18">
        <f t="shared" si="217"/>
        <v>2.7546624128726105</v>
      </c>
      <c r="T91" s="18">
        <f t="shared" si="218"/>
        <v>3.5772103520857357</v>
      </c>
      <c r="U91" s="18">
        <f t="shared" si="219"/>
        <v>5.3887247582077302</v>
      </c>
      <c r="W91" t="str">
        <f t="shared" si="256"/>
        <v>34 Culture, media and sports occupations</v>
      </c>
      <c r="X91" s="18">
        <f t="shared" si="220"/>
        <v>5.9634588344113615</v>
      </c>
      <c r="Y91" s="18">
        <f t="shared" si="220"/>
        <v>7.9021285263071173</v>
      </c>
      <c r="Z91" s="18">
        <f t="shared" si="220"/>
        <v>-2.6056643174963368</v>
      </c>
      <c r="AA91" s="18">
        <f t="shared" si="220"/>
        <v>0.61947771785517691</v>
      </c>
      <c r="AB91" s="18">
        <f t="shared" si="221"/>
        <v>3.6259296717000566E-2</v>
      </c>
      <c r="AD91" s="18">
        <f t="shared" si="222"/>
        <v>-0.46726475216066765</v>
      </c>
      <c r="AE91" s="18">
        <f t="shared" si="223"/>
        <v>2.5463401062466584</v>
      </c>
      <c r="AF91" s="18">
        <f t="shared" si="224"/>
        <v>2.2211432617790239</v>
      </c>
      <c r="AH91" t="str">
        <f t="shared" si="257"/>
        <v>34 Culture, media and sports occupations</v>
      </c>
      <c r="AI91" s="18">
        <f t="shared" si="225"/>
        <v>6.18242476616222</v>
      </c>
      <c r="AJ91" s="18">
        <f t="shared" si="225"/>
        <v>1.1954264825105643</v>
      </c>
      <c r="AK91" s="18">
        <f t="shared" si="225"/>
        <v>-2.1096890747879016</v>
      </c>
      <c r="AL91" s="18">
        <f t="shared" si="225"/>
        <v>2.2417039992529419</v>
      </c>
      <c r="AM91" s="18">
        <f t="shared" si="226"/>
        <v>0.79668828282042359</v>
      </c>
      <c r="AO91" s="18">
        <f t="shared" si="227"/>
        <v>0.77016166753012261</v>
      </c>
      <c r="AP91" s="18">
        <f t="shared" si="228"/>
        <v>2.6588608911443767</v>
      </c>
      <c r="AQ91" s="18">
        <f t="shared" si="229"/>
        <v>3.2014316503878648</v>
      </c>
      <c r="AS91" t="str">
        <f t="shared" si="258"/>
        <v>34 Culture, media and sports occupations</v>
      </c>
      <c r="AT91" s="18">
        <f t="shared" si="230"/>
        <v>2.2004527929333939</v>
      </c>
      <c r="AU91" s="18">
        <f t="shared" si="230"/>
        <v>13.139536916807382</v>
      </c>
      <c r="AV91" s="18">
        <f t="shared" si="230"/>
        <v>-3.6856728561956209</v>
      </c>
      <c r="AW91" s="18">
        <f t="shared" si="230"/>
        <v>0.36588188855704029</v>
      </c>
      <c r="AX91" s="18">
        <f t="shared" si="231"/>
        <v>-0.17355161636001259</v>
      </c>
      <c r="AZ91" s="18">
        <f t="shared" si="232"/>
        <v>-1.003227715463384</v>
      </c>
      <c r="BA91" s="18">
        <f t="shared" si="233"/>
        <v>2.3411962257674057</v>
      </c>
      <c r="BB91" s="18">
        <f t="shared" si="234"/>
        <v>1.6309191540150536</v>
      </c>
      <c r="BD91" t="str">
        <f t="shared" si="259"/>
        <v>34 Culture, media and sports occupations</v>
      </c>
      <c r="BE91" s="18">
        <f t="shared" si="235"/>
        <v>3.5789692706107878</v>
      </c>
      <c r="BF91" s="18">
        <f t="shared" si="235"/>
        <v>21.829709626677918</v>
      </c>
      <c r="BG91" s="18">
        <f t="shared" si="235"/>
        <v>-7.334294280359865</v>
      </c>
      <c r="BH91" s="18">
        <f t="shared" si="235"/>
        <v>-6.0015275339231344E-2</v>
      </c>
      <c r="BI91" s="18">
        <f t="shared" si="236"/>
        <v>-1.1768201797479949</v>
      </c>
      <c r="BK91" s="18">
        <f t="shared" si="237"/>
        <v>-2.5461057124106512</v>
      </c>
      <c r="BL91" s="18">
        <f t="shared" si="238"/>
        <v>1.5904523077210353</v>
      </c>
      <c r="BM91" s="18">
        <f t="shared" si="239"/>
        <v>-0.36775924454934827</v>
      </c>
      <c r="BO91" t="str">
        <f t="shared" si="260"/>
        <v>34 Culture, media and sports occupations</v>
      </c>
      <c r="BP91" s="18">
        <f t="shared" si="240"/>
        <v>-4.1607235230627149</v>
      </c>
      <c r="BQ91" s="18">
        <f t="shared" si="240"/>
        <v>32.880870522769115</v>
      </c>
      <c r="BR91" s="18">
        <f t="shared" si="240"/>
        <v>-11.498218974806562</v>
      </c>
      <c r="BS91" s="18">
        <f t="shared" si="240"/>
        <v>-4.9300964176117512</v>
      </c>
      <c r="BT91" s="18">
        <f t="shared" si="241"/>
        <v>-5.0673037474909695</v>
      </c>
      <c r="BV91" s="18">
        <f t="shared" si="242"/>
        <v>-7.1719190069383103</v>
      </c>
      <c r="BW91" s="18">
        <f t="shared" si="243"/>
        <v>1.1275933371203362</v>
      </c>
      <c r="BX91" s="18">
        <f t="shared" si="244"/>
        <v>-4.3815973992696993</v>
      </c>
      <c r="BZ91" t="str">
        <f t="shared" si="261"/>
        <v>34 Culture, media and sports occupations</v>
      </c>
      <c r="CA91" s="18">
        <f t="shared" si="245"/>
        <v>2.3342894740810083</v>
      </c>
      <c r="CB91" s="18">
        <f t="shared" si="245"/>
        <v>-1.5533897808617803</v>
      </c>
      <c r="CC91" s="18">
        <f t="shared" si="245"/>
        <v>-8.544149900978514</v>
      </c>
      <c r="CD91" s="18">
        <f t="shared" si="245"/>
        <v>-5.9939262696158675</v>
      </c>
      <c r="CE91" s="18">
        <f t="shared" si="246"/>
        <v>-6.5291729882751</v>
      </c>
      <c r="CG91" s="18">
        <f t="shared" si="247"/>
        <v>-6.8518058261440196</v>
      </c>
      <c r="CH91" s="18">
        <f t="shared" si="248"/>
        <v>1.2315743364797349</v>
      </c>
      <c r="CI91" s="18">
        <f t="shared" si="249"/>
        <v>-3.9494516978718197</v>
      </c>
      <c r="CK91" t="str">
        <f t="shared" si="262"/>
        <v>34 Culture, media and sports occupations</v>
      </c>
      <c r="CL91" s="18">
        <f t="shared" si="250"/>
        <v>13.962682534411485</v>
      </c>
      <c r="CM91" s="18">
        <f t="shared" si="250"/>
        <v>-15.245344930805683</v>
      </c>
      <c r="CN91" s="18">
        <f t="shared" si="250"/>
        <v>-3.845462370130448</v>
      </c>
      <c r="CO91" s="18">
        <f t="shared" si="250"/>
        <v>-4.6084113230407731</v>
      </c>
      <c r="CP91" s="18">
        <f t="shared" si="251"/>
        <v>-5.0746775489604712</v>
      </c>
      <c r="CR91" s="18">
        <f t="shared" si="252"/>
        <v>-4.3547700222533621</v>
      </c>
      <c r="CS91" s="18">
        <f t="shared" si="253"/>
        <v>1.8471983760235178</v>
      </c>
      <c r="CT91" s="18">
        <f t="shared" si="254"/>
        <v>-1.2444950889755946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4.8375617585094677</v>
      </c>
      <c r="C92" s="18">
        <f t="shared" si="210"/>
        <v>-6.8425766325027615</v>
      </c>
      <c r="D92" s="18">
        <f t="shared" si="210"/>
        <v>7.1403793833252571</v>
      </c>
      <c r="E92" s="18">
        <f t="shared" si="210"/>
        <v>3.5758900024497331</v>
      </c>
      <c r="F92" s="18">
        <f t="shared" si="211"/>
        <v>3.9855831222646687</v>
      </c>
      <c r="H92" s="18">
        <f t="shared" si="212"/>
        <v>4.7506779637456642</v>
      </c>
      <c r="I92" s="18">
        <f t="shared" si="213"/>
        <v>4.1140939214888039</v>
      </c>
      <c r="J92" s="18">
        <f t="shared" si="214"/>
        <v>7.1987419688545495</v>
      </c>
      <c r="L92" t="str">
        <f t="shared" si="255"/>
        <v>35 Business and public service associate professionals</v>
      </c>
      <c r="M92" s="18">
        <f t="shared" si="215"/>
        <v>5.7474994483744046</v>
      </c>
      <c r="N92" s="18">
        <f t="shared" si="215"/>
        <v>-4.0737128032764076</v>
      </c>
      <c r="O92" s="18">
        <f t="shared" si="215"/>
        <v>6.6294052529300762</v>
      </c>
      <c r="P92" s="18">
        <f t="shared" si="215"/>
        <v>3.1433557307624982</v>
      </c>
      <c r="Q92" s="18">
        <f t="shared" si="216"/>
        <v>3.748886953766295</v>
      </c>
      <c r="S92" s="18">
        <f t="shared" si="217"/>
        <v>4.292521328318144</v>
      </c>
      <c r="T92" s="18">
        <f t="shared" si="218"/>
        <v>4.0371497191396433</v>
      </c>
      <c r="U92" s="18">
        <f t="shared" si="219"/>
        <v>6.8169105201313807</v>
      </c>
      <c r="W92" t="str">
        <f t="shared" si="256"/>
        <v>35 Business and public service associate professionals</v>
      </c>
      <c r="X92" s="18">
        <f t="shared" si="220"/>
        <v>2.7923565873805734</v>
      </c>
      <c r="Y92" s="18">
        <f t="shared" si="220"/>
        <v>3.7382652060679034</v>
      </c>
      <c r="Z92" s="18">
        <f t="shared" si="220"/>
        <v>1.4395429637027668</v>
      </c>
      <c r="AA92" s="18">
        <f t="shared" si="220"/>
        <v>0.88628313060885588</v>
      </c>
      <c r="AB92" s="18">
        <f t="shared" si="221"/>
        <v>1.2350819480821285</v>
      </c>
      <c r="AD92" s="18">
        <f t="shared" si="222"/>
        <v>1.0703669789956294</v>
      </c>
      <c r="AE92" s="18">
        <f t="shared" si="223"/>
        <v>3.0680961310084243</v>
      </c>
      <c r="AF92" s="18">
        <f t="shared" si="224"/>
        <v>3.7879815601283173</v>
      </c>
      <c r="AH92" t="str">
        <f t="shared" si="257"/>
        <v>35 Business and public service associate professionals</v>
      </c>
      <c r="AI92" s="18">
        <f t="shared" si="225"/>
        <v>2.5981569472761645</v>
      </c>
      <c r="AJ92" s="18">
        <f t="shared" si="225"/>
        <v>9.4132122661094044</v>
      </c>
      <c r="AK92" s="18">
        <f t="shared" si="225"/>
        <v>1.5777298645180737</v>
      </c>
      <c r="AL92" s="18">
        <f t="shared" si="225"/>
        <v>1.314745250603111</v>
      </c>
      <c r="AM92" s="18">
        <f t="shared" si="226"/>
        <v>1.8853644057906571</v>
      </c>
      <c r="AO92" s="18">
        <f t="shared" si="227"/>
        <v>1.402331049522787</v>
      </c>
      <c r="AP92" s="18">
        <f t="shared" si="228"/>
        <v>2.9699210803830089</v>
      </c>
      <c r="AQ92" s="18">
        <f t="shared" si="229"/>
        <v>3.9324011011302229</v>
      </c>
      <c r="AS92" t="str">
        <f t="shared" si="258"/>
        <v>35 Business and public service associate professionals</v>
      </c>
      <c r="AT92" s="18">
        <f t="shared" si="230"/>
        <v>2.2342505272112234</v>
      </c>
      <c r="AU92" s="18">
        <f t="shared" si="230"/>
        <v>8.6944322279280293</v>
      </c>
      <c r="AV92" s="18">
        <f t="shared" si="230"/>
        <v>1.3768723101093672</v>
      </c>
      <c r="AW92" s="18">
        <f t="shared" si="230"/>
        <v>1.2791345412422661</v>
      </c>
      <c r="AX92" s="18">
        <f t="shared" si="231"/>
        <v>1.758066683134718</v>
      </c>
      <c r="AZ92" s="18">
        <f t="shared" si="232"/>
        <v>1.3117033231205832</v>
      </c>
      <c r="BA92" s="18">
        <f t="shared" si="233"/>
        <v>2.8895164132393569</v>
      </c>
      <c r="BB92" s="18">
        <f t="shared" si="234"/>
        <v>3.7971933261242041</v>
      </c>
      <c r="BD92" t="str">
        <f t="shared" si="259"/>
        <v>35 Business and public service associate professionals</v>
      </c>
      <c r="BE92" s="18">
        <f t="shared" si="235"/>
        <v>2.1568891272580437</v>
      </c>
      <c r="BF92" s="18">
        <f t="shared" si="235"/>
        <v>21.09821731099666</v>
      </c>
      <c r="BG92" s="18">
        <f t="shared" si="235"/>
        <v>-2.1233648925174209</v>
      </c>
      <c r="BH92" s="18">
        <f t="shared" si="235"/>
        <v>0.56514079486806867</v>
      </c>
      <c r="BI92" s="18">
        <f t="shared" si="236"/>
        <v>0.88183483991797207</v>
      </c>
      <c r="BK92" s="18">
        <f t="shared" si="237"/>
        <v>-0.33913458282023301</v>
      </c>
      <c r="BL92" s="18">
        <f t="shared" si="238"/>
        <v>2.1992893463496754</v>
      </c>
      <c r="BM92" s="18">
        <f t="shared" si="239"/>
        <v>1.9508639908114134</v>
      </c>
      <c r="BO92" t="str">
        <f t="shared" si="260"/>
        <v>35 Business and public service associate professionals</v>
      </c>
      <c r="BP92" s="18">
        <f t="shared" si="240"/>
        <v>0.42821453573549384</v>
      </c>
      <c r="BQ92" s="18">
        <f t="shared" si="240"/>
        <v>22.310403062530604</v>
      </c>
      <c r="BR92" s="18">
        <f t="shared" si="240"/>
        <v>-4.226699704338877</v>
      </c>
      <c r="BS92" s="18">
        <f t="shared" si="240"/>
        <v>-2.1420531640892748</v>
      </c>
      <c r="BT92" s="18">
        <f t="shared" si="241"/>
        <v>-1.4338221123944339</v>
      </c>
      <c r="BV92" s="18">
        <f t="shared" si="242"/>
        <v>-2.8419288915709329</v>
      </c>
      <c r="BW92" s="18">
        <f t="shared" si="243"/>
        <v>1.7956216026016936</v>
      </c>
      <c r="BX92" s="18">
        <f t="shared" si="244"/>
        <v>-0.30726802091151084</v>
      </c>
      <c r="BZ92" t="str">
        <f t="shared" si="261"/>
        <v>35 Business and public service associate professionals</v>
      </c>
      <c r="CA92" s="18">
        <f t="shared" si="245"/>
        <v>3.4974518616115446E-2</v>
      </c>
      <c r="CB92" s="18">
        <f t="shared" si="245"/>
        <v>1.1930721133171174</v>
      </c>
      <c r="CC92" s="18">
        <f t="shared" si="245"/>
        <v>-3.8378917579830807</v>
      </c>
      <c r="CD92" s="18">
        <f t="shared" si="245"/>
        <v>-4.5504531736933362</v>
      </c>
      <c r="CE92" s="18">
        <f t="shared" si="246"/>
        <v>-3.9783121588463533</v>
      </c>
      <c r="CG92" s="18">
        <f t="shared" si="247"/>
        <v>-4.3135213180272576</v>
      </c>
      <c r="CH92" s="18">
        <f t="shared" si="248"/>
        <v>1.4853609801147583</v>
      </c>
      <c r="CI92" s="18">
        <f t="shared" si="249"/>
        <v>-1.7814960816941228</v>
      </c>
      <c r="CK92" t="str">
        <f t="shared" si="262"/>
        <v>35 Business and public service associate professionals</v>
      </c>
      <c r="CL92" s="18">
        <f t="shared" si="250"/>
        <v>3.5486857994770693</v>
      </c>
      <c r="CM92" s="18">
        <f t="shared" si="250"/>
        <v>-11.17121713231305</v>
      </c>
      <c r="CN92" s="18">
        <f t="shared" si="250"/>
        <v>-6.1910855910377478</v>
      </c>
      <c r="CO92" s="18">
        <f t="shared" si="250"/>
        <v>-2.6322976155757183</v>
      </c>
      <c r="CP92" s="18">
        <f t="shared" si="251"/>
        <v>-4.3091929050945605</v>
      </c>
      <c r="CR92" s="18">
        <f t="shared" si="252"/>
        <v>-3.8333137177933851</v>
      </c>
      <c r="CS92" s="18">
        <f t="shared" si="253"/>
        <v>1.4828977521165188</v>
      </c>
      <c r="CT92" s="18">
        <f t="shared" si="254"/>
        <v>-1.4483143926624975</v>
      </c>
    </row>
    <row r="93" spans="1:98" x14ac:dyDescent="0.2">
      <c r="A93" t="str">
        <f t="shared" si="209"/>
        <v>41 Administrative occupations</v>
      </c>
      <c r="B93" s="18">
        <f t="shared" si="210"/>
        <v>1.7718552085933759</v>
      </c>
      <c r="C93" s="18">
        <f t="shared" si="210"/>
        <v>-6.1099684958412448</v>
      </c>
      <c r="D93" s="18">
        <f t="shared" si="210"/>
        <v>9.871517473994885</v>
      </c>
      <c r="E93" s="18">
        <f t="shared" si="210"/>
        <v>4.3057894195203117</v>
      </c>
      <c r="F93" s="18">
        <f t="shared" si="211"/>
        <v>5.3193275668415696</v>
      </c>
      <c r="H93" s="18">
        <f t="shared" si="212"/>
        <v>6.1289784161266736</v>
      </c>
      <c r="I93" s="18">
        <f t="shared" si="213"/>
        <v>4.6998646549237577</v>
      </c>
      <c r="J93" s="18">
        <f t="shared" si="214"/>
        <v>8.5688064769728456</v>
      </c>
      <c r="L93" t="str">
        <f t="shared" si="255"/>
        <v>41 Administrative occupations</v>
      </c>
      <c r="M93" s="18">
        <f t="shared" si="215"/>
        <v>4.1169169826643204</v>
      </c>
      <c r="N93" s="18">
        <f t="shared" si="215"/>
        <v>-4.1432184257021998</v>
      </c>
      <c r="O93" s="18">
        <f t="shared" si="215"/>
        <v>9.8037132021011821</v>
      </c>
      <c r="P93" s="18">
        <f t="shared" si="215"/>
        <v>3.6564044948864893</v>
      </c>
      <c r="Q93" s="18">
        <f t="shared" si="216"/>
        <v>5.0247935205347316</v>
      </c>
      <c r="S93" s="18">
        <f t="shared" si="217"/>
        <v>5.666284293032553</v>
      </c>
      <c r="T93" s="18">
        <f t="shared" si="218"/>
        <v>4.7476581717209143</v>
      </c>
      <c r="U93" s="18">
        <f t="shared" si="219"/>
        <v>8.2652792101308048</v>
      </c>
      <c r="W93" t="str">
        <f t="shared" si="256"/>
        <v>41 Administrative occupations</v>
      </c>
      <c r="X93" s="18">
        <f t="shared" si="220"/>
        <v>0.77344262953100706</v>
      </c>
      <c r="Y93" s="18">
        <f t="shared" si="220"/>
        <v>4.9836501578017556</v>
      </c>
      <c r="Z93" s="18">
        <f t="shared" si="220"/>
        <v>4.8099883419608247</v>
      </c>
      <c r="AA93" s="18">
        <f t="shared" si="220"/>
        <v>2.1006412236812322</v>
      </c>
      <c r="AB93" s="18">
        <f t="shared" si="221"/>
        <v>3.1190095495200687</v>
      </c>
      <c r="AD93" s="18">
        <f t="shared" si="222"/>
        <v>2.9958842799513885</v>
      </c>
      <c r="AE93" s="18">
        <f t="shared" si="223"/>
        <v>3.7472167703824555</v>
      </c>
      <c r="AF93" s="18">
        <f t="shared" si="224"/>
        <v>5.6896027514010683</v>
      </c>
      <c r="AH93" t="str">
        <f t="shared" si="257"/>
        <v>41 Administrative occupations</v>
      </c>
      <c r="AI93" s="18">
        <f t="shared" si="225"/>
        <v>1.2659177625890417</v>
      </c>
      <c r="AJ93" s="18">
        <f t="shared" si="225"/>
        <v>3.072739701441618</v>
      </c>
      <c r="AK93" s="18">
        <f t="shared" si="225"/>
        <v>3.8305118691817741</v>
      </c>
      <c r="AL93" s="18">
        <f t="shared" si="225"/>
        <v>1.5237818691134386</v>
      </c>
      <c r="AM93" s="18">
        <f t="shared" si="226"/>
        <v>2.3358772407163997</v>
      </c>
      <c r="AO93" s="18">
        <f t="shared" si="227"/>
        <v>2.2869407941446651</v>
      </c>
      <c r="AP93" s="18">
        <f t="shared" si="228"/>
        <v>3.6931560095774252</v>
      </c>
      <c r="AQ93" s="18">
        <f t="shared" si="229"/>
        <v>5.1590146899386236</v>
      </c>
      <c r="AS93" t="str">
        <f t="shared" si="258"/>
        <v>41 Administrative occupations</v>
      </c>
      <c r="AT93" s="18">
        <f t="shared" si="230"/>
        <v>0.25325426473188362</v>
      </c>
      <c r="AU93" s="18">
        <f t="shared" si="230"/>
        <v>5.5406930485701222</v>
      </c>
      <c r="AV93" s="18">
        <f t="shared" si="230"/>
        <v>2.7713602092159784</v>
      </c>
      <c r="AW93" s="18">
        <f t="shared" si="230"/>
        <v>1.5698191334101885</v>
      </c>
      <c r="AX93" s="18">
        <f t="shared" si="231"/>
        <v>2.1884245116594148</v>
      </c>
      <c r="AZ93" s="18">
        <f t="shared" si="232"/>
        <v>1.9687638038630828</v>
      </c>
      <c r="BA93" s="18">
        <f t="shared" si="233"/>
        <v>3.4102297546751537</v>
      </c>
      <c r="BB93" s="18">
        <f t="shared" si="234"/>
        <v>4.7062778757194224</v>
      </c>
      <c r="BD93" t="str">
        <f t="shared" si="259"/>
        <v>41 Administrative occupations</v>
      </c>
      <c r="BE93" s="18">
        <f t="shared" si="235"/>
        <v>-0.77058742205696751</v>
      </c>
      <c r="BF93" s="18">
        <f t="shared" si="235"/>
        <v>17.282818866960483</v>
      </c>
      <c r="BG93" s="18">
        <f t="shared" si="235"/>
        <v>-0.15247850383988126</v>
      </c>
      <c r="BH93" s="18">
        <f t="shared" si="235"/>
        <v>-0.10607526388164423</v>
      </c>
      <c r="BI93" s="18">
        <f t="shared" si="236"/>
        <v>0.88624905787220154</v>
      </c>
      <c r="BK93" s="18">
        <f t="shared" si="237"/>
        <v>-0.12154540620509247</v>
      </c>
      <c r="BL93" s="18">
        <f t="shared" si="238"/>
        <v>2.5163486237860688</v>
      </c>
      <c r="BM93" s="18">
        <f t="shared" si="239"/>
        <v>2.4307473714468619</v>
      </c>
      <c r="BO93" t="str">
        <f t="shared" si="260"/>
        <v>41 Administrative occupations</v>
      </c>
      <c r="BP93" s="18">
        <f t="shared" si="240"/>
        <v>-2.5332644906605362</v>
      </c>
      <c r="BQ93" s="18">
        <f t="shared" si="240"/>
        <v>20.528787174556417</v>
      </c>
      <c r="BR93" s="18">
        <f t="shared" si="240"/>
        <v>-2.9373161949944437</v>
      </c>
      <c r="BS93" s="18">
        <f t="shared" si="240"/>
        <v>-3.1801322461199821</v>
      </c>
      <c r="BT93" s="18">
        <f t="shared" si="241"/>
        <v>-1.7687162594511419</v>
      </c>
      <c r="BV93" s="18">
        <f t="shared" si="242"/>
        <v>-3.0992611307565587</v>
      </c>
      <c r="BW93" s="18">
        <f t="shared" si="243"/>
        <v>1.9672009192522655</v>
      </c>
      <c r="BX93" s="18">
        <f t="shared" si="244"/>
        <v>-0.25108821075521259</v>
      </c>
      <c r="BZ93" t="str">
        <f t="shared" si="261"/>
        <v>41 Administrative occupations</v>
      </c>
      <c r="CA93" s="18">
        <f t="shared" si="245"/>
        <v>-3.5897835472991968</v>
      </c>
      <c r="CB93" s="18">
        <f t="shared" si="245"/>
        <v>-5.5907298536189582</v>
      </c>
      <c r="CC93" s="18">
        <f t="shared" si="245"/>
        <v>-5.6474277669530171</v>
      </c>
      <c r="CD93" s="18">
        <f t="shared" si="245"/>
        <v>-8.5544277332733287</v>
      </c>
      <c r="CE93" s="18">
        <f t="shared" si="246"/>
        <v>-7.4714755743929491</v>
      </c>
      <c r="CG93" s="18">
        <f t="shared" si="247"/>
        <v>-7.5955181361521129</v>
      </c>
      <c r="CH93" s="18">
        <f t="shared" si="248"/>
        <v>1.2887683225645929</v>
      </c>
      <c r="CI93" s="18">
        <f t="shared" si="249"/>
        <v>-4.296132315946144</v>
      </c>
      <c r="CK93" t="str">
        <f t="shared" si="262"/>
        <v>41 Administrative occupations</v>
      </c>
      <c r="CL93" s="18">
        <f t="shared" si="250"/>
        <v>-0.88496083972188222</v>
      </c>
      <c r="CM93" s="18">
        <f t="shared" si="250"/>
        <v>-6.7808258882957055</v>
      </c>
      <c r="CN93" s="18">
        <f t="shared" si="250"/>
        <v>-4.9291493497878314</v>
      </c>
      <c r="CO93" s="18">
        <f t="shared" si="250"/>
        <v>-5.6622476212693451</v>
      </c>
      <c r="CP93" s="18">
        <f t="shared" si="251"/>
        <v>-5.5042367066623239</v>
      </c>
      <c r="CR93" s="18">
        <f t="shared" si="252"/>
        <v>-5.4185118013813094</v>
      </c>
      <c r="CS93" s="18">
        <f t="shared" si="253"/>
        <v>1.3531593248211626</v>
      </c>
      <c r="CT93" s="18">
        <f t="shared" si="254"/>
        <v>-2.7618502756349028</v>
      </c>
    </row>
    <row r="94" spans="1:98" x14ac:dyDescent="0.2">
      <c r="A94" t="str">
        <f t="shared" si="209"/>
        <v>42 Secretarial and related occupations</v>
      </c>
      <c r="B94" s="18">
        <f t="shared" si="210"/>
        <v>5.1549341926358405</v>
      </c>
      <c r="C94" s="18">
        <f t="shared" si="210"/>
        <v>-19.426959088216933</v>
      </c>
      <c r="D94" s="18">
        <f t="shared" si="210"/>
        <v>13.368644651841777</v>
      </c>
      <c r="E94" s="18">
        <f t="shared" si="210"/>
        <v>6.2983468289020905</v>
      </c>
      <c r="F94" s="18">
        <f t="shared" si="211"/>
        <v>6.596998673214749</v>
      </c>
      <c r="H94" s="18">
        <f t="shared" si="212"/>
        <v>8.6047095392422168</v>
      </c>
      <c r="I94" s="18">
        <f t="shared" si="213"/>
        <v>6.2249355789240512</v>
      </c>
      <c r="J94" s="18">
        <f t="shared" si="214"/>
        <v>11.211649834868599</v>
      </c>
      <c r="L94" t="str">
        <f t="shared" si="255"/>
        <v>42 Secretarial and related occupations</v>
      </c>
      <c r="M94" s="18">
        <f t="shared" si="215"/>
        <v>2.7499740751900426</v>
      </c>
      <c r="N94" s="18">
        <f t="shared" si="215"/>
        <v>-9.6949186254932425</v>
      </c>
      <c r="O94" s="18">
        <f t="shared" si="215"/>
        <v>11.502605849042613</v>
      </c>
      <c r="P94" s="18">
        <f t="shared" si="215"/>
        <v>2.7415251796117701</v>
      </c>
      <c r="Q94" s="18">
        <f t="shared" si="216"/>
        <v>4.5562106116094681</v>
      </c>
      <c r="S94" s="18">
        <f t="shared" si="217"/>
        <v>5.5825981173638572</v>
      </c>
      <c r="T94" s="18">
        <f t="shared" si="218"/>
        <v>5.1085607604858474</v>
      </c>
      <c r="U94" s="18">
        <f t="shared" si="219"/>
        <v>8.4369789352435109</v>
      </c>
      <c r="W94" t="str">
        <f t="shared" si="256"/>
        <v>42 Secretarial and related occupations</v>
      </c>
      <c r="X94" s="18">
        <f t="shared" si="220"/>
        <v>-0.47144678124455552</v>
      </c>
      <c r="Y94" s="18">
        <f t="shared" si="220"/>
        <v>-4.4375079980261578</v>
      </c>
      <c r="Z94" s="18">
        <f t="shared" si="220"/>
        <v>6.2212438894712285</v>
      </c>
      <c r="AA94" s="18">
        <f t="shared" si="220"/>
        <v>2.7405426674334432</v>
      </c>
      <c r="AB94" s="18">
        <f t="shared" si="221"/>
        <v>3.3469545711737769</v>
      </c>
      <c r="AD94" s="18">
        <f t="shared" si="222"/>
        <v>3.8879152300938413</v>
      </c>
      <c r="AE94" s="18">
        <f t="shared" si="223"/>
        <v>4.4051918247638433</v>
      </c>
      <c r="AF94" s="18">
        <f t="shared" si="224"/>
        <v>6.7959662515957531</v>
      </c>
      <c r="AH94" t="str">
        <f t="shared" si="257"/>
        <v>42 Secretarial and related occupations</v>
      </c>
      <c r="AI94" s="18">
        <f t="shared" si="225"/>
        <v>-2.467416419819346</v>
      </c>
      <c r="AJ94" s="18">
        <f t="shared" si="225"/>
        <v>-0.59124567677926176</v>
      </c>
      <c r="AK94" s="18">
        <f t="shared" si="225"/>
        <v>3.8144702297004951</v>
      </c>
      <c r="AL94" s="18">
        <f t="shared" si="225"/>
        <v>1.0795895389019927</v>
      </c>
      <c r="AM94" s="18">
        <f t="shared" si="226"/>
        <v>1.8202828885534039</v>
      </c>
      <c r="AO94" s="18">
        <f t="shared" si="227"/>
        <v>1.9831159635265383</v>
      </c>
      <c r="AP94" s="18">
        <f t="shared" si="228"/>
        <v>3.7739179432678238</v>
      </c>
      <c r="AQ94" s="18">
        <f t="shared" si="229"/>
        <v>5.0225457480865376</v>
      </c>
      <c r="AS94" t="str">
        <f t="shared" si="258"/>
        <v>42 Secretarial and related occupations</v>
      </c>
      <c r="AT94" s="18">
        <f t="shared" si="230"/>
        <v>-3.281896527668926</v>
      </c>
      <c r="AU94" s="18">
        <f t="shared" si="230"/>
        <v>-1.4959570151010904</v>
      </c>
      <c r="AV94" s="18">
        <f t="shared" si="230"/>
        <v>2.8454528964178216</v>
      </c>
      <c r="AW94" s="18">
        <f t="shared" si="230"/>
        <v>3.0225239628478562E-2</v>
      </c>
      <c r="AX94" s="18">
        <f t="shared" si="231"/>
        <v>0.80469266627103408</v>
      </c>
      <c r="AZ94" s="18">
        <f t="shared" si="232"/>
        <v>0.95996611620972061</v>
      </c>
      <c r="BA94" s="18">
        <f t="shared" si="233"/>
        <v>3.4496650089974601</v>
      </c>
      <c r="BB94" s="18">
        <f t="shared" si="234"/>
        <v>4.0625295701564479</v>
      </c>
      <c r="BD94" t="str">
        <f t="shared" si="259"/>
        <v>42 Secretarial and related occupations</v>
      </c>
      <c r="BE94" s="18">
        <f t="shared" si="235"/>
        <v>-2.5361318622538098</v>
      </c>
      <c r="BF94" s="18">
        <f t="shared" si="235"/>
        <v>12.80906302492204</v>
      </c>
      <c r="BG94" s="18">
        <f t="shared" si="235"/>
        <v>0.8367640615456029</v>
      </c>
      <c r="BH94" s="18">
        <f t="shared" si="235"/>
        <v>-6.2295738348629337</v>
      </c>
      <c r="BI94" s="18">
        <f t="shared" si="236"/>
        <v>-2.961608972726526</v>
      </c>
      <c r="BK94" s="18">
        <f t="shared" si="237"/>
        <v>-3.9309358729985089</v>
      </c>
      <c r="BL94" s="18">
        <f t="shared" si="238"/>
        <v>2.4664214502629234</v>
      </c>
      <c r="BM94" s="18">
        <f t="shared" si="239"/>
        <v>-7.2612230869484318E-2</v>
      </c>
      <c r="BO94" t="str">
        <f t="shared" si="260"/>
        <v>42 Secretarial and related occupations</v>
      </c>
      <c r="BP94" s="18">
        <f t="shared" si="240"/>
        <v>-5.7859556966193821</v>
      </c>
      <c r="BQ94" s="18">
        <f t="shared" si="240"/>
        <v>13.764887111690838</v>
      </c>
      <c r="BR94" s="18">
        <f t="shared" si="240"/>
        <v>-6.7213151466833043</v>
      </c>
      <c r="BS94" s="18">
        <f t="shared" si="240"/>
        <v>-12.597740551495729</v>
      </c>
      <c r="BT94" s="18">
        <f t="shared" si="241"/>
        <v>-9.3204864169886488</v>
      </c>
      <c r="BV94" s="18">
        <f t="shared" si="242"/>
        <v>-10.68126205425466</v>
      </c>
      <c r="BW94" s="18">
        <f t="shared" si="243"/>
        <v>1.5373720396125945</v>
      </c>
      <c r="BX94" s="18">
        <f t="shared" si="244"/>
        <v>-5.3136890575189994</v>
      </c>
      <c r="BZ94" t="str">
        <f t="shared" si="261"/>
        <v>42 Secretarial and related occupations</v>
      </c>
      <c r="CA94" s="18">
        <f t="shared" si="245"/>
        <v>-2.288718631922837</v>
      </c>
      <c r="CB94" s="18">
        <f t="shared" si="245"/>
        <v>-14.100009258925017</v>
      </c>
      <c r="CC94" s="18">
        <f t="shared" si="245"/>
        <v>-9.3019169114150309</v>
      </c>
      <c r="CD94" s="18">
        <f t="shared" si="245"/>
        <v>-10.662159434982343</v>
      </c>
      <c r="CE94" s="18">
        <f t="shared" si="246"/>
        <v>-10.459165964198746</v>
      </c>
      <c r="CG94" s="18">
        <f t="shared" si="247"/>
        <v>-10.211027192431532</v>
      </c>
      <c r="CH94" s="18">
        <f t="shared" si="248"/>
        <v>1.2178990941024592</v>
      </c>
      <c r="CI94" s="18">
        <f t="shared" si="249"/>
        <v>-5.9591022511084724</v>
      </c>
      <c r="CK94" t="str">
        <f t="shared" si="262"/>
        <v>42 Secretarial and related occupations</v>
      </c>
      <c r="CL94" s="18">
        <f t="shared" si="250"/>
        <v>1.197011025765371</v>
      </c>
      <c r="CM94" s="18">
        <f t="shared" si="250"/>
        <v>-12.594565430353944</v>
      </c>
      <c r="CN94" s="18">
        <f t="shared" si="250"/>
        <v>-2.2764850023206162</v>
      </c>
      <c r="CO94" s="18">
        <f t="shared" si="250"/>
        <v>1.0985618666005115</v>
      </c>
      <c r="CP94" s="18">
        <f t="shared" si="251"/>
        <v>-0.87425239820215772</v>
      </c>
      <c r="CR94" s="18">
        <f t="shared" si="252"/>
        <v>-3.9210310655612979E-2</v>
      </c>
      <c r="CS94" s="18">
        <f t="shared" si="253"/>
        <v>2.2153012279791939</v>
      </c>
      <c r="CT94" s="18">
        <f t="shared" si="254"/>
        <v>2.1864713286775528</v>
      </c>
    </row>
    <row r="95" spans="1:98" x14ac:dyDescent="0.2">
      <c r="A95" t="str">
        <f t="shared" si="209"/>
        <v>51 Skilled agricultural and related trades</v>
      </c>
      <c r="B95" s="18">
        <f t="shared" si="210"/>
        <v>20.600443806432267</v>
      </c>
      <c r="C95" s="18">
        <f t="shared" si="210"/>
        <v>-55.898983484465312</v>
      </c>
      <c r="D95" s="18">
        <f t="shared" si="210"/>
        <v>5.8111163262931198</v>
      </c>
      <c r="E95" s="18">
        <f t="shared" si="210"/>
        <v>4.5889032028035848</v>
      </c>
      <c r="F95" s="18">
        <f t="shared" si="211"/>
        <v>-0.54592716473694791</v>
      </c>
      <c r="H95" s="18">
        <f t="shared" si="212"/>
        <v>4.9947308412799929</v>
      </c>
      <c r="I95" s="18">
        <f t="shared" si="213"/>
        <v>4.6874202393765163</v>
      </c>
      <c r="J95" s="18">
        <f t="shared" si="214"/>
        <v>7.7536976856249495</v>
      </c>
      <c r="L95" t="str">
        <f t="shared" si="255"/>
        <v>51 Skilled agricultural and related trades</v>
      </c>
      <c r="M95" s="18">
        <f t="shared" si="215"/>
        <v>0.70254545592087769</v>
      </c>
      <c r="N95" s="18">
        <f t="shared" si="215"/>
        <v>-25.180336491258782</v>
      </c>
      <c r="O95" s="18">
        <f t="shared" si="215"/>
        <v>6.8317556663720413</v>
      </c>
      <c r="P95" s="18">
        <f t="shared" si="215"/>
        <v>4.5359323112202921</v>
      </c>
      <c r="Q95" s="18">
        <f t="shared" si="216"/>
        <v>3.0708474233746896</v>
      </c>
      <c r="S95" s="18">
        <f t="shared" si="217"/>
        <v>5.2956718009238513</v>
      </c>
      <c r="T95" s="18">
        <f t="shared" si="218"/>
        <v>4.655294572556179</v>
      </c>
      <c r="U95" s="18">
        <f t="shared" si="219"/>
        <v>7.9434958109786846</v>
      </c>
      <c r="W95" t="str">
        <f t="shared" si="256"/>
        <v>51 Skilled agricultural and related trades</v>
      </c>
      <c r="X95" s="18">
        <f t="shared" si="220"/>
        <v>2.7278592048810113</v>
      </c>
      <c r="Y95" s="18">
        <f t="shared" si="220"/>
        <v>-18.16483488709596</v>
      </c>
      <c r="Z95" s="18">
        <f t="shared" si="220"/>
        <v>3.4506738731347575</v>
      </c>
      <c r="AA95" s="18">
        <f t="shared" si="220"/>
        <v>3.6425591420140346</v>
      </c>
      <c r="AB95" s="18">
        <f t="shared" si="221"/>
        <v>2.0643893329285401</v>
      </c>
      <c r="AD95" s="18">
        <f t="shared" si="222"/>
        <v>3.5785578718430244</v>
      </c>
      <c r="AE95" s="18">
        <f t="shared" si="223"/>
        <v>4.437169542102648</v>
      </c>
      <c r="AF95" s="18">
        <f t="shared" si="224"/>
        <v>6.6112265732722442</v>
      </c>
      <c r="AH95" t="str">
        <f t="shared" si="257"/>
        <v>51 Skilled agricultural and related trades</v>
      </c>
      <c r="AI95" s="18">
        <f t="shared" si="225"/>
        <v>4.887895921491725</v>
      </c>
      <c r="AJ95" s="18">
        <f t="shared" si="225"/>
        <v>-18.087587966800534</v>
      </c>
      <c r="AK95" s="18">
        <f t="shared" si="225"/>
        <v>3.4907473889168594</v>
      </c>
      <c r="AL95" s="18">
        <f t="shared" si="225"/>
        <v>3.4129842553847434</v>
      </c>
      <c r="AM95" s="18">
        <f t="shared" si="226"/>
        <v>1.9413786329375737</v>
      </c>
      <c r="AO95" s="18">
        <f t="shared" si="227"/>
        <v>3.4388988053531966</v>
      </c>
      <c r="AP95" s="18">
        <f t="shared" si="228"/>
        <v>4.674746025196419</v>
      </c>
      <c r="AQ95" s="18">
        <f t="shared" si="229"/>
        <v>6.6992598915147639</v>
      </c>
      <c r="AS95" t="str">
        <f t="shared" si="258"/>
        <v>51 Skilled agricultural and related trades</v>
      </c>
      <c r="AT95" s="18">
        <f t="shared" si="230"/>
        <v>1.4785198213151496</v>
      </c>
      <c r="AU95" s="18">
        <f t="shared" si="230"/>
        <v>-5.968192163562513</v>
      </c>
      <c r="AV95" s="18">
        <f t="shared" si="230"/>
        <v>2.3695343323608231</v>
      </c>
      <c r="AW95" s="18">
        <f t="shared" si="230"/>
        <v>2.9907620589797235</v>
      </c>
      <c r="AX95" s="18">
        <f t="shared" si="231"/>
        <v>2.2131908906249942</v>
      </c>
      <c r="AZ95" s="18">
        <f t="shared" si="232"/>
        <v>2.7832683970407279</v>
      </c>
      <c r="BA95" s="18">
        <f t="shared" si="233"/>
        <v>4.0978242025621947</v>
      </c>
      <c r="BB95" s="18">
        <f t="shared" si="234"/>
        <v>5.8193919159510443</v>
      </c>
      <c r="BD95" t="str">
        <f t="shared" si="259"/>
        <v>51 Skilled agricultural and related trades</v>
      </c>
      <c r="BE95" s="18">
        <f t="shared" si="235"/>
        <v>1.530279968999948</v>
      </c>
      <c r="BF95" s="18">
        <f t="shared" si="235"/>
        <v>-15.390673509801889</v>
      </c>
      <c r="BG95" s="18">
        <f t="shared" si="235"/>
        <v>-2.472762044768595</v>
      </c>
      <c r="BH95" s="18">
        <f t="shared" si="235"/>
        <v>0.87232668099119781</v>
      </c>
      <c r="BI95" s="18">
        <f t="shared" si="236"/>
        <v>-1.2759381885445009</v>
      </c>
      <c r="BK95" s="18">
        <f t="shared" si="237"/>
        <v>-0.25526050361467378</v>
      </c>
      <c r="BL95" s="18">
        <f t="shared" si="238"/>
        <v>2.5150069495935234</v>
      </c>
      <c r="BM95" s="18">
        <f t="shared" si="239"/>
        <v>2.3357299709760193</v>
      </c>
      <c r="BO95" t="str">
        <f t="shared" si="260"/>
        <v>51 Skilled agricultural and related trades</v>
      </c>
      <c r="BP95" s="18">
        <f t="shared" si="240"/>
        <v>4.552523757850313E-2</v>
      </c>
      <c r="BQ95" s="18">
        <f t="shared" si="240"/>
        <v>-17.630833041231707</v>
      </c>
      <c r="BR95" s="18">
        <f t="shared" si="240"/>
        <v>-2.9521856800091228</v>
      </c>
      <c r="BS95" s="18">
        <f t="shared" si="240"/>
        <v>-1.2647205831583519</v>
      </c>
      <c r="BT95" s="18">
        <f t="shared" si="241"/>
        <v>-2.9012662339984452</v>
      </c>
      <c r="BV95" s="18">
        <f t="shared" si="242"/>
        <v>-1.83044418490248</v>
      </c>
      <c r="BW95" s="18">
        <f t="shared" si="243"/>
        <v>2.4660394056392532</v>
      </c>
      <c r="BX95" s="18">
        <f t="shared" si="244"/>
        <v>1.2177616936616342</v>
      </c>
      <c r="BZ95" t="str">
        <f t="shared" si="261"/>
        <v>51 Skilled agricultural and related trades</v>
      </c>
      <c r="CA95" s="18">
        <f t="shared" si="245"/>
        <v>-5.3497401727489073</v>
      </c>
      <c r="CB95" s="18">
        <f t="shared" si="245"/>
        <v>-16.828772682613458</v>
      </c>
      <c r="CC95" s="18">
        <f t="shared" si="245"/>
        <v>-0.69786873373193226</v>
      </c>
      <c r="CD95" s="18">
        <f t="shared" si="245"/>
        <v>0.45926255848234288</v>
      </c>
      <c r="CE95" s="18">
        <f t="shared" si="246"/>
        <v>-1.0782903685562117</v>
      </c>
      <c r="CG95" s="18">
        <f t="shared" si="247"/>
        <v>7.2061653711208429E-2</v>
      </c>
      <c r="CH95" s="18">
        <f t="shared" si="248"/>
        <v>2.5110847110402457</v>
      </c>
      <c r="CI95" s="18">
        <f t="shared" si="249"/>
        <v>2.5620872149832108</v>
      </c>
      <c r="CK95" t="str">
        <f t="shared" si="262"/>
        <v>51 Skilled agricultural and related trades</v>
      </c>
      <c r="CL95" s="18">
        <f t="shared" si="250"/>
        <v>-1.9631933346092811</v>
      </c>
      <c r="CM95" s="18">
        <f t="shared" si="250"/>
        <v>-26.657872348864242</v>
      </c>
      <c r="CN95" s="18">
        <f t="shared" si="250"/>
        <v>-1.7120659225089985</v>
      </c>
      <c r="CO95" s="18">
        <f t="shared" si="250"/>
        <v>-6.7770888949588155</v>
      </c>
      <c r="CP95" s="18">
        <f t="shared" si="251"/>
        <v>-6.6331790920923233</v>
      </c>
      <c r="CR95" s="18">
        <f t="shared" si="252"/>
        <v>-5.1184342918051744</v>
      </c>
      <c r="CS95" s="18">
        <f t="shared" si="253"/>
        <v>1.7743090684408935</v>
      </c>
      <c r="CT95" s="18">
        <f t="shared" si="254"/>
        <v>-1.8423991043488908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1.4002791554173166</v>
      </c>
      <c r="C96" s="18">
        <f t="shared" si="210"/>
        <v>-8.5988427771866434</v>
      </c>
      <c r="D96" s="18">
        <f t="shared" si="210"/>
        <v>7.0350867150750229</v>
      </c>
      <c r="E96" s="18">
        <f t="shared" si="210"/>
        <v>3.0153668958570634</v>
      </c>
      <c r="F96" s="18">
        <f t="shared" si="211"/>
        <v>3.4785098644671386</v>
      </c>
      <c r="H96" s="18">
        <f t="shared" si="212"/>
        <v>4.3382137730098469</v>
      </c>
      <c r="I96" s="18">
        <f t="shared" si="213"/>
        <v>3.8164779201008914</v>
      </c>
      <c r="J96" s="18">
        <f t="shared" si="214"/>
        <v>6.6984771304313906</v>
      </c>
      <c r="L96" t="str">
        <f t="shared" si="255"/>
        <v>52 Skilled metal, electrical and electronic trades</v>
      </c>
      <c r="M96" s="18">
        <f t="shared" si="215"/>
        <v>4.7442516767647547</v>
      </c>
      <c r="N96" s="18">
        <f t="shared" si="215"/>
        <v>-22.656342485075076</v>
      </c>
      <c r="O96" s="18">
        <f t="shared" si="215"/>
        <v>11.570917219377952</v>
      </c>
      <c r="P96" s="18">
        <f t="shared" si="215"/>
        <v>3.8750142538282351</v>
      </c>
      <c r="Q96" s="18">
        <f t="shared" si="216"/>
        <v>4.2811154325603562</v>
      </c>
      <c r="S96" s="18">
        <f t="shared" si="217"/>
        <v>6.3794479049594788</v>
      </c>
      <c r="T96" s="18">
        <f t="shared" si="218"/>
        <v>4.8622831376263997</v>
      </c>
      <c r="U96" s="18">
        <f t="shared" si="219"/>
        <v>8.8477728086729712</v>
      </c>
      <c r="W96" t="str">
        <f t="shared" si="256"/>
        <v>52 Skilled metal, electrical and electronic trades</v>
      </c>
      <c r="X96" s="18">
        <f t="shared" si="220"/>
        <v>2.982392535406575</v>
      </c>
      <c r="Y96" s="18">
        <f t="shared" si="220"/>
        <v>-13.832939906840769</v>
      </c>
      <c r="Z96" s="18">
        <f t="shared" si="220"/>
        <v>5.3408077405104226</v>
      </c>
      <c r="AA96" s="18">
        <f t="shared" si="220"/>
        <v>2.6159795812010556</v>
      </c>
      <c r="AB96" s="18">
        <f t="shared" si="221"/>
        <v>2.3362863859629934</v>
      </c>
      <c r="AD96" s="18">
        <f t="shared" si="222"/>
        <v>3.5163328253112303</v>
      </c>
      <c r="AE96" s="18">
        <f t="shared" si="223"/>
        <v>3.7056333648159523</v>
      </c>
      <c r="AF96" s="18">
        <f t="shared" si="224"/>
        <v>6.0257234451808195</v>
      </c>
      <c r="AH96" t="str">
        <f t="shared" si="257"/>
        <v>52 Skilled metal, electrical and electronic trades</v>
      </c>
      <c r="AI96" s="18">
        <f t="shared" si="225"/>
        <v>1.9387016485661768</v>
      </c>
      <c r="AJ96" s="18">
        <f t="shared" si="225"/>
        <v>-7.7832889093815467</v>
      </c>
      <c r="AK96" s="18">
        <f t="shared" si="225"/>
        <v>3.8916326036974258</v>
      </c>
      <c r="AL96" s="18">
        <f t="shared" si="225"/>
        <v>2.4327797122233097</v>
      </c>
      <c r="AM96" s="18">
        <f t="shared" si="226"/>
        <v>2.2130574214387355</v>
      </c>
      <c r="AO96" s="18">
        <f t="shared" si="227"/>
        <v>2.9167735417143348</v>
      </c>
      <c r="AP96" s="18">
        <f t="shared" si="228"/>
        <v>3.3141289328253887</v>
      </c>
      <c r="AQ96" s="18">
        <f t="shared" si="229"/>
        <v>5.30046241841855</v>
      </c>
      <c r="AS96" t="str">
        <f t="shared" si="258"/>
        <v>52 Skilled metal, electrical and electronic trades</v>
      </c>
      <c r="AT96" s="18">
        <f t="shared" si="230"/>
        <v>1.9002829364258123</v>
      </c>
      <c r="AU96" s="18">
        <f t="shared" si="230"/>
        <v>-10.983588883039907</v>
      </c>
      <c r="AV96" s="18">
        <f t="shared" si="230"/>
        <v>3.3140861082321837</v>
      </c>
      <c r="AW96" s="18">
        <f t="shared" si="230"/>
        <v>1.6946400482995561</v>
      </c>
      <c r="AX96" s="18">
        <f t="shared" si="231"/>
        <v>1.350997048164615</v>
      </c>
      <c r="AZ96" s="18">
        <f t="shared" si="232"/>
        <v>2.2316150390454981</v>
      </c>
      <c r="BA96" s="18">
        <f t="shared" si="233"/>
        <v>3.1488947998430161</v>
      </c>
      <c r="BB96" s="18">
        <f t="shared" si="234"/>
        <v>4.6752454009863609</v>
      </c>
      <c r="BD96" t="str">
        <f t="shared" si="259"/>
        <v>52 Skilled metal, electrical and electronic trades</v>
      </c>
      <c r="BE96" s="18">
        <f t="shared" si="235"/>
        <v>1.2409355046732129</v>
      </c>
      <c r="BF96" s="18">
        <f t="shared" si="235"/>
        <v>-3.0709882472435113</v>
      </c>
      <c r="BG96" s="18">
        <f t="shared" si="235"/>
        <v>-1.5562986715973337</v>
      </c>
      <c r="BH96" s="18">
        <f t="shared" si="235"/>
        <v>-0.60917171966989869</v>
      </c>
      <c r="BI96" s="18">
        <f t="shared" si="236"/>
        <v>-1.0613376021831655</v>
      </c>
      <c r="BK96" s="18">
        <f t="shared" si="237"/>
        <v>-0.92588887724854851</v>
      </c>
      <c r="BL96" s="18">
        <f t="shared" si="238"/>
        <v>1.8070313352133827</v>
      </c>
      <c r="BM96" s="18">
        <f t="shared" si="239"/>
        <v>1.0977854327880454</v>
      </c>
      <c r="BO96" t="str">
        <f t="shared" si="260"/>
        <v>52 Skilled metal, electrical and electronic trades</v>
      </c>
      <c r="BP96" s="18">
        <f t="shared" si="240"/>
        <v>-0.93941389697088651</v>
      </c>
      <c r="BQ96" s="18">
        <f t="shared" si="240"/>
        <v>-6.4423912668025274</v>
      </c>
      <c r="BR96" s="18">
        <f t="shared" si="240"/>
        <v>-2.582415180395381</v>
      </c>
      <c r="BS96" s="18">
        <f t="shared" si="240"/>
        <v>-2.8455562745112184</v>
      </c>
      <c r="BT96" s="18">
        <f t="shared" si="241"/>
        <v>-2.9923938929866667</v>
      </c>
      <c r="BV96" s="18">
        <f t="shared" si="242"/>
        <v>-2.7579216478624158</v>
      </c>
      <c r="BW96" s="18">
        <f t="shared" si="243"/>
        <v>1.6886721239606883</v>
      </c>
      <c r="BX96" s="18">
        <f t="shared" si="244"/>
        <v>-0.39102735499598751</v>
      </c>
      <c r="BZ96" t="str">
        <f t="shared" si="261"/>
        <v>52 Skilled metal, electrical and electronic trades</v>
      </c>
      <c r="CA96" s="18">
        <f t="shared" si="245"/>
        <v>-3.4306722364050746</v>
      </c>
      <c r="CB96" s="18">
        <f t="shared" si="245"/>
        <v>-13.101364406784022</v>
      </c>
      <c r="CC96" s="18">
        <f t="shared" si="245"/>
        <v>-1.0010808673640792</v>
      </c>
      <c r="CD96" s="18">
        <f t="shared" si="245"/>
        <v>-4.7808377633118404</v>
      </c>
      <c r="CE96" s="18">
        <f t="shared" si="246"/>
        <v>-4.1646906666877648</v>
      </c>
      <c r="CG96" s="18">
        <f t="shared" si="247"/>
        <v>-3.5372315781177832</v>
      </c>
      <c r="CH96" s="18">
        <f t="shared" si="248"/>
        <v>1.6908834750013257</v>
      </c>
      <c r="CI96" s="18">
        <f t="shared" si="249"/>
        <v>-0.93473566517879858</v>
      </c>
      <c r="CK96" t="str">
        <f t="shared" si="262"/>
        <v>52 Skilled metal, electrical and electronic trades</v>
      </c>
      <c r="CL96" s="18">
        <f t="shared" si="250"/>
        <v>1.2632221790943365</v>
      </c>
      <c r="CM96" s="18">
        <f t="shared" si="250"/>
        <v>-23.484825596489991</v>
      </c>
      <c r="CN96" s="18">
        <f t="shared" si="250"/>
        <v>-2.8047941083927275</v>
      </c>
      <c r="CO96" s="18">
        <f t="shared" si="250"/>
        <v>-4.5116618766385619</v>
      </c>
      <c r="CP96" s="18">
        <f t="shared" si="251"/>
        <v>-5.3016970180977392</v>
      </c>
      <c r="CR96" s="18">
        <f t="shared" si="252"/>
        <v>-3.9460627407706728</v>
      </c>
      <c r="CS96" s="18">
        <f t="shared" si="253"/>
        <v>1.645376650830821</v>
      </c>
      <c r="CT96" s="18">
        <f t="shared" si="254"/>
        <v>-1.2819833537361047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-7.8149273476881165</v>
      </c>
      <c r="C97" s="18">
        <f t="shared" si="210"/>
        <v>-35.24311240253072</v>
      </c>
      <c r="D97" s="18">
        <f t="shared" si="210"/>
        <v>11.555366342386497</v>
      </c>
      <c r="E97" s="18">
        <f t="shared" si="210"/>
        <v>0.24657921492043933</v>
      </c>
      <c r="F97" s="18">
        <f t="shared" si="211"/>
        <v>0.85899118572303479</v>
      </c>
      <c r="H97" s="18">
        <f t="shared" si="212"/>
        <v>3.8826923453606721</v>
      </c>
      <c r="I97" s="18">
        <f t="shared" si="213"/>
        <v>4.2150396369772025</v>
      </c>
      <c r="J97" s="18">
        <f t="shared" si="214"/>
        <v>6.6543663159801758</v>
      </c>
      <c r="L97" t="str">
        <f t="shared" si="255"/>
        <v>53 Skilled construction and building trades</v>
      </c>
      <c r="M97" s="18">
        <f t="shared" si="215"/>
        <v>1.0348576322930514</v>
      </c>
      <c r="N97" s="18">
        <f t="shared" si="215"/>
        <v>-26.040916193335882</v>
      </c>
      <c r="O97" s="18">
        <f t="shared" si="215"/>
        <v>8.8088806212361703</v>
      </c>
      <c r="P97" s="18">
        <f t="shared" si="215"/>
        <v>2.0747125163003588</v>
      </c>
      <c r="Q97" s="18">
        <f t="shared" si="216"/>
        <v>2.0571486675849515</v>
      </c>
      <c r="S97" s="18">
        <f t="shared" si="217"/>
        <v>4.271804917264399</v>
      </c>
      <c r="T97" s="18">
        <f t="shared" si="218"/>
        <v>4.4866279012773402</v>
      </c>
      <c r="U97" s="18">
        <f t="shared" si="219"/>
        <v>7.1164649575780947</v>
      </c>
      <c r="W97" t="str">
        <f t="shared" si="256"/>
        <v>53 Skilled construction and building trades</v>
      </c>
      <c r="X97" s="18">
        <f t="shared" si="220"/>
        <v>0.85903151013566603</v>
      </c>
      <c r="Y97" s="18">
        <f t="shared" si="220"/>
        <v>-13.797527986443791</v>
      </c>
      <c r="Z97" s="18">
        <f t="shared" si="220"/>
        <v>3.8242884013760303</v>
      </c>
      <c r="AA97" s="18">
        <f t="shared" si="220"/>
        <v>1.7002397135252423</v>
      </c>
      <c r="AB97" s="18">
        <f t="shared" si="221"/>
        <v>1.3070441045318404</v>
      </c>
      <c r="AD97" s="18">
        <f t="shared" si="222"/>
        <v>2.4033832864748694</v>
      </c>
      <c r="AE97" s="18">
        <f t="shared" si="223"/>
        <v>3.6461199098429153</v>
      </c>
      <c r="AF97" s="18">
        <f t="shared" si="224"/>
        <v>5.2000349171970495</v>
      </c>
      <c r="AH97" t="str">
        <f t="shared" si="257"/>
        <v>53 Skilled construction and building trades</v>
      </c>
      <c r="AI97" s="18">
        <f t="shared" si="225"/>
        <v>3.1741876587035422</v>
      </c>
      <c r="AJ97" s="18">
        <f t="shared" si="225"/>
        <v>-13.452382184055923</v>
      </c>
      <c r="AK97" s="18">
        <f t="shared" si="225"/>
        <v>4.7043696177039296</v>
      </c>
      <c r="AL97" s="18">
        <f t="shared" si="225"/>
        <v>2.2455831990975783</v>
      </c>
      <c r="AM97" s="18">
        <f t="shared" si="226"/>
        <v>1.9401561980957771</v>
      </c>
      <c r="AO97" s="18">
        <f t="shared" si="227"/>
        <v>3.0586952253785382</v>
      </c>
      <c r="AP97" s="18">
        <f t="shared" si="228"/>
        <v>3.9568078580095589</v>
      </c>
      <c r="AQ97" s="18">
        <f t="shared" si="229"/>
        <v>5.8947009123108352</v>
      </c>
      <c r="AS97" t="str">
        <f t="shared" si="258"/>
        <v>53 Skilled construction and building trades</v>
      </c>
      <c r="AT97" s="18">
        <f t="shared" si="230"/>
        <v>0.93857452189725077</v>
      </c>
      <c r="AU97" s="18">
        <f t="shared" si="230"/>
        <v>-11.2301710275567</v>
      </c>
      <c r="AV97" s="18">
        <f t="shared" si="230"/>
        <v>3.8251281728273856</v>
      </c>
      <c r="AW97" s="18">
        <f t="shared" si="230"/>
        <v>1.0659900118771493</v>
      </c>
      <c r="AX97" s="18">
        <f t="shared" si="231"/>
        <v>1.0972300975299332</v>
      </c>
      <c r="AZ97" s="18">
        <f t="shared" si="232"/>
        <v>1.9774579093411182</v>
      </c>
      <c r="BA97" s="18">
        <f t="shared" si="233"/>
        <v>3.5626431094726962</v>
      </c>
      <c r="BB97" s="18">
        <f t="shared" si="234"/>
        <v>4.8404256949043045</v>
      </c>
      <c r="BD97" t="str">
        <f t="shared" si="259"/>
        <v>53 Skilled construction and building trades</v>
      </c>
      <c r="BE97" s="18">
        <f t="shared" si="235"/>
        <v>0.13277823157180624</v>
      </c>
      <c r="BF97" s="18">
        <f t="shared" si="235"/>
        <v>-7.9639259010410584</v>
      </c>
      <c r="BG97" s="18">
        <f t="shared" si="235"/>
        <v>-2.4345791933034766</v>
      </c>
      <c r="BH97" s="18">
        <f t="shared" si="235"/>
        <v>-1.2892052300736423</v>
      </c>
      <c r="BI97" s="18">
        <f t="shared" si="236"/>
        <v>-2.0780031001305432</v>
      </c>
      <c r="BK97" s="18">
        <f t="shared" si="237"/>
        <v>-1.6724828281668436</v>
      </c>
      <c r="BL97" s="18">
        <f t="shared" si="238"/>
        <v>1.8617662167893512</v>
      </c>
      <c r="BM97" s="18">
        <f t="shared" si="239"/>
        <v>0.60832943670585671</v>
      </c>
      <c r="BO97" t="str">
        <f t="shared" si="260"/>
        <v>53 Skilled construction and building trades</v>
      </c>
      <c r="BP97" s="18">
        <f t="shared" si="240"/>
        <v>0.39394248527930831</v>
      </c>
      <c r="BQ97" s="18">
        <f t="shared" si="240"/>
        <v>-7.8157780686806007</v>
      </c>
      <c r="BR97" s="18">
        <f t="shared" si="240"/>
        <v>-1.1400036208765618</v>
      </c>
      <c r="BS97" s="18">
        <f t="shared" si="240"/>
        <v>-1.5971499556106661</v>
      </c>
      <c r="BT97" s="18">
        <f t="shared" si="241"/>
        <v>-1.8557705170450078</v>
      </c>
      <c r="BV97" s="18">
        <f t="shared" si="242"/>
        <v>-1.4450032087915732</v>
      </c>
      <c r="BW97" s="18">
        <f t="shared" si="243"/>
        <v>2.1997663968956527</v>
      </c>
      <c r="BX97" s="18">
        <f t="shared" si="244"/>
        <v>1.1653727392767044</v>
      </c>
      <c r="BZ97" t="str">
        <f t="shared" si="261"/>
        <v>53 Skilled construction and building trades</v>
      </c>
      <c r="CA97" s="18">
        <f t="shared" si="245"/>
        <v>-3.4969308654415943</v>
      </c>
      <c r="CB97" s="18">
        <f t="shared" si="245"/>
        <v>-15.974189639060743</v>
      </c>
      <c r="CC97" s="18">
        <f t="shared" si="245"/>
        <v>-0.20565195104146339</v>
      </c>
      <c r="CD97" s="18">
        <f t="shared" si="245"/>
        <v>-2.468139860709273</v>
      </c>
      <c r="CE97" s="18">
        <f t="shared" si="246"/>
        <v>-2.6775643616811395</v>
      </c>
      <c r="CG97" s="18">
        <f t="shared" si="247"/>
        <v>-1.719734756683744</v>
      </c>
      <c r="CH97" s="18">
        <f t="shared" si="248"/>
        <v>2.0544698392173544</v>
      </c>
      <c r="CI97" s="18">
        <f t="shared" si="249"/>
        <v>0.80372639576293814</v>
      </c>
      <c r="CK97" t="str">
        <f t="shared" si="262"/>
        <v>53 Skilled construction and building trades</v>
      </c>
      <c r="CL97" s="18">
        <f t="shared" si="250"/>
        <v>-0.97312111895144771</v>
      </c>
      <c r="CM97" s="18">
        <f t="shared" si="250"/>
        <v>-28.30576895682244</v>
      </c>
      <c r="CN97" s="18">
        <f t="shared" si="250"/>
        <v>-6.0170033090167552</v>
      </c>
      <c r="CO97" s="18">
        <f t="shared" si="250"/>
        <v>-12.644584486538935</v>
      </c>
      <c r="CP97" s="18">
        <f t="shared" si="251"/>
        <v>-11.72213686911131</v>
      </c>
      <c r="CR97" s="18">
        <f t="shared" si="252"/>
        <v>-10.489018605818835</v>
      </c>
      <c r="CS97" s="18">
        <f t="shared" si="253"/>
        <v>1.1527389700737967</v>
      </c>
      <c r="CT97" s="18">
        <f t="shared" si="254"/>
        <v>-6.2911592122054767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-7.1339644642125606</v>
      </c>
      <c r="C98" s="18">
        <f t="shared" si="210"/>
        <v>-18.287643242028761</v>
      </c>
      <c r="D98" s="18">
        <f t="shared" si="210"/>
        <v>11.327852654685877</v>
      </c>
      <c r="E98" s="18">
        <f t="shared" si="210"/>
        <v>3.854630650501778</v>
      </c>
      <c r="F98" s="18">
        <f t="shared" si="211"/>
        <v>4.5557320482959573</v>
      </c>
      <c r="H98" s="18">
        <f t="shared" si="212"/>
        <v>6.28823315812439</v>
      </c>
      <c r="I98" s="18">
        <f t="shared" si="213"/>
        <v>4.8766788237087022</v>
      </c>
      <c r="J98" s="18">
        <f t="shared" si="214"/>
        <v>8.7903438378352128</v>
      </c>
      <c r="L98" t="str">
        <f t="shared" si="255"/>
        <v>54 Textiles, printing and other skilled trades</v>
      </c>
      <c r="M98" s="18">
        <f t="shared" si="215"/>
        <v>1.8381581663097002</v>
      </c>
      <c r="N98" s="18">
        <f t="shared" si="215"/>
        <v>1.4093962981037267</v>
      </c>
      <c r="O98" s="18">
        <f t="shared" si="215"/>
        <v>8.0509081303790531</v>
      </c>
      <c r="P98" s="18">
        <f t="shared" si="215"/>
        <v>3.7763092050606684</v>
      </c>
      <c r="Q98" s="18">
        <f t="shared" si="216"/>
        <v>4.9421982223847305</v>
      </c>
      <c r="S98" s="18">
        <f t="shared" si="217"/>
        <v>5.182047611040419</v>
      </c>
      <c r="T98" s="18">
        <f t="shared" si="218"/>
        <v>4.6517082368735974</v>
      </c>
      <c r="U98" s="18">
        <f t="shared" si="219"/>
        <v>7.8610808990933645</v>
      </c>
      <c r="W98" t="str">
        <f t="shared" si="256"/>
        <v>54 Textiles, printing and other skilled trades</v>
      </c>
      <c r="X98" s="18">
        <f t="shared" si="220"/>
        <v>-2.5864744155456032</v>
      </c>
      <c r="Y98" s="18">
        <f t="shared" si="220"/>
        <v>-0.34324562808364378</v>
      </c>
      <c r="Z98" s="18">
        <f t="shared" si="220"/>
        <v>5.285439520357138</v>
      </c>
      <c r="AA98" s="18">
        <f t="shared" si="220"/>
        <v>2.0188414302028335</v>
      </c>
      <c r="AB98" s="18">
        <f t="shared" si="221"/>
        <v>2.8778812460006797</v>
      </c>
      <c r="AD98" s="18">
        <f t="shared" si="222"/>
        <v>3.0962882128270364</v>
      </c>
      <c r="AE98" s="18">
        <f t="shared" si="223"/>
        <v>3.7307684701795019</v>
      </c>
      <c r="AF98" s="18">
        <f t="shared" si="224"/>
        <v>5.7471382602874099</v>
      </c>
      <c r="AH98" t="str">
        <f t="shared" si="257"/>
        <v>54 Textiles, printing and other skilled trades</v>
      </c>
      <c r="AI98" s="18">
        <f t="shared" si="225"/>
        <v>-2.4512829598242414</v>
      </c>
      <c r="AJ98" s="18">
        <f t="shared" si="225"/>
        <v>-5.9649134906960661</v>
      </c>
      <c r="AK98" s="18">
        <f t="shared" si="225"/>
        <v>3.1889117682121659</v>
      </c>
      <c r="AL98" s="18">
        <f t="shared" si="225"/>
        <v>2.0953017029326171</v>
      </c>
      <c r="AM98" s="18">
        <f t="shared" si="226"/>
        <v>1.9106428672343467</v>
      </c>
      <c r="AO98" s="18">
        <f t="shared" si="227"/>
        <v>2.4585444846064952</v>
      </c>
      <c r="AP98" s="18">
        <f t="shared" si="228"/>
        <v>3.5587202492245007</v>
      </c>
      <c r="AQ98" s="18">
        <f t="shared" si="229"/>
        <v>5.167389575187098</v>
      </c>
      <c r="AS98" t="str">
        <f t="shared" si="258"/>
        <v>54 Textiles, printing and other skilled trades</v>
      </c>
      <c r="AT98" s="18">
        <f t="shared" si="230"/>
        <v>-3.595503276669576</v>
      </c>
      <c r="AU98" s="18">
        <f t="shared" si="230"/>
        <v>-8.9110532117701489</v>
      </c>
      <c r="AV98" s="18">
        <f t="shared" si="230"/>
        <v>4.702062882928848</v>
      </c>
      <c r="AW98" s="18">
        <f t="shared" si="230"/>
        <v>1.6451325782758097</v>
      </c>
      <c r="AX98" s="18">
        <f t="shared" si="231"/>
        <v>1.8900402273190231</v>
      </c>
      <c r="AZ98" s="18">
        <f t="shared" si="232"/>
        <v>2.654061587833656</v>
      </c>
      <c r="BA98" s="18">
        <f t="shared" si="233"/>
        <v>3.4792503760164184</v>
      </c>
      <c r="BB98" s="18">
        <f t="shared" si="234"/>
        <v>5.2408380145641864</v>
      </c>
      <c r="BD98" t="str">
        <f t="shared" si="259"/>
        <v>54 Textiles, printing and other skilled trades</v>
      </c>
      <c r="BE98" s="18">
        <f t="shared" si="235"/>
        <v>-2.3911517356310807</v>
      </c>
      <c r="BF98" s="18">
        <f t="shared" si="235"/>
        <v>0.72232759122730084</v>
      </c>
      <c r="BG98" s="18">
        <f t="shared" si="235"/>
        <v>1.5965907802688362</v>
      </c>
      <c r="BH98" s="18">
        <f t="shared" si="235"/>
        <v>0.74241930069944839</v>
      </c>
      <c r="BI98" s="18">
        <f t="shared" si="236"/>
        <v>1.0073144267096934</v>
      </c>
      <c r="BK98" s="18">
        <f t="shared" si="237"/>
        <v>1.0263421941111739</v>
      </c>
      <c r="BL98" s="18">
        <f t="shared" si="238"/>
        <v>2.4089089579345524</v>
      </c>
      <c r="BM98" s="18">
        <f t="shared" si="239"/>
        <v>3.1598432106222152</v>
      </c>
      <c r="BO98" t="str">
        <f t="shared" si="260"/>
        <v>54 Textiles, printing and other skilled trades</v>
      </c>
      <c r="BP98" s="18">
        <f t="shared" si="240"/>
        <v>-5.303283046892493</v>
      </c>
      <c r="BQ98" s="18">
        <f t="shared" si="240"/>
        <v>5.7113415306335513</v>
      </c>
      <c r="BR98" s="18">
        <f t="shared" si="240"/>
        <v>-2.9395075328304543</v>
      </c>
      <c r="BS98" s="18">
        <f t="shared" si="240"/>
        <v>-2.6283319129354887</v>
      </c>
      <c r="BT98" s="18">
        <f t="shared" si="241"/>
        <v>-2.2247897355572976</v>
      </c>
      <c r="BV98" s="18">
        <f t="shared" si="242"/>
        <v>-2.7321678094738067</v>
      </c>
      <c r="BW98" s="18">
        <f t="shared" si="243"/>
        <v>1.8194581655733844</v>
      </c>
      <c r="BX98" s="18">
        <f t="shared" si="244"/>
        <v>-0.19897185787359772</v>
      </c>
      <c r="BZ98" t="str">
        <f t="shared" si="261"/>
        <v>54 Textiles, printing and other skilled trades</v>
      </c>
      <c r="CA98" s="18">
        <f t="shared" si="245"/>
        <v>-4.5810520566931467</v>
      </c>
      <c r="CB98" s="18">
        <f t="shared" si="245"/>
        <v>-4.4213553311602922</v>
      </c>
      <c r="CC98" s="18">
        <f t="shared" si="245"/>
        <v>-0.62827048880047531</v>
      </c>
      <c r="CD98" s="18">
        <f t="shared" si="245"/>
        <v>-3.5418852068502149</v>
      </c>
      <c r="CE98" s="18">
        <f t="shared" si="246"/>
        <v>-2.6963961818307181</v>
      </c>
      <c r="CG98" s="18">
        <f t="shared" si="247"/>
        <v>-2.5802981771099076</v>
      </c>
      <c r="CH98" s="18">
        <f t="shared" si="248"/>
        <v>1.7262180483563316</v>
      </c>
      <c r="CI98" s="18">
        <f t="shared" si="249"/>
        <v>-0.21448088682568534</v>
      </c>
      <c r="CK98" t="str">
        <f t="shared" si="262"/>
        <v>54 Textiles, printing and other skilled trades</v>
      </c>
      <c r="CL98" s="18">
        <f t="shared" si="250"/>
        <v>-2.9594342551019337</v>
      </c>
      <c r="CM98" s="18">
        <f t="shared" si="250"/>
        <v>-18.453371592511303</v>
      </c>
      <c r="CN98" s="18">
        <f t="shared" si="250"/>
        <v>-7.5932138592380909</v>
      </c>
      <c r="CO98" s="18">
        <f t="shared" si="250"/>
        <v>-6.2953670879787094</v>
      </c>
      <c r="CP98" s="18">
        <f t="shared" si="251"/>
        <v>-7.5097403822129705</v>
      </c>
      <c r="CR98" s="18">
        <f t="shared" si="252"/>
        <v>-6.7299954901687276</v>
      </c>
      <c r="CS98" s="18">
        <f t="shared" si="253"/>
        <v>1.18369697069729</v>
      </c>
      <c r="CT98" s="18">
        <f t="shared" si="254"/>
        <v>-3.9690441085091455</v>
      </c>
    </row>
    <row r="99" spans="1:98" x14ac:dyDescent="0.2">
      <c r="A99" t="str">
        <f t="shared" si="209"/>
        <v>61 Caring personal service occupations</v>
      </c>
      <c r="B99" s="18">
        <f t="shared" si="210"/>
        <v>2.7296830366792646</v>
      </c>
      <c r="C99" s="18">
        <f t="shared" si="210"/>
        <v>-19.043611244918889</v>
      </c>
      <c r="D99" s="18">
        <f t="shared" si="210"/>
        <v>11.160314431511953</v>
      </c>
      <c r="E99" s="18">
        <f t="shared" si="210"/>
        <v>4.2948031361815353</v>
      </c>
      <c r="F99" s="18">
        <f t="shared" si="211"/>
        <v>4.7222984176096272</v>
      </c>
      <c r="H99" s="18">
        <f t="shared" si="212"/>
        <v>6.5348506322672417</v>
      </c>
      <c r="I99" s="18">
        <f t="shared" si="213"/>
        <v>5.2958239041554389</v>
      </c>
      <c r="J99" s="18">
        <f t="shared" si="214"/>
        <v>9.2174814052262697</v>
      </c>
      <c r="L99" t="str">
        <f t="shared" si="255"/>
        <v>61 Caring personal service occupations</v>
      </c>
      <c r="M99" s="18">
        <f t="shared" si="215"/>
        <v>6.5168878548141018</v>
      </c>
      <c r="N99" s="18">
        <f t="shared" si="215"/>
        <v>-18.446963847233732</v>
      </c>
      <c r="O99" s="18">
        <f t="shared" si="215"/>
        <v>10.938397642113795</v>
      </c>
      <c r="P99" s="18">
        <f t="shared" si="215"/>
        <v>4.5843955602046016</v>
      </c>
      <c r="Q99" s="18">
        <f t="shared" si="216"/>
        <v>4.8865753150193036</v>
      </c>
      <c r="S99" s="18">
        <f t="shared" si="217"/>
        <v>6.6608949698970132</v>
      </c>
      <c r="T99" s="18">
        <f t="shared" si="218"/>
        <v>5.4614571562914715</v>
      </c>
      <c r="U99" s="18">
        <f t="shared" si="219"/>
        <v>9.4052988720576991</v>
      </c>
      <c r="W99" t="str">
        <f t="shared" si="256"/>
        <v>61 Caring personal service occupations</v>
      </c>
      <c r="X99" s="18">
        <f t="shared" si="220"/>
        <v>2.3860819954506285</v>
      </c>
      <c r="Y99" s="18">
        <f t="shared" si="220"/>
        <v>-12.642557463964888</v>
      </c>
      <c r="Z99" s="18">
        <f t="shared" si="220"/>
        <v>4.3715754444695332</v>
      </c>
      <c r="AA99" s="18">
        <f t="shared" si="220"/>
        <v>1.4744869778249292</v>
      </c>
      <c r="AB99" s="18">
        <f t="shared" si="221"/>
        <v>1.4171108636913621</v>
      </c>
      <c r="AD99" s="18">
        <f t="shared" si="222"/>
        <v>2.4311359992874371</v>
      </c>
      <c r="AE99" s="18">
        <f t="shared" si="223"/>
        <v>4.1771569458677549</v>
      </c>
      <c r="AF99" s="18">
        <f t="shared" si="224"/>
        <v>5.6522198295512194</v>
      </c>
      <c r="AH99" t="str">
        <f t="shared" si="257"/>
        <v>61 Caring personal service occupations</v>
      </c>
      <c r="AI99" s="18">
        <f t="shared" si="225"/>
        <v>-1.1599912126062595</v>
      </c>
      <c r="AJ99" s="18">
        <f t="shared" si="225"/>
        <v>-13.225842067881445</v>
      </c>
      <c r="AK99" s="18">
        <f t="shared" si="225"/>
        <v>0.90266514409202969</v>
      </c>
      <c r="AL99" s="18">
        <f t="shared" si="225"/>
        <v>-0.21058019113345816</v>
      </c>
      <c r="AM99" s="18">
        <f t="shared" si="226"/>
        <v>-0.73485400277615298</v>
      </c>
      <c r="AO99" s="18">
        <f t="shared" si="227"/>
        <v>0.15913015389010798</v>
      </c>
      <c r="AP99" s="18">
        <f t="shared" si="228"/>
        <v>3.2513450317396275</v>
      </c>
      <c r="AQ99" s="18">
        <f t="shared" si="229"/>
        <v>3.3534501945138073</v>
      </c>
      <c r="AS99" t="str">
        <f t="shared" si="258"/>
        <v>61 Caring personal service occupations</v>
      </c>
      <c r="AT99" s="18">
        <f t="shared" si="230"/>
        <v>0.83736516029244701</v>
      </c>
      <c r="AU99" s="18">
        <f t="shared" si="230"/>
        <v>-13.328947507162937</v>
      </c>
      <c r="AV99" s="18">
        <f t="shared" si="230"/>
        <v>1.8256379653920574</v>
      </c>
      <c r="AW99" s="18">
        <f t="shared" si="230"/>
        <v>0.48064208791684937</v>
      </c>
      <c r="AX99" s="18">
        <f t="shared" si="231"/>
        <v>-2.9011452521854331E-2</v>
      </c>
      <c r="AZ99" s="18">
        <f t="shared" si="232"/>
        <v>0.92698839082065998</v>
      </c>
      <c r="BA99" s="18">
        <f t="shared" si="233"/>
        <v>3.4978175077553741</v>
      </c>
      <c r="BB99" s="18">
        <f t="shared" si="234"/>
        <v>4.0854321990792419</v>
      </c>
      <c r="BD99" t="str">
        <f t="shared" si="259"/>
        <v>61 Caring personal service occupations</v>
      </c>
      <c r="BE99" s="18">
        <f t="shared" si="235"/>
        <v>1.5764313060228963</v>
      </c>
      <c r="BF99" s="18">
        <f t="shared" si="235"/>
        <v>2.1866602073289165</v>
      </c>
      <c r="BG99" s="18">
        <f t="shared" si="235"/>
        <v>1.8934256745295697</v>
      </c>
      <c r="BH99" s="18">
        <f t="shared" si="235"/>
        <v>2.251419046509695</v>
      </c>
      <c r="BI99" s="18">
        <f t="shared" si="236"/>
        <v>2.1353670176359474</v>
      </c>
      <c r="BK99" s="18">
        <f t="shared" si="237"/>
        <v>2.131948387245286</v>
      </c>
      <c r="BL99" s="18">
        <f t="shared" si="238"/>
        <v>3.4657983121521685</v>
      </c>
      <c r="BM99" s="18">
        <f t="shared" si="239"/>
        <v>4.8653150953449797</v>
      </c>
      <c r="BO99" t="str">
        <f t="shared" si="260"/>
        <v>61 Caring personal service occupations</v>
      </c>
      <c r="BP99" s="18">
        <f t="shared" si="240"/>
        <v>-1.7302490104788681</v>
      </c>
      <c r="BQ99" s="18">
        <f t="shared" si="240"/>
        <v>6.4772338081914738</v>
      </c>
      <c r="BR99" s="18">
        <f t="shared" si="240"/>
        <v>-3.3245171116497829</v>
      </c>
      <c r="BS99" s="18">
        <f t="shared" si="240"/>
        <v>-2.4765175784804416</v>
      </c>
      <c r="BT99" s="18">
        <f t="shared" si="241"/>
        <v>-2.206912575327491</v>
      </c>
      <c r="BV99" s="18">
        <f t="shared" si="242"/>
        <v>-2.7600073639358458</v>
      </c>
      <c r="BW99" s="18">
        <f t="shared" si="243"/>
        <v>2.3144125399675142</v>
      </c>
      <c r="BX99" s="18">
        <f t="shared" si="244"/>
        <v>0.43090506819900565</v>
      </c>
      <c r="BZ99" t="str">
        <f t="shared" si="261"/>
        <v>61 Caring personal service occupations</v>
      </c>
      <c r="CA99" s="18">
        <f t="shared" si="245"/>
        <v>-13.087505167295843</v>
      </c>
      <c r="CB99" s="18">
        <f t="shared" si="245"/>
        <v>-17.823260848436284</v>
      </c>
      <c r="CC99" s="18">
        <f t="shared" si="245"/>
        <v>-6.4670899173001057</v>
      </c>
      <c r="CD99" s="18">
        <f t="shared" si="245"/>
        <v>-2.7472624326816519</v>
      </c>
      <c r="CE99" s="18">
        <f t="shared" si="246"/>
        <v>-4.93145590491112</v>
      </c>
      <c r="CG99" s="18">
        <f t="shared" si="247"/>
        <v>-4.0033585574197561</v>
      </c>
      <c r="CH99" s="18">
        <f t="shared" si="248"/>
        <v>1.3272426692656492</v>
      </c>
      <c r="CI99" s="18">
        <f t="shared" si="249"/>
        <v>-1.8087047358887554</v>
      </c>
      <c r="CK99" t="str">
        <f t="shared" si="262"/>
        <v>61 Caring personal service occupations</v>
      </c>
      <c r="CL99" s="18">
        <f t="shared" si="250"/>
        <v>-0.51964582676868876</v>
      </c>
      <c r="CM99" s="18">
        <f t="shared" si="250"/>
        <v>-18.85940043114752</v>
      </c>
      <c r="CN99" s="18">
        <f t="shared" si="250"/>
        <v>0.99423666814146827</v>
      </c>
      <c r="CO99" s="18">
        <f t="shared" si="250"/>
        <v>-2.0936694811185874</v>
      </c>
      <c r="CP99" s="18">
        <f t="shared" si="251"/>
        <v>-2.2927462965441014</v>
      </c>
      <c r="CR99" s="18">
        <f t="shared" si="252"/>
        <v>-1.0750029074978351</v>
      </c>
      <c r="CS99" s="18">
        <f t="shared" si="253"/>
        <v>1.7581301704522101</v>
      </c>
      <c r="CT99" s="18">
        <f t="shared" si="254"/>
        <v>0.93094819230439274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10.501072239576148</v>
      </c>
      <c r="C100" s="18">
        <f t="shared" si="210"/>
        <v>1.6989124709019476</v>
      </c>
      <c r="D100" s="18">
        <f t="shared" si="210"/>
        <v>10.055905033860402</v>
      </c>
      <c r="E100" s="18">
        <f t="shared" si="210"/>
        <v>5.2966476446608457</v>
      </c>
      <c r="F100" s="18">
        <f t="shared" si="211"/>
        <v>6.5296576722048139</v>
      </c>
      <c r="H100" s="18">
        <f t="shared" si="212"/>
        <v>6.8597481483888112</v>
      </c>
      <c r="I100" s="18">
        <f t="shared" si="213"/>
        <v>5.3096185316529265</v>
      </c>
      <c r="J100" s="18">
        <f t="shared" si="214"/>
        <v>9.4563968636795614</v>
      </c>
      <c r="L100" t="str">
        <f t="shared" si="255"/>
        <v>62 Leisure, travel and related personal service occupations</v>
      </c>
      <c r="M100" s="18">
        <f t="shared" si="215"/>
        <v>9.1483393665385826</v>
      </c>
      <c r="N100" s="18">
        <f t="shared" si="215"/>
        <v>-24.289003119005137</v>
      </c>
      <c r="O100" s="18">
        <f t="shared" si="215"/>
        <v>5.8875525990681687</v>
      </c>
      <c r="P100" s="18">
        <f t="shared" si="215"/>
        <v>4.2605235094762106</v>
      </c>
      <c r="Q100" s="18">
        <f t="shared" si="216"/>
        <v>2.6919517541131643</v>
      </c>
      <c r="S100" s="18">
        <f t="shared" si="217"/>
        <v>4.8000695830389573</v>
      </c>
      <c r="T100" s="18">
        <f t="shared" si="218"/>
        <v>4.2328304493477464</v>
      </c>
      <c r="U100" s="18">
        <f t="shared" si="219"/>
        <v>7.3132731010527863</v>
      </c>
      <c r="W100" t="str">
        <f t="shared" si="256"/>
        <v>62 Leisure, travel and related personal service occupations</v>
      </c>
      <c r="X100" s="18">
        <f t="shared" si="220"/>
        <v>7.8619659770326589</v>
      </c>
      <c r="Y100" s="18">
        <f t="shared" si="220"/>
        <v>-13.460720444671448</v>
      </c>
      <c r="Z100" s="18">
        <f t="shared" si="220"/>
        <v>3.9347933004187707</v>
      </c>
      <c r="AA100" s="18">
        <f t="shared" si="220"/>
        <v>3.138613792487277</v>
      </c>
      <c r="AB100" s="18">
        <f t="shared" si="221"/>
        <v>2.2590926710268189</v>
      </c>
      <c r="AD100" s="18">
        <f t="shared" si="222"/>
        <v>3.4033269738175553</v>
      </c>
      <c r="AE100" s="18">
        <f t="shared" si="223"/>
        <v>4.0764337671610251</v>
      </c>
      <c r="AF100" s="18">
        <f t="shared" si="224"/>
        <v>6.2219103526762076</v>
      </c>
      <c r="AH100" t="str">
        <f t="shared" si="257"/>
        <v>62 Leisure, travel and related personal service occupations</v>
      </c>
      <c r="AI100" s="18">
        <f t="shared" si="225"/>
        <v>8.7538535481112234</v>
      </c>
      <c r="AJ100" s="18">
        <f t="shared" si="225"/>
        <v>-13.130605900738001</v>
      </c>
      <c r="AK100" s="18">
        <f t="shared" si="225"/>
        <v>1.4468721625996883</v>
      </c>
      <c r="AL100" s="18">
        <f t="shared" si="225"/>
        <v>2.3169735887003551</v>
      </c>
      <c r="AM100" s="18">
        <f t="shared" si="226"/>
        <v>1.0057411650694403</v>
      </c>
      <c r="AO100" s="18">
        <f t="shared" si="227"/>
        <v>2.0261137264929507</v>
      </c>
      <c r="AP100" s="18">
        <f t="shared" si="228"/>
        <v>3.6673284413895724</v>
      </c>
      <c r="AQ100" s="18">
        <f t="shared" si="229"/>
        <v>4.9613734462833792</v>
      </c>
      <c r="AS100" t="str">
        <f t="shared" si="258"/>
        <v>62 Leisure, travel and related personal service occupations</v>
      </c>
      <c r="AT100" s="18">
        <f t="shared" si="230"/>
        <v>9.4804182590862531</v>
      </c>
      <c r="AU100" s="18">
        <f t="shared" si="230"/>
        <v>-5.2114020100664238</v>
      </c>
      <c r="AV100" s="18">
        <f t="shared" si="230"/>
        <v>1.2297332470509126</v>
      </c>
      <c r="AW100" s="18">
        <f t="shared" si="230"/>
        <v>2.5900736799453261</v>
      </c>
      <c r="AX100" s="18">
        <f t="shared" si="231"/>
        <v>1.6592435303120379</v>
      </c>
      <c r="AZ100" s="18">
        <f t="shared" si="232"/>
        <v>2.1346077436424693</v>
      </c>
      <c r="BA100" s="18">
        <f t="shared" si="233"/>
        <v>3.6815895711551638</v>
      </c>
      <c r="BB100" s="18">
        <f t="shared" si="234"/>
        <v>5.0463719970471832</v>
      </c>
      <c r="BD100" t="str">
        <f t="shared" si="259"/>
        <v>62 Leisure, travel and related personal service occupations</v>
      </c>
      <c r="BE100" s="18">
        <f t="shared" si="235"/>
        <v>3.9037404907947382</v>
      </c>
      <c r="BF100" s="18">
        <f t="shared" si="235"/>
        <v>0.78042625177234815</v>
      </c>
      <c r="BG100" s="18">
        <f t="shared" si="235"/>
        <v>-3.7112518835523467</v>
      </c>
      <c r="BH100" s="18">
        <f t="shared" si="235"/>
        <v>-1.4208335903085567</v>
      </c>
      <c r="BI100" s="18">
        <f t="shared" si="236"/>
        <v>-2.007219292287421</v>
      </c>
      <c r="BK100" s="18">
        <f t="shared" si="237"/>
        <v>-2.1902968004666401</v>
      </c>
      <c r="BL100" s="18">
        <f t="shared" si="238"/>
        <v>2.0835498798747798</v>
      </c>
      <c r="BM100" s="18">
        <f t="shared" si="239"/>
        <v>0.51343995204300441</v>
      </c>
      <c r="BO100" t="str">
        <f t="shared" si="260"/>
        <v>62 Leisure, travel and related personal service occupations</v>
      </c>
      <c r="BP100" s="18">
        <f t="shared" si="240"/>
        <v>2.0203050519356891</v>
      </c>
      <c r="BQ100" s="18">
        <f t="shared" si="240"/>
        <v>9.033750786044159</v>
      </c>
      <c r="BR100" s="18">
        <f t="shared" si="240"/>
        <v>-6.2925297048202928</v>
      </c>
      <c r="BS100" s="18">
        <f t="shared" si="240"/>
        <v>-2.6281795065663638</v>
      </c>
      <c r="BT100" s="18">
        <f t="shared" si="241"/>
        <v>-3.1057941706459591</v>
      </c>
      <c r="BV100" s="18">
        <f t="shared" si="242"/>
        <v>-3.8652802713440959</v>
      </c>
      <c r="BW100" s="18">
        <f t="shared" si="243"/>
        <v>1.9278973453193515</v>
      </c>
      <c r="BX100" s="18">
        <f t="shared" si="244"/>
        <v>-0.80906560046852816</v>
      </c>
      <c r="BZ100" t="str">
        <f t="shared" si="261"/>
        <v>62 Leisure, travel and related personal service occupations</v>
      </c>
      <c r="CA100" s="18">
        <f t="shared" si="245"/>
        <v>4.8058885349416602</v>
      </c>
      <c r="CB100" s="18">
        <f t="shared" si="245"/>
        <v>-11.423537869506239</v>
      </c>
      <c r="CC100" s="18">
        <f t="shared" si="245"/>
        <v>-4.3700926355884739</v>
      </c>
      <c r="CD100" s="18">
        <f t="shared" si="245"/>
        <v>-4.0043801956886398</v>
      </c>
      <c r="CE100" s="18">
        <f t="shared" si="246"/>
        <v>-4.5996268370502191</v>
      </c>
      <c r="CG100" s="18">
        <f t="shared" si="247"/>
        <v>-4.1264394759981116</v>
      </c>
      <c r="CH100" s="18">
        <f t="shared" si="248"/>
        <v>1.6853765704665458</v>
      </c>
      <c r="CI100" s="18">
        <f t="shared" si="249"/>
        <v>-1.3432421052867571</v>
      </c>
      <c r="CK100" t="str">
        <f t="shared" si="262"/>
        <v>62 Leisure, travel and related personal service occupations</v>
      </c>
      <c r="CL100" s="18">
        <f t="shared" si="250"/>
        <v>3.2825915474110623E-2</v>
      </c>
      <c r="CM100" s="18">
        <f t="shared" si="250"/>
        <v>-18.750262998496936</v>
      </c>
      <c r="CN100" s="18">
        <f t="shared" si="250"/>
        <v>-8.9363086184388489</v>
      </c>
      <c r="CO100" s="18">
        <f t="shared" si="250"/>
        <v>-5.5382932996954848</v>
      </c>
      <c r="CP100" s="18">
        <f t="shared" si="251"/>
        <v>-7.4888390301031338</v>
      </c>
      <c r="CR100" s="18">
        <f t="shared" si="252"/>
        <v>-6.68482482796996</v>
      </c>
      <c r="CS100" s="18">
        <f t="shared" si="253"/>
        <v>1.1887354527142513</v>
      </c>
      <c r="CT100" s="18">
        <f t="shared" si="254"/>
        <v>-3.9285594263190116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3.8646534686806788</v>
      </c>
      <c r="C101" s="18">
        <f t="shared" si="210"/>
        <v>-7.163466957164955</v>
      </c>
      <c r="D101" s="18">
        <f t="shared" si="210"/>
        <v>6.0535242076267481</v>
      </c>
      <c r="E101" s="18">
        <f t="shared" si="210"/>
        <v>4.4953289817924125</v>
      </c>
      <c r="F101" s="18">
        <f t="shared" si="211"/>
        <v>4.2064439600698167</v>
      </c>
      <c r="H101" s="18">
        <f t="shared" si="212"/>
        <v>5.0121668758913662</v>
      </c>
      <c r="I101" s="18">
        <f t="shared" si="213"/>
        <v>4.5570414042575003</v>
      </c>
      <c r="J101" s="18">
        <f t="shared" si="214"/>
        <v>7.6792015817769066</v>
      </c>
      <c r="L101" t="str">
        <f t="shared" si="255"/>
        <v>63 Community and civil enforcement occupations</v>
      </c>
      <c r="M101" s="18">
        <f t="shared" si="215"/>
        <v>-2.0678443737555119</v>
      </c>
      <c r="N101" s="18">
        <f t="shared" si="215"/>
        <v>11.780366605249682</v>
      </c>
      <c r="O101" s="18">
        <f t="shared" si="215"/>
        <v>1.2949022654334286</v>
      </c>
      <c r="P101" s="18">
        <f t="shared" si="215"/>
        <v>4.226886296582455</v>
      </c>
      <c r="Q101" s="18">
        <f t="shared" si="216"/>
        <v>3.7543513736201906</v>
      </c>
      <c r="S101" s="18">
        <f t="shared" si="217"/>
        <v>3.2402479870042189</v>
      </c>
      <c r="T101" s="18">
        <f t="shared" si="218"/>
        <v>3.7488542159224592</v>
      </c>
      <c r="U101" s="18">
        <f t="shared" si="219"/>
        <v>5.8619810644132464</v>
      </c>
      <c r="W101" t="str">
        <f t="shared" si="256"/>
        <v>63 Community and civil enforcement occupations</v>
      </c>
      <c r="X101" s="18">
        <f t="shared" si="220"/>
        <v>0.78075311102403511</v>
      </c>
      <c r="Y101" s="18">
        <f t="shared" si="220"/>
        <v>6.0841406456288105</v>
      </c>
      <c r="Z101" s="18">
        <f t="shared" si="220"/>
        <v>2.7438443729774109</v>
      </c>
      <c r="AA101" s="18">
        <f t="shared" si="220"/>
        <v>2.9697274031475152</v>
      </c>
      <c r="AB101" s="18">
        <f t="shared" si="221"/>
        <v>3.0908978303141099</v>
      </c>
      <c r="AD101" s="18">
        <f t="shared" si="222"/>
        <v>2.8943779352312182</v>
      </c>
      <c r="AE101" s="18">
        <f t="shared" si="223"/>
        <v>4.0933573879727181</v>
      </c>
      <c r="AF101" s="18">
        <f t="shared" si="224"/>
        <v>5.8899921987390025</v>
      </c>
      <c r="AH101" t="str">
        <f t="shared" si="257"/>
        <v>63 Community and civil enforcement occupations</v>
      </c>
      <c r="AI101" s="18">
        <f t="shared" si="225"/>
        <v>-1.0151117094239659</v>
      </c>
      <c r="AJ101" s="18">
        <f t="shared" si="225"/>
        <v>24.434746834352204</v>
      </c>
      <c r="AK101" s="18">
        <f t="shared" si="225"/>
        <v>-1.8565990556338674</v>
      </c>
      <c r="AL101" s="18">
        <f t="shared" si="225"/>
        <v>2.9384245707436252</v>
      </c>
      <c r="AM101" s="18">
        <f t="shared" si="226"/>
        <v>2.6245811003917874</v>
      </c>
      <c r="AO101" s="18">
        <f t="shared" si="227"/>
        <v>1.3146027663788251</v>
      </c>
      <c r="AP101" s="18">
        <f t="shared" si="228"/>
        <v>3.266734305539587</v>
      </c>
      <c r="AQ101" s="18">
        <f t="shared" si="229"/>
        <v>4.1337803655191463</v>
      </c>
      <c r="AS101" t="str">
        <f t="shared" si="258"/>
        <v>63 Community and civil enforcement occupations</v>
      </c>
      <c r="AT101" s="18">
        <f t="shared" si="230"/>
        <v>-3.1684029893967902</v>
      </c>
      <c r="AU101" s="18">
        <f t="shared" si="230"/>
        <v>13.087262316957338</v>
      </c>
      <c r="AV101" s="18">
        <f t="shared" si="230"/>
        <v>-3.7533869410208753</v>
      </c>
      <c r="AW101" s="18">
        <f t="shared" si="230"/>
        <v>1.2192333303401748</v>
      </c>
      <c r="AX101" s="18">
        <f t="shared" si="231"/>
        <v>0.33113209883270933</v>
      </c>
      <c r="AZ101" s="18">
        <f t="shared" si="232"/>
        <v>-0.4662162051800256</v>
      </c>
      <c r="BA101" s="18">
        <f t="shared" si="233"/>
        <v>2.8898455668794343</v>
      </c>
      <c r="BB101" s="18">
        <f t="shared" si="234"/>
        <v>2.5805527112284121</v>
      </c>
      <c r="BD101" t="str">
        <f t="shared" si="259"/>
        <v>63 Community and civil enforcement occupations</v>
      </c>
      <c r="BE101" s="18">
        <f t="shared" si="235"/>
        <v>-7.6020628608864271</v>
      </c>
      <c r="BF101" s="18">
        <f t="shared" si="235"/>
        <v>48.952841945729951</v>
      </c>
      <c r="BG101" s="18">
        <f t="shared" si="235"/>
        <v>-9.5502094141367007</v>
      </c>
      <c r="BH101" s="18">
        <f t="shared" si="235"/>
        <v>1.5480164711535016</v>
      </c>
      <c r="BI101" s="18">
        <f t="shared" si="236"/>
        <v>0.31423530603722494</v>
      </c>
      <c r="BK101" s="18">
        <f t="shared" si="237"/>
        <v>-2.2949933965001224</v>
      </c>
      <c r="BL101" s="18">
        <f t="shared" si="238"/>
        <v>1.455271213444953</v>
      </c>
      <c r="BM101" s="18">
        <f t="shared" si="239"/>
        <v>-0.35601656966219863</v>
      </c>
      <c r="BO101" t="str">
        <f t="shared" si="260"/>
        <v>63 Community and civil enforcement occupations</v>
      </c>
      <c r="BP101" s="18">
        <f t="shared" si="240"/>
        <v>-4.7378830243779753</v>
      </c>
      <c r="BQ101" s="18">
        <f t="shared" si="240"/>
        <v>38.004830545705737</v>
      </c>
      <c r="BR101" s="18">
        <f t="shared" si="240"/>
        <v>-8.5202074913953929</v>
      </c>
      <c r="BS101" s="18">
        <f t="shared" si="240"/>
        <v>-1.0014241933999801</v>
      </c>
      <c r="BT101" s="18">
        <f t="shared" si="241"/>
        <v>-1.3889460116336072</v>
      </c>
      <c r="BV101" s="18">
        <f t="shared" si="242"/>
        <v>-3.5739548377751063</v>
      </c>
      <c r="BW101" s="18">
        <f t="shared" si="243"/>
        <v>1.6339727627239453</v>
      </c>
      <c r="BX101" s="18">
        <f t="shared" si="244"/>
        <v>-1.0425434905600328</v>
      </c>
      <c r="BZ101" t="str">
        <f t="shared" si="261"/>
        <v>63 Community and civil enforcement occupations</v>
      </c>
      <c r="CA101" s="18">
        <f t="shared" si="245"/>
        <v>-3.3890877474117675</v>
      </c>
      <c r="CB101" s="18">
        <f t="shared" si="245"/>
        <v>21.268981651012275</v>
      </c>
      <c r="CC101" s="18">
        <f t="shared" si="245"/>
        <v>-5.9882141466473087</v>
      </c>
      <c r="CD101" s="18">
        <f t="shared" si="245"/>
        <v>-2.0617945428868412</v>
      </c>
      <c r="CE101" s="18">
        <f t="shared" si="246"/>
        <v>-2.0061283612356817</v>
      </c>
      <c r="CG101" s="18">
        <f t="shared" si="247"/>
        <v>-3.3884917227925637</v>
      </c>
      <c r="CH101" s="18">
        <f t="shared" si="248"/>
        <v>1.6273107929251074</v>
      </c>
      <c r="CI101" s="18">
        <f t="shared" si="249"/>
        <v>-0.92245998059713452</v>
      </c>
      <c r="CK101" t="str">
        <f t="shared" si="262"/>
        <v>63 Community and civil enforcement occupations</v>
      </c>
      <c r="CL101" s="18">
        <f t="shared" si="250"/>
        <v>-6.7747643800110779</v>
      </c>
      <c r="CM101" s="18">
        <f t="shared" si="250"/>
        <v>15.676539987430704</v>
      </c>
      <c r="CN101" s="18">
        <f t="shared" si="250"/>
        <v>-15.049652378363776</v>
      </c>
      <c r="CO101" s="18">
        <f t="shared" si="250"/>
        <v>-4.8217141168823812</v>
      </c>
      <c r="CP101" s="18">
        <f t="shared" si="251"/>
        <v>-7.0170934482801091</v>
      </c>
      <c r="CR101" s="18">
        <f t="shared" si="252"/>
        <v>-8.361007421607269</v>
      </c>
      <c r="CS101" s="18">
        <f t="shared" si="253"/>
        <v>0.7773766429129525</v>
      </c>
      <c r="CT101" s="18">
        <f t="shared" si="254"/>
        <v>-6.0352887071493218</v>
      </c>
    </row>
    <row r="102" spans="1:98" x14ac:dyDescent="0.2">
      <c r="A102" t="str">
        <f t="shared" si="209"/>
        <v>71 Sales occupations</v>
      </c>
      <c r="B102" s="18">
        <f t="shared" si="210"/>
        <v>0.87281797148062168</v>
      </c>
      <c r="C102" s="18">
        <f t="shared" si="210"/>
        <v>-12.907398605485266</v>
      </c>
      <c r="D102" s="18">
        <f t="shared" si="210"/>
        <v>7.5670902776519888</v>
      </c>
      <c r="E102" s="18">
        <f t="shared" si="210"/>
        <v>2.9516797268402284</v>
      </c>
      <c r="F102" s="18">
        <f t="shared" si="211"/>
        <v>3.2867342514542486</v>
      </c>
      <c r="H102" s="18">
        <f t="shared" si="212"/>
        <v>4.4677156329786527</v>
      </c>
      <c r="I102" s="18">
        <f t="shared" si="213"/>
        <v>4.0346834141288701</v>
      </c>
      <c r="J102" s="18">
        <f t="shared" si="214"/>
        <v>6.9410201458007137</v>
      </c>
      <c r="L102" t="str">
        <f t="shared" si="255"/>
        <v>71 Sales occupations</v>
      </c>
      <c r="M102" s="18">
        <f t="shared" si="215"/>
        <v>4.8018190469778732</v>
      </c>
      <c r="N102" s="18">
        <f t="shared" si="215"/>
        <v>-14.460821104411959</v>
      </c>
      <c r="O102" s="18">
        <f t="shared" si="215"/>
        <v>9.2701920158236639</v>
      </c>
      <c r="P102" s="18">
        <f t="shared" si="215"/>
        <v>4.1808815402290422</v>
      </c>
      <c r="Q102" s="18">
        <f t="shared" si="216"/>
        <v>4.4502822744957538</v>
      </c>
      <c r="S102" s="18">
        <f t="shared" si="217"/>
        <v>5.8504204394129067</v>
      </c>
      <c r="T102" s="18">
        <f t="shared" si="218"/>
        <v>4.5235976479216955</v>
      </c>
      <c r="U102" s="18">
        <f t="shared" si="219"/>
        <v>8.2589161850185722</v>
      </c>
      <c r="W102" t="str">
        <f t="shared" si="256"/>
        <v>71 Sales occupations</v>
      </c>
      <c r="X102" s="18">
        <f t="shared" si="220"/>
        <v>3.2215247775105649</v>
      </c>
      <c r="Y102" s="18">
        <f t="shared" si="220"/>
        <v>-4.4018770521642603</v>
      </c>
      <c r="Z102" s="18">
        <f t="shared" si="220"/>
        <v>3.9470684287580049</v>
      </c>
      <c r="AA102" s="18">
        <f t="shared" si="220"/>
        <v>2.4686139462989143</v>
      </c>
      <c r="AB102" s="18">
        <f t="shared" si="221"/>
        <v>2.4828514668024049</v>
      </c>
      <c r="AD102" s="18">
        <f t="shared" si="222"/>
        <v>2.9590807384864748</v>
      </c>
      <c r="AE102" s="18">
        <f t="shared" si="223"/>
        <v>3.6809311219549112</v>
      </c>
      <c r="AF102" s="18">
        <f t="shared" si="224"/>
        <v>5.6127392872706627</v>
      </c>
      <c r="AH102" t="str">
        <f t="shared" si="257"/>
        <v>71 Sales occupations</v>
      </c>
      <c r="AI102" s="18">
        <f t="shared" si="225"/>
        <v>0.46779521278188518</v>
      </c>
      <c r="AJ102" s="18">
        <f t="shared" si="225"/>
        <v>-3.3270642643108972</v>
      </c>
      <c r="AK102" s="18">
        <f t="shared" si="225"/>
        <v>2.7841322726022577</v>
      </c>
      <c r="AL102" s="18">
        <f t="shared" si="225"/>
        <v>1.9388616675105386</v>
      </c>
      <c r="AM102" s="18">
        <f t="shared" si="226"/>
        <v>1.86402133290271</v>
      </c>
      <c r="AO102" s="18">
        <f t="shared" si="227"/>
        <v>2.2198433336147794</v>
      </c>
      <c r="AP102" s="18">
        <f t="shared" si="228"/>
        <v>3.521225286867824</v>
      </c>
      <c r="AQ102" s="18">
        <f t="shared" si="229"/>
        <v>4.9717452604872259</v>
      </c>
      <c r="AS102" t="str">
        <f t="shared" si="258"/>
        <v>71 Sales occupations</v>
      </c>
      <c r="AT102" s="18">
        <f t="shared" si="230"/>
        <v>1.3595912245822239</v>
      </c>
      <c r="AU102" s="18">
        <f t="shared" si="230"/>
        <v>-9.0509337682843309</v>
      </c>
      <c r="AV102" s="18">
        <f t="shared" si="230"/>
        <v>1.5602217199658375</v>
      </c>
      <c r="AW102" s="18">
        <f t="shared" si="230"/>
        <v>1.7871351152518811</v>
      </c>
      <c r="AX102" s="18">
        <f t="shared" si="231"/>
        <v>1.0029561155198374</v>
      </c>
      <c r="AZ102" s="18">
        <f t="shared" si="232"/>
        <v>1.7114410408250125</v>
      </c>
      <c r="BA102" s="18">
        <f t="shared" si="233"/>
        <v>2.9619465434728598</v>
      </c>
      <c r="BB102" s="18">
        <f t="shared" si="234"/>
        <v>4.1459513862335928</v>
      </c>
      <c r="BD102" t="str">
        <f t="shared" si="259"/>
        <v>71 Sales occupations</v>
      </c>
      <c r="BE102" s="18">
        <f t="shared" si="235"/>
        <v>1.5490903804834755</v>
      </c>
      <c r="BF102" s="18">
        <f t="shared" si="235"/>
        <v>5.2187646516207664</v>
      </c>
      <c r="BG102" s="18">
        <f t="shared" si="235"/>
        <v>-0.10735337456651006</v>
      </c>
      <c r="BH102" s="18">
        <f t="shared" si="235"/>
        <v>0.74559249833610064</v>
      </c>
      <c r="BI102" s="18">
        <f t="shared" si="236"/>
        <v>0.75145679189829728</v>
      </c>
      <c r="BK102" s="18">
        <f t="shared" si="237"/>
        <v>0.46047104253394977</v>
      </c>
      <c r="BL102" s="18">
        <f t="shared" si="238"/>
        <v>2.5740450099323464</v>
      </c>
      <c r="BM102" s="18">
        <f t="shared" si="239"/>
        <v>2.8999162537458822</v>
      </c>
      <c r="BO102" t="str">
        <f t="shared" si="260"/>
        <v>71 Sales occupations</v>
      </c>
      <c r="BP102" s="18">
        <f t="shared" si="240"/>
        <v>-1.4845505248907265</v>
      </c>
      <c r="BQ102" s="18">
        <f t="shared" si="240"/>
        <v>7.9353298379307713</v>
      </c>
      <c r="BR102" s="18">
        <f t="shared" si="240"/>
        <v>-3.1202878822022106</v>
      </c>
      <c r="BS102" s="18">
        <f t="shared" si="240"/>
        <v>-2.3528393563149175</v>
      </c>
      <c r="BT102" s="18">
        <f t="shared" si="241"/>
        <v>-1.9815679575877265</v>
      </c>
      <c r="BV102" s="18">
        <f t="shared" si="242"/>
        <v>-2.6093286608890098</v>
      </c>
      <c r="BW102" s="18">
        <f t="shared" si="243"/>
        <v>2.1831898751028422</v>
      </c>
      <c r="BX102" s="18">
        <f t="shared" si="244"/>
        <v>0.35878400844016056</v>
      </c>
      <c r="BZ102" t="str">
        <f t="shared" si="261"/>
        <v>71 Sales occupations</v>
      </c>
      <c r="CA102" s="18">
        <f t="shared" si="245"/>
        <v>-0.52437126596541761</v>
      </c>
      <c r="CB102" s="18">
        <f t="shared" si="245"/>
        <v>-15.330831432486747</v>
      </c>
      <c r="CC102" s="18">
        <f t="shared" si="245"/>
        <v>-4.0125637559360054</v>
      </c>
      <c r="CD102" s="18">
        <f t="shared" si="245"/>
        <v>-7.3266503445271081</v>
      </c>
      <c r="CE102" s="18">
        <f t="shared" si="246"/>
        <v>-6.8309608874299936</v>
      </c>
      <c r="CG102" s="18">
        <f t="shared" si="247"/>
        <v>-6.2348675942668681</v>
      </c>
      <c r="CH102" s="18">
        <f t="shared" si="248"/>
        <v>1.4101232922295814</v>
      </c>
      <c r="CI102" s="18">
        <f t="shared" si="249"/>
        <v>-3.1945840026128436</v>
      </c>
      <c r="CK102" t="str">
        <f t="shared" si="262"/>
        <v>71 Sales occupations</v>
      </c>
      <c r="CL102" s="18">
        <f t="shared" si="250"/>
        <v>-1.5766427801313543</v>
      </c>
      <c r="CM102" s="18">
        <f t="shared" si="250"/>
        <v>-25.978633892774493</v>
      </c>
      <c r="CN102" s="18">
        <f t="shared" si="250"/>
        <v>-5.9681771539321637</v>
      </c>
      <c r="CO102" s="18">
        <f t="shared" si="250"/>
        <v>-5.1870325651140465</v>
      </c>
      <c r="CP102" s="18">
        <f t="shared" si="251"/>
        <v>-6.8837349660329288</v>
      </c>
      <c r="CR102" s="18">
        <f t="shared" si="252"/>
        <v>-5.4481324624589877</v>
      </c>
      <c r="CS102" s="18">
        <f t="shared" si="253"/>
        <v>1.1802502966552275</v>
      </c>
      <c r="CT102" s="18">
        <f t="shared" si="254"/>
        <v>-3.0950224757084199</v>
      </c>
    </row>
    <row r="103" spans="1:98" x14ac:dyDescent="0.2">
      <c r="A103" t="str">
        <f t="shared" si="209"/>
        <v>72 Customer service occupations</v>
      </c>
      <c r="B103" s="18">
        <f t="shared" si="210"/>
        <v>1.6561500349769664</v>
      </c>
      <c r="C103" s="18">
        <f t="shared" si="210"/>
        <v>-4.5237457558552574</v>
      </c>
      <c r="D103" s="18">
        <f t="shared" si="210"/>
        <v>12.24593865557897</v>
      </c>
      <c r="E103" s="18">
        <f t="shared" si="210"/>
        <v>3.9870533368391747</v>
      </c>
      <c r="F103" s="18">
        <f t="shared" si="211"/>
        <v>5.9336239158285675</v>
      </c>
      <c r="H103" s="18">
        <f t="shared" si="212"/>
        <v>6.6701878569310313</v>
      </c>
      <c r="I103" s="18">
        <f t="shared" si="213"/>
        <v>4.5232333310045725</v>
      </c>
      <c r="J103" s="18">
        <f t="shared" si="214"/>
        <v>8.8660823215384923</v>
      </c>
      <c r="L103" t="str">
        <f t="shared" si="255"/>
        <v>72 Customer service occupations</v>
      </c>
      <c r="M103" s="18">
        <f t="shared" si="215"/>
        <v>4.947298274572387</v>
      </c>
      <c r="N103" s="18">
        <f t="shared" si="215"/>
        <v>-7.1822437004955049</v>
      </c>
      <c r="O103" s="18">
        <f t="shared" si="215"/>
        <v>10.795223739567582</v>
      </c>
      <c r="P103" s="18">
        <f t="shared" si="215"/>
        <v>4.0500114974750812</v>
      </c>
      <c r="Q103" s="18">
        <f t="shared" si="216"/>
        <v>5.3576558125473905</v>
      </c>
      <c r="S103" s="18">
        <f t="shared" si="217"/>
        <v>6.2515076842133643</v>
      </c>
      <c r="T103" s="18">
        <f t="shared" si="218"/>
        <v>4.5965402696207303</v>
      </c>
      <c r="U103" s="18">
        <f t="shared" si="219"/>
        <v>8.5968719843012131</v>
      </c>
      <c r="W103" t="str">
        <f t="shared" si="256"/>
        <v>72 Customer service occupations</v>
      </c>
      <c r="X103" s="18">
        <f t="shared" si="220"/>
        <v>3.1562604425317442</v>
      </c>
      <c r="Y103" s="18">
        <f t="shared" si="220"/>
        <v>4.7273073813765221</v>
      </c>
      <c r="Z103" s="18">
        <f t="shared" si="220"/>
        <v>5.1498640897890136</v>
      </c>
      <c r="AA103" s="18">
        <f t="shared" si="220"/>
        <v>2.5558754845139919</v>
      </c>
      <c r="AB103" s="18">
        <f t="shared" si="221"/>
        <v>3.494986267169331</v>
      </c>
      <c r="AD103" s="18">
        <f t="shared" si="222"/>
        <v>3.4133490035861414</v>
      </c>
      <c r="AE103" s="18">
        <f t="shared" si="223"/>
        <v>3.599711951692619</v>
      </c>
      <c r="AF103" s="18">
        <f t="shared" si="224"/>
        <v>5.8739247009556683</v>
      </c>
      <c r="AH103" t="str">
        <f t="shared" si="257"/>
        <v>72 Customer service occupations</v>
      </c>
      <c r="AI103" s="18">
        <f t="shared" si="225"/>
        <v>3.8535709590689748</v>
      </c>
      <c r="AJ103" s="18">
        <f t="shared" si="225"/>
        <v>3.4830557414353924</v>
      </c>
      <c r="AK103" s="18">
        <f t="shared" si="225"/>
        <v>5.2069936884392654</v>
      </c>
      <c r="AL103" s="18">
        <f t="shared" si="225"/>
        <v>2.5674397659342985</v>
      </c>
      <c r="AM103" s="18">
        <f t="shared" si="226"/>
        <v>3.4425494198726536</v>
      </c>
      <c r="AO103" s="18">
        <f t="shared" si="227"/>
        <v>3.4398495622502745</v>
      </c>
      <c r="AP103" s="18">
        <f t="shared" si="228"/>
        <v>3.7467693709345662</v>
      </c>
      <c r="AQ103" s="18">
        <f t="shared" si="229"/>
        <v>6.0015360665152784</v>
      </c>
      <c r="AS103" t="str">
        <f t="shared" si="258"/>
        <v>72 Customer service occupations</v>
      </c>
      <c r="AT103" s="18">
        <f t="shared" si="230"/>
        <v>3.1304311502035498</v>
      </c>
      <c r="AU103" s="18">
        <f t="shared" si="230"/>
        <v>1.9345419059037638</v>
      </c>
      <c r="AV103" s="18">
        <f t="shared" si="230"/>
        <v>5.3347270703237859</v>
      </c>
      <c r="AW103" s="18">
        <f t="shared" si="230"/>
        <v>1.8145642986159283</v>
      </c>
      <c r="AX103" s="18">
        <f t="shared" si="231"/>
        <v>2.9093641644384105</v>
      </c>
      <c r="AZ103" s="18">
        <f t="shared" si="232"/>
        <v>2.974682797817807</v>
      </c>
      <c r="BA103" s="18">
        <f t="shared" si="233"/>
        <v>3.3021210686438263</v>
      </c>
      <c r="BB103" s="18">
        <f t="shared" si="234"/>
        <v>5.3333931689817815</v>
      </c>
      <c r="BD103" t="str">
        <f t="shared" si="259"/>
        <v>72 Customer service occupations</v>
      </c>
      <c r="BE103" s="18">
        <f t="shared" si="235"/>
        <v>1.279952749901625</v>
      </c>
      <c r="BF103" s="18">
        <f t="shared" si="235"/>
        <v>16.052289062297433</v>
      </c>
      <c r="BG103" s="18">
        <f t="shared" si="235"/>
        <v>1.5404843239810839</v>
      </c>
      <c r="BH103" s="18">
        <f t="shared" si="235"/>
        <v>1.5590483037127179</v>
      </c>
      <c r="BI103" s="18">
        <f t="shared" si="236"/>
        <v>2.4034894177651145</v>
      </c>
      <c r="BK103" s="18">
        <f t="shared" si="237"/>
        <v>1.5528599333960891</v>
      </c>
      <c r="BL103" s="18">
        <f t="shared" si="238"/>
        <v>2.5788624854684805</v>
      </c>
      <c r="BM103" s="18">
        <f t="shared" si="239"/>
        <v>3.7022659920823653</v>
      </c>
      <c r="BO103" t="str">
        <f t="shared" si="260"/>
        <v>72 Customer service occupations</v>
      </c>
      <c r="BP103" s="18">
        <f t="shared" si="240"/>
        <v>0.9912725130501121</v>
      </c>
      <c r="BQ103" s="18">
        <f t="shared" si="240"/>
        <v>15.415294250583367</v>
      </c>
      <c r="BR103" s="18">
        <f t="shared" si="240"/>
        <v>-1.3038724660345502</v>
      </c>
      <c r="BS103" s="18">
        <f t="shared" si="240"/>
        <v>-1.1180102203915854</v>
      </c>
      <c r="BT103" s="18">
        <f t="shared" si="241"/>
        <v>-0.21655503301860612</v>
      </c>
      <c r="BV103" s="18">
        <f t="shared" si="242"/>
        <v>-1.1800031599192073</v>
      </c>
      <c r="BW103" s="18">
        <f t="shared" si="243"/>
        <v>2.3655678054536278</v>
      </c>
      <c r="BX103" s="18">
        <f t="shared" si="244"/>
        <v>1.5363436610966286</v>
      </c>
      <c r="BZ103" t="str">
        <f t="shared" si="261"/>
        <v>72 Customer service occupations</v>
      </c>
      <c r="CA103" s="18">
        <f t="shared" si="245"/>
        <v>-0.93073500278825216</v>
      </c>
      <c r="CB103" s="18">
        <f t="shared" si="245"/>
        <v>0.16889221156726197</v>
      </c>
      <c r="CC103" s="18">
        <f t="shared" si="245"/>
        <v>0.39502250889669188</v>
      </c>
      <c r="CD103" s="18">
        <f t="shared" si="245"/>
        <v>-0.22370067286742179</v>
      </c>
      <c r="CE103" s="18">
        <f t="shared" si="246"/>
        <v>-6.2211251636190568E-3</v>
      </c>
      <c r="CG103" s="18">
        <f t="shared" si="247"/>
        <v>-1.7884457073114035E-2</v>
      </c>
      <c r="CH103" s="18">
        <f t="shared" si="248"/>
        <v>1.853472400176992</v>
      </c>
      <c r="CI103" s="18">
        <f t="shared" si="249"/>
        <v>1.8396468316452808</v>
      </c>
      <c r="CK103" t="str">
        <f t="shared" si="262"/>
        <v>72 Customer service occupations</v>
      </c>
      <c r="CL103" s="18">
        <f t="shared" si="250"/>
        <v>7.2780002768758401</v>
      </c>
      <c r="CM103" s="18">
        <f t="shared" si="250"/>
        <v>-14.842272904190567</v>
      </c>
      <c r="CN103" s="18">
        <f t="shared" si="250"/>
        <v>2.210686210668622</v>
      </c>
      <c r="CO103" s="18">
        <f t="shared" si="250"/>
        <v>-1.0511490873163942</v>
      </c>
      <c r="CP103" s="18">
        <f t="shared" si="251"/>
        <v>-0.97648897992040906</v>
      </c>
      <c r="CR103" s="18">
        <f t="shared" si="252"/>
        <v>2.4396123182190976E-2</v>
      </c>
      <c r="CS103" s="18">
        <f t="shared" si="253"/>
        <v>2.1323974409769519</v>
      </c>
      <c r="CT103" s="18">
        <f t="shared" si="254"/>
        <v>2.1505623187227041</v>
      </c>
    </row>
    <row r="104" spans="1:98" x14ac:dyDescent="0.2">
      <c r="A104" t="str">
        <f t="shared" si="209"/>
        <v>81 Process, plant and machine operatives</v>
      </c>
      <c r="B104" s="18">
        <f t="shared" si="210"/>
        <v>2.1022287702915365</v>
      </c>
      <c r="C104" s="18">
        <f t="shared" si="210"/>
        <v>-30.70219509211277</v>
      </c>
      <c r="D104" s="18">
        <f t="shared" si="210"/>
        <v>15.507313572609661</v>
      </c>
      <c r="E104" s="18">
        <f t="shared" si="210"/>
        <v>7.4426834592677071</v>
      </c>
      <c r="F104" s="18">
        <f t="shared" si="211"/>
        <v>6.9291119593843264</v>
      </c>
      <c r="H104" s="18">
        <f t="shared" si="212"/>
        <v>10.066306271886649</v>
      </c>
      <c r="I104" s="18">
        <f t="shared" si="213"/>
        <v>6.5664722749472215</v>
      </c>
      <c r="J104" s="18">
        <f t="shared" si="214"/>
        <v>12.447826949764341</v>
      </c>
      <c r="L104" t="str">
        <f t="shared" si="255"/>
        <v>81 Process, plant and machine operatives</v>
      </c>
      <c r="M104" s="18">
        <f t="shared" si="215"/>
        <v>6.2444694184857097</v>
      </c>
      <c r="N104" s="18">
        <f t="shared" si="215"/>
        <v>-21.725172832946193</v>
      </c>
      <c r="O104" s="18">
        <f t="shared" si="215"/>
        <v>13.728187754659826</v>
      </c>
      <c r="P104" s="18">
        <f t="shared" si="215"/>
        <v>5.0033576589803452</v>
      </c>
      <c r="Q104" s="18">
        <f t="shared" si="216"/>
        <v>5.6968783543511092</v>
      </c>
      <c r="S104" s="18">
        <f t="shared" si="217"/>
        <v>7.834608014389266</v>
      </c>
      <c r="T104" s="18">
        <f t="shared" si="218"/>
        <v>5.5840482121147561</v>
      </c>
      <c r="U104" s="18">
        <f t="shared" si="219"/>
        <v>10.313412549173396</v>
      </c>
      <c r="W104" t="str">
        <f t="shared" si="256"/>
        <v>81 Process, plant and machine operatives</v>
      </c>
      <c r="X104" s="18">
        <f t="shared" si="220"/>
        <v>0.83597470075564839</v>
      </c>
      <c r="Y104" s="18">
        <f t="shared" si="220"/>
        <v>-11.258982034206234</v>
      </c>
      <c r="Z104" s="18">
        <f t="shared" si="220"/>
        <v>9.6225268592323498</v>
      </c>
      <c r="AA104" s="18">
        <f t="shared" si="220"/>
        <v>4.4560391003949817</v>
      </c>
      <c r="AB104" s="18">
        <f t="shared" si="221"/>
        <v>4.9687285120150415</v>
      </c>
      <c r="AD104" s="18">
        <f t="shared" si="222"/>
        <v>6.1505638293426923</v>
      </c>
      <c r="AE104" s="18">
        <f t="shared" si="223"/>
        <v>4.7311675320464319</v>
      </c>
      <c r="AF104" s="18">
        <f t="shared" si="224"/>
        <v>8.6033284626283013</v>
      </c>
      <c r="AH104" t="str">
        <f t="shared" si="257"/>
        <v>81 Process, plant and machine operatives</v>
      </c>
      <c r="AI104" s="18">
        <f t="shared" si="225"/>
        <v>1.3428657604375172</v>
      </c>
      <c r="AJ104" s="18">
        <f t="shared" si="225"/>
        <v>-7.7158036709250695</v>
      </c>
      <c r="AK104" s="18">
        <f t="shared" si="225"/>
        <v>7.4341904687524885</v>
      </c>
      <c r="AL104" s="18">
        <f t="shared" si="225"/>
        <v>3.0488253478486049</v>
      </c>
      <c r="AM104" s="18">
        <f t="shared" si="226"/>
        <v>3.6822463859497612</v>
      </c>
      <c r="AO104" s="18">
        <f t="shared" si="227"/>
        <v>4.4903544346562851</v>
      </c>
      <c r="AP104" s="18">
        <f t="shared" si="228"/>
        <v>3.9363251982328595</v>
      </c>
      <c r="AQ104" s="18">
        <f t="shared" si="229"/>
        <v>6.8907573574114478</v>
      </c>
      <c r="AS104" t="str">
        <f t="shared" si="258"/>
        <v>81 Process, plant and machine operatives</v>
      </c>
      <c r="AT104" s="18">
        <f t="shared" si="230"/>
        <v>0.80804388542157213</v>
      </c>
      <c r="AU104" s="18">
        <f t="shared" si="230"/>
        <v>-6.6188452546408811</v>
      </c>
      <c r="AV104" s="18">
        <f t="shared" si="230"/>
        <v>5.7971356392743312</v>
      </c>
      <c r="AW104" s="18">
        <f t="shared" si="230"/>
        <v>2.3743450203208338</v>
      </c>
      <c r="AX104" s="18">
        <f t="shared" si="231"/>
        <v>2.8392165470724207</v>
      </c>
      <c r="AZ104" s="18">
        <f t="shared" si="232"/>
        <v>3.5027909564732118</v>
      </c>
      <c r="BA104" s="18">
        <f t="shared" si="233"/>
        <v>3.6661756442172511</v>
      </c>
      <c r="BB104" s="18">
        <f t="shared" si="234"/>
        <v>5.9870797892606964</v>
      </c>
      <c r="BD104" t="str">
        <f t="shared" si="259"/>
        <v>81 Process, plant and machine operatives</v>
      </c>
      <c r="BE104" s="18">
        <f t="shared" si="235"/>
        <v>1.8440901080016614</v>
      </c>
      <c r="BF104" s="18">
        <f t="shared" si="235"/>
        <v>1.3553874426571078</v>
      </c>
      <c r="BG104" s="18">
        <f t="shared" si="235"/>
        <v>1.4889274031183009</v>
      </c>
      <c r="BH104" s="18">
        <f t="shared" si="235"/>
        <v>0.85200202284529958</v>
      </c>
      <c r="BI104" s="18">
        <f t="shared" si="236"/>
        <v>1.0820606596675164</v>
      </c>
      <c r="BK104" s="18">
        <f t="shared" si="237"/>
        <v>1.0638651036158242</v>
      </c>
      <c r="BL104" s="18">
        <f t="shared" si="238"/>
        <v>2.2858653716345323</v>
      </c>
      <c r="BM104" s="18">
        <f t="shared" si="239"/>
        <v>3.0773091440609246</v>
      </c>
      <c r="BO104" t="str">
        <f t="shared" si="260"/>
        <v>81 Process, plant and machine operatives</v>
      </c>
      <c r="BP104" s="18">
        <f t="shared" si="240"/>
        <v>-0.11958145886078464</v>
      </c>
      <c r="BQ104" s="18">
        <f t="shared" si="240"/>
        <v>1.7285919235524139</v>
      </c>
      <c r="BR104" s="18">
        <f t="shared" si="240"/>
        <v>0.17772424615201121</v>
      </c>
      <c r="BS104" s="18">
        <f t="shared" si="240"/>
        <v>-1.8394426679122944</v>
      </c>
      <c r="BT104" s="18">
        <f t="shared" si="241"/>
        <v>-0.99279230158627607</v>
      </c>
      <c r="BV104" s="18">
        <f t="shared" si="242"/>
        <v>-1.17160761446784</v>
      </c>
      <c r="BW104" s="18">
        <f t="shared" si="243"/>
        <v>2.1970197327586982</v>
      </c>
      <c r="BX104" s="18">
        <f t="shared" si="244"/>
        <v>1.3530784523099859</v>
      </c>
      <c r="BZ104" t="str">
        <f t="shared" si="261"/>
        <v>81 Process, plant and machine operatives</v>
      </c>
      <c r="CA104" s="18">
        <f t="shared" si="245"/>
        <v>-2.5640514147556748</v>
      </c>
      <c r="CB104" s="18">
        <f t="shared" si="245"/>
        <v>-13.240625636897342</v>
      </c>
      <c r="CC104" s="18">
        <f t="shared" si="245"/>
        <v>-0.7181043257537767</v>
      </c>
      <c r="CD104" s="18">
        <f t="shared" si="245"/>
        <v>-7.2300696224733567</v>
      </c>
      <c r="CE104" s="18">
        <f t="shared" si="246"/>
        <v>-5.6382060303518884</v>
      </c>
      <c r="CG104" s="18">
        <f t="shared" si="247"/>
        <v>-5.1083115965136816</v>
      </c>
      <c r="CH104" s="18">
        <f t="shared" si="248"/>
        <v>1.6514278651129644</v>
      </c>
      <c r="CI104" s="18">
        <f t="shared" si="249"/>
        <v>-2.0411090778487684</v>
      </c>
      <c r="CK104" t="str">
        <f t="shared" si="262"/>
        <v>81 Process, plant and machine operatives</v>
      </c>
      <c r="CL104" s="18">
        <f t="shared" si="250"/>
        <v>-3.7526074493180572</v>
      </c>
      <c r="CM104" s="18">
        <f t="shared" si="250"/>
        <v>-23.464161400845253</v>
      </c>
      <c r="CN104" s="18">
        <f t="shared" si="250"/>
        <v>-14.338209116440536</v>
      </c>
      <c r="CO104" s="18">
        <f t="shared" si="250"/>
        <v>-11.78740860400611</v>
      </c>
      <c r="CP104" s="18">
        <f t="shared" si="251"/>
        <v>-13.364846371341754</v>
      </c>
      <c r="CR104" s="18">
        <f t="shared" si="252"/>
        <v>-12.646005278389605</v>
      </c>
      <c r="CS104" s="18">
        <f t="shared" si="253"/>
        <v>0.71736781620805878</v>
      </c>
      <c r="CT104" s="18">
        <f t="shared" si="254"/>
        <v>-8.9560169396505565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-0.40397556231710485</v>
      </c>
      <c r="C105" s="18">
        <f t="shared" si="210"/>
        <v>-14.065804887615785</v>
      </c>
      <c r="D105" s="18">
        <f t="shared" si="210"/>
        <v>10.78134348941977</v>
      </c>
      <c r="E105" s="18">
        <f t="shared" si="210"/>
        <v>4.1907541568031892</v>
      </c>
      <c r="F105" s="18">
        <f t="shared" si="211"/>
        <v>4.9359830740969945</v>
      </c>
      <c r="H105" s="18">
        <f t="shared" si="212"/>
        <v>6.342858571452803</v>
      </c>
      <c r="I105" s="18">
        <f t="shared" si="213"/>
        <v>5.988151312069534</v>
      </c>
      <c r="J105" s="18">
        <f t="shared" si="214"/>
        <v>9.5125730135644293</v>
      </c>
      <c r="L105" t="str">
        <f t="shared" si="255"/>
        <v>82 Transport and mobile machine drivers and operatives</v>
      </c>
      <c r="M105" s="18">
        <f t="shared" si="215"/>
        <v>4.1689400024377044</v>
      </c>
      <c r="N105" s="18">
        <f t="shared" si="215"/>
        <v>-16.463914362630593</v>
      </c>
      <c r="O105" s="18">
        <f t="shared" si="215"/>
        <v>8.618738264000525</v>
      </c>
      <c r="P105" s="18">
        <f t="shared" si="215"/>
        <v>3.7080442354865628</v>
      </c>
      <c r="Q105" s="18">
        <f t="shared" si="216"/>
        <v>3.8054476749027399</v>
      </c>
      <c r="S105" s="18">
        <f t="shared" si="217"/>
        <v>5.3197648354781801</v>
      </c>
      <c r="T105" s="18">
        <f t="shared" si="218"/>
        <v>5.3732292541560867</v>
      </c>
      <c r="U105" s="18">
        <f t="shared" si="219"/>
        <v>8.4332853845615183</v>
      </c>
      <c r="W105" t="str">
        <f t="shared" si="256"/>
        <v>82 Transport and mobile machine drivers and operatives</v>
      </c>
      <c r="X105" s="18">
        <f t="shared" si="220"/>
        <v>2.5734293927270668</v>
      </c>
      <c r="Y105" s="18">
        <f t="shared" si="220"/>
        <v>0.50085406237152519</v>
      </c>
      <c r="Z105" s="18">
        <f t="shared" si="220"/>
        <v>4.672013007279574</v>
      </c>
      <c r="AA105" s="18">
        <f t="shared" si="220"/>
        <v>3.4206721664367556</v>
      </c>
      <c r="AB105" s="18">
        <f t="shared" si="221"/>
        <v>3.6244556576672693</v>
      </c>
      <c r="AD105" s="18">
        <f t="shared" si="222"/>
        <v>3.8361147059579048</v>
      </c>
      <c r="AE105" s="18">
        <f t="shared" si="223"/>
        <v>4.7304710169439712</v>
      </c>
      <c r="AF105" s="18">
        <f t="shared" si="224"/>
        <v>7.000290079331184</v>
      </c>
      <c r="AH105" t="str">
        <f t="shared" si="257"/>
        <v>82 Transport and mobile machine drivers and operatives</v>
      </c>
      <c r="AI105" s="18">
        <f t="shared" si="225"/>
        <v>2.280928540927496</v>
      </c>
      <c r="AJ105" s="18">
        <f t="shared" si="225"/>
        <v>-0.94182031793509369</v>
      </c>
      <c r="AK105" s="18">
        <f t="shared" si="225"/>
        <v>4.171756944376348</v>
      </c>
      <c r="AL105" s="18">
        <f t="shared" si="225"/>
        <v>2.5075820031665197</v>
      </c>
      <c r="AM105" s="18">
        <f t="shared" si="226"/>
        <v>2.8045913991590066</v>
      </c>
      <c r="AO105" s="18">
        <f t="shared" si="227"/>
        <v>3.0593318466969555</v>
      </c>
      <c r="AP105" s="18">
        <f t="shared" si="228"/>
        <v>4.355040294353052</v>
      </c>
      <c r="AQ105" s="18">
        <f t="shared" si="229"/>
        <v>6.2045865706778391</v>
      </c>
      <c r="AS105" t="str">
        <f t="shared" si="258"/>
        <v>82 Transport and mobile machine drivers and operatives</v>
      </c>
      <c r="AT105" s="18">
        <f t="shared" si="230"/>
        <v>0.91340087772771028</v>
      </c>
      <c r="AU105" s="18">
        <f t="shared" si="230"/>
        <v>-1.5057556728460542</v>
      </c>
      <c r="AV105" s="18">
        <f t="shared" si="230"/>
        <v>4.3315606056139266</v>
      </c>
      <c r="AW105" s="18">
        <f t="shared" si="230"/>
        <v>2.4795079955839627</v>
      </c>
      <c r="AX105" s="18">
        <f t="shared" si="231"/>
        <v>2.7995540064682745</v>
      </c>
      <c r="AZ105" s="18">
        <f t="shared" si="232"/>
        <v>3.0931767534296828</v>
      </c>
      <c r="BA105" s="18">
        <f t="shared" si="233"/>
        <v>4.5572193249123982</v>
      </c>
      <c r="BB105" s="18">
        <f t="shared" si="234"/>
        <v>6.3849531503857193</v>
      </c>
      <c r="BD105" t="str">
        <f t="shared" si="259"/>
        <v>82 Transport and mobile machine drivers and operatives</v>
      </c>
      <c r="BE105" s="18">
        <f t="shared" si="235"/>
        <v>1.9020634056813757</v>
      </c>
      <c r="BF105" s="18">
        <f t="shared" si="235"/>
        <v>0.7770393283553112</v>
      </c>
      <c r="BG105" s="18">
        <f t="shared" si="235"/>
        <v>5.205585723633277E-3</v>
      </c>
      <c r="BH105" s="18">
        <f t="shared" si="235"/>
        <v>1.1566929839580409</v>
      </c>
      <c r="BI105" s="18">
        <f t="shared" si="236"/>
        <v>0.77175073174613473</v>
      </c>
      <c r="BK105" s="18">
        <f t="shared" si="237"/>
        <v>0.77139816850695375</v>
      </c>
      <c r="BL105" s="18">
        <f t="shared" si="238"/>
        <v>2.813134551380303</v>
      </c>
      <c r="BM105" s="18">
        <f t="shared" si="239"/>
        <v>3.3457126104785351</v>
      </c>
      <c r="BO105" t="str">
        <f t="shared" si="260"/>
        <v>82 Transport and mobile machine drivers and operatives</v>
      </c>
      <c r="BP105" s="18">
        <f t="shared" si="240"/>
        <v>-0.25218339595693973</v>
      </c>
      <c r="BQ105" s="18">
        <f t="shared" si="240"/>
        <v>-0.71186503423561476</v>
      </c>
      <c r="BR105" s="18">
        <f t="shared" si="240"/>
        <v>-0.9119537229099195</v>
      </c>
      <c r="BS105" s="18">
        <f t="shared" si="240"/>
        <v>-0.8208404668347824</v>
      </c>
      <c r="BT105" s="18">
        <f t="shared" si="241"/>
        <v>-0.84251685147855859</v>
      </c>
      <c r="BV105" s="18">
        <f t="shared" si="242"/>
        <v>-0.85122085731219599</v>
      </c>
      <c r="BW105" s="18">
        <f t="shared" si="243"/>
        <v>2.7017110037084624</v>
      </c>
      <c r="BX105" s="18">
        <f t="shared" si="244"/>
        <v>2.1273508076414149</v>
      </c>
      <c r="BZ105" t="str">
        <f t="shared" si="261"/>
        <v>82 Transport and mobile machine drivers and operatives</v>
      </c>
      <c r="CA105" s="18">
        <f t="shared" si="245"/>
        <v>-5.0600256638892223</v>
      </c>
      <c r="CB105" s="18">
        <f t="shared" si="245"/>
        <v>-7.9690337118326298</v>
      </c>
      <c r="CC105" s="18">
        <f t="shared" si="245"/>
        <v>-1.1787981543922244</v>
      </c>
      <c r="CD105" s="18">
        <f t="shared" si="245"/>
        <v>-2.8812689352058385</v>
      </c>
      <c r="CE105" s="18">
        <f t="shared" si="246"/>
        <v>-2.6802657060691293</v>
      </c>
      <c r="CG105" s="18">
        <f t="shared" si="247"/>
        <v>-2.3170627485157524</v>
      </c>
      <c r="CH105" s="18">
        <f t="shared" si="248"/>
        <v>2.2440397326411343</v>
      </c>
      <c r="CI105" s="18">
        <f t="shared" si="249"/>
        <v>0.62835077148228891</v>
      </c>
      <c r="CK105" t="str">
        <f t="shared" si="262"/>
        <v>82 Transport and mobile machine drivers and operatives</v>
      </c>
      <c r="CL105" s="18">
        <f t="shared" si="250"/>
        <v>2.3718371538919314</v>
      </c>
      <c r="CM105" s="18">
        <f t="shared" si="250"/>
        <v>-16.829421748806272</v>
      </c>
      <c r="CN105" s="18">
        <f t="shared" si="250"/>
        <v>-2.5482001970962953</v>
      </c>
      <c r="CO105" s="18">
        <f t="shared" si="250"/>
        <v>-6.4649437267824013</v>
      </c>
      <c r="CP105" s="18">
        <f t="shared" si="251"/>
        <v>-5.9510507990127799</v>
      </c>
      <c r="CR105" s="18">
        <f t="shared" si="252"/>
        <v>-5.1771736516428639</v>
      </c>
      <c r="CS105" s="18">
        <f t="shared" si="253"/>
        <v>1.8515329631787703</v>
      </c>
      <c r="CT105" s="18">
        <f t="shared" si="254"/>
        <v>-1.750523965625983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2.4944002169986046</v>
      </c>
      <c r="C106" s="18">
        <f t="shared" si="210"/>
        <v>-19.033147191324716</v>
      </c>
      <c r="D106" s="18">
        <f t="shared" si="210"/>
        <v>47.670005543218366</v>
      </c>
      <c r="E106" s="18">
        <f t="shared" si="210"/>
        <v>9.8126682499889419</v>
      </c>
      <c r="F106" s="18">
        <f t="shared" si="211"/>
        <v>18.190024399557103</v>
      </c>
      <c r="H106" s="18">
        <f t="shared" si="212"/>
        <v>21.208309244716638</v>
      </c>
      <c r="I106" s="18">
        <f t="shared" si="213"/>
        <v>15.51438194843502</v>
      </c>
      <c r="J106" s="18">
        <f t="shared" si="214"/>
        <v>24.133599310024124</v>
      </c>
      <c r="L106" t="str">
        <f t="shared" si="255"/>
        <v>91 Elementary trades and related occupations</v>
      </c>
      <c r="M106" s="18">
        <f t="shared" si="215"/>
        <v>0.26620579200811179</v>
      </c>
      <c r="N106" s="18">
        <f t="shared" si="215"/>
        <v>-32.373188593581006</v>
      </c>
      <c r="O106" s="18">
        <f t="shared" si="215"/>
        <v>24.305753401280516</v>
      </c>
      <c r="P106" s="18">
        <f t="shared" si="215"/>
        <v>7.6774404218124426</v>
      </c>
      <c r="Q106" s="18">
        <f t="shared" si="216"/>
        <v>9.3928390211625477</v>
      </c>
      <c r="S106" s="18">
        <f t="shared" si="217"/>
        <v>12.95710650626245</v>
      </c>
      <c r="T106" s="18">
        <f t="shared" si="218"/>
        <v>8.9573193127297834</v>
      </c>
      <c r="U106" s="18">
        <f t="shared" si="219"/>
        <v>15.636914101493616</v>
      </c>
      <c r="W106" t="str">
        <f t="shared" si="256"/>
        <v>91 Elementary trades and related occupations</v>
      </c>
      <c r="X106" s="18">
        <f t="shared" si="220"/>
        <v>-9.2424175148941856E-2</v>
      </c>
      <c r="Y106" s="18">
        <f t="shared" si="220"/>
        <v>-13.947586690238866</v>
      </c>
      <c r="Z106" s="18">
        <f t="shared" si="220"/>
        <v>21.408410565953151</v>
      </c>
      <c r="AA106" s="18">
        <f t="shared" si="220"/>
        <v>4.5188984724578551</v>
      </c>
      <c r="AB106" s="18">
        <f t="shared" si="221"/>
        <v>8.2049671835327196</v>
      </c>
      <c r="AD106" s="18">
        <f t="shared" si="222"/>
        <v>9.8700883806975845</v>
      </c>
      <c r="AE106" s="18">
        <f t="shared" si="223"/>
        <v>7.7659659859716568</v>
      </c>
      <c r="AF106" s="18">
        <f t="shared" si="224"/>
        <v>12.903295291150375</v>
      </c>
      <c r="AH106" t="str">
        <f t="shared" si="257"/>
        <v>91 Elementary trades and related occupations</v>
      </c>
      <c r="AI106" s="18">
        <f t="shared" si="225"/>
        <v>0.24610228985468829</v>
      </c>
      <c r="AJ106" s="18">
        <f t="shared" si="225"/>
        <v>-17.105853122416281</v>
      </c>
      <c r="AK106" s="18">
        <f t="shared" si="225"/>
        <v>23.197553085829846</v>
      </c>
      <c r="AL106" s="18">
        <f t="shared" si="225"/>
        <v>5.0897595576344878</v>
      </c>
      <c r="AM106" s="18">
        <f t="shared" si="226"/>
        <v>8.8168478371789973</v>
      </c>
      <c r="AO106" s="18">
        <f t="shared" si="227"/>
        <v>10.808810518603163</v>
      </c>
      <c r="AP106" s="18">
        <f t="shared" si="228"/>
        <v>8.4852583953786809</v>
      </c>
      <c r="AQ106" s="18">
        <f t="shared" si="229"/>
        <v>13.911504557038512</v>
      </c>
      <c r="AS106" t="str">
        <f t="shared" si="258"/>
        <v>91 Elementary trades and related occupations</v>
      </c>
      <c r="AT106" s="18">
        <f t="shared" si="230"/>
        <v>-1.4939703285669403</v>
      </c>
      <c r="AU106" s="18">
        <f t="shared" si="230"/>
        <v>-3.7242057354721081</v>
      </c>
      <c r="AV106" s="18">
        <f t="shared" si="230"/>
        <v>19.874886688809788</v>
      </c>
      <c r="AW106" s="18">
        <f t="shared" si="230"/>
        <v>4.017426127544188</v>
      </c>
      <c r="AX106" s="18">
        <f t="shared" si="231"/>
        <v>8.2090786790641079</v>
      </c>
      <c r="AZ106" s="18">
        <f t="shared" si="232"/>
        <v>9.0553071587271106</v>
      </c>
      <c r="BA106" s="18">
        <f t="shared" si="233"/>
        <v>6.782790730627819</v>
      </c>
      <c r="BB106" s="18">
        <f t="shared" si="234"/>
        <v>11.824768960032106</v>
      </c>
      <c r="BD106" t="str">
        <f t="shared" si="259"/>
        <v>91 Elementary trades and related occupations</v>
      </c>
      <c r="BE106" s="18">
        <f t="shared" si="235"/>
        <v>-2.4995119807459498</v>
      </c>
      <c r="BF106" s="18">
        <f t="shared" si="235"/>
        <v>1.8836980885384547</v>
      </c>
      <c r="BG106" s="18">
        <f t="shared" si="235"/>
        <v>13.646062137264824</v>
      </c>
      <c r="BH106" s="18">
        <f t="shared" si="235"/>
        <v>3.7270531684026942</v>
      </c>
      <c r="BI106" s="18">
        <f t="shared" si="236"/>
        <v>6.6104597534575094</v>
      </c>
      <c r="BK106" s="18">
        <f t="shared" si="237"/>
        <v>6.9332641627004143</v>
      </c>
      <c r="BL106" s="18">
        <f t="shared" si="238"/>
        <v>4.8419591041201526</v>
      </c>
      <c r="BM106" s="18">
        <f t="shared" si="239"/>
        <v>9.242240127856638</v>
      </c>
      <c r="BO106" t="str">
        <f t="shared" si="260"/>
        <v>91 Elementary trades and related occupations</v>
      </c>
      <c r="BP106" s="18">
        <f t="shared" si="240"/>
        <v>-3.8904103965576642</v>
      </c>
      <c r="BQ106" s="18">
        <f t="shared" si="240"/>
        <v>1.8963376760437134</v>
      </c>
      <c r="BR106" s="18">
        <f t="shared" si="240"/>
        <v>9.8375928303064306</v>
      </c>
      <c r="BS106" s="18">
        <f t="shared" si="240"/>
        <v>0.27496147141303773</v>
      </c>
      <c r="BT106" s="18">
        <f t="shared" si="241"/>
        <v>3.2737424464624132</v>
      </c>
      <c r="BV106" s="18">
        <f t="shared" si="242"/>
        <v>3.3662286865147273</v>
      </c>
      <c r="BW106" s="18">
        <f t="shared" si="243"/>
        <v>3.5581320260355875</v>
      </c>
      <c r="BX106" s="18">
        <f t="shared" si="244"/>
        <v>5.8092600862337251</v>
      </c>
      <c r="BZ106" t="str">
        <f t="shared" si="261"/>
        <v>91 Elementary trades and related occupations</v>
      </c>
      <c r="CA106" s="18">
        <f t="shared" si="245"/>
        <v>-3.5117461014216977</v>
      </c>
      <c r="CB106" s="18">
        <f t="shared" si="245"/>
        <v>-11.250008529777688</v>
      </c>
      <c r="CC106" s="18">
        <f t="shared" si="245"/>
        <v>10.706219429438214</v>
      </c>
      <c r="CD106" s="18">
        <f t="shared" si="245"/>
        <v>-1.3076993886553145</v>
      </c>
      <c r="CE106" s="18">
        <f t="shared" si="246"/>
        <v>1.6228386168007258</v>
      </c>
      <c r="CG106" s="18">
        <f t="shared" si="247"/>
        <v>2.5446141516754617</v>
      </c>
      <c r="CH106" s="18">
        <f t="shared" si="248"/>
        <v>3.2788297070133865</v>
      </c>
      <c r="CI106" s="18">
        <f t="shared" si="249"/>
        <v>5.0043702423272052</v>
      </c>
      <c r="CK106" t="str">
        <f t="shared" si="262"/>
        <v>91 Elementary trades and related occupations</v>
      </c>
      <c r="CL106" s="18">
        <f t="shared" si="250"/>
        <v>-3.7884840478319748</v>
      </c>
      <c r="CM106" s="18">
        <f t="shared" si="250"/>
        <v>-21.371769561130638</v>
      </c>
      <c r="CN106" s="18">
        <f t="shared" si="250"/>
        <v>8.3760406240728216</v>
      </c>
      <c r="CO106" s="18">
        <f t="shared" si="250"/>
        <v>-4.8156081861371209</v>
      </c>
      <c r="CP106" s="18">
        <f t="shared" si="251"/>
        <v>-2.0523786598761418</v>
      </c>
      <c r="CR106" s="18">
        <f t="shared" si="252"/>
        <v>-0.6072012765496293</v>
      </c>
      <c r="CS106" s="18">
        <f t="shared" si="253"/>
        <v>2.5298856383797474</v>
      </c>
      <c r="CT106" s="18">
        <f t="shared" si="254"/>
        <v>2.1076677425446722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6.9781015148749459</v>
      </c>
      <c r="C107" s="18">
        <f t="shared" si="210"/>
        <v>-16.965064301190679</v>
      </c>
      <c r="D107" s="18">
        <f t="shared" si="210"/>
        <v>7.540568017692828</v>
      </c>
      <c r="E107" s="18">
        <f t="shared" si="210"/>
        <v>3.753658436849916</v>
      </c>
      <c r="F107" s="18">
        <f t="shared" si="211"/>
        <v>3.4718686407828603</v>
      </c>
      <c r="H107" s="18">
        <f t="shared" si="212"/>
        <v>5.0009080396300476</v>
      </c>
      <c r="I107" s="18">
        <f t="shared" si="213"/>
        <v>4.7465761630601566</v>
      </c>
      <c r="J107" s="18">
        <f t="shared" si="214"/>
        <v>7.797515801948407</v>
      </c>
      <c r="L107" t="str">
        <f t="shared" ref="L107" si="263">A107</f>
        <v>92 Elementary administration and service occupations</v>
      </c>
      <c r="M107" s="18">
        <f t="shared" si="215"/>
        <v>5.2559544047811935</v>
      </c>
      <c r="N107" s="18">
        <f t="shared" si="215"/>
        <v>-17.462019789922145</v>
      </c>
      <c r="O107" s="18">
        <f t="shared" si="215"/>
        <v>8.0570363279755632</v>
      </c>
      <c r="P107" s="18">
        <f t="shared" si="215"/>
        <v>3.4454703819339461</v>
      </c>
      <c r="Q107" s="18">
        <f t="shared" si="216"/>
        <v>3.3956142934121081</v>
      </c>
      <c r="S107" s="18">
        <f t="shared" si="217"/>
        <v>4.960366016837181</v>
      </c>
      <c r="T107" s="18">
        <f t="shared" si="218"/>
        <v>4.7165001641970239</v>
      </c>
      <c r="U107" s="18">
        <f t="shared" si="219"/>
        <v>7.7493001053975386</v>
      </c>
      <c r="W107" t="str">
        <f t="shared" ref="W107" si="264">A107</f>
        <v>92 Elementary administration and service occupations</v>
      </c>
      <c r="X107" s="18">
        <f t="shared" si="220"/>
        <v>3.8335348819484416</v>
      </c>
      <c r="Y107" s="18">
        <f t="shared" si="220"/>
        <v>-8.0136627543264556</v>
      </c>
      <c r="Z107" s="18">
        <f t="shared" si="220"/>
        <v>2.761132019345669</v>
      </c>
      <c r="AA107" s="18">
        <f t="shared" si="220"/>
        <v>1.8987396923332289</v>
      </c>
      <c r="AB107" s="18">
        <f t="shared" si="221"/>
        <v>1.5160569487779441</v>
      </c>
      <c r="AD107" s="18">
        <f t="shared" si="222"/>
        <v>2.1853966347593845</v>
      </c>
      <c r="AE107" s="18">
        <f t="shared" si="223"/>
        <v>3.894082241172736</v>
      </c>
      <c r="AF107" s="18">
        <f t="shared" si="224"/>
        <v>5.2572706802090696</v>
      </c>
      <c r="AH107" t="str">
        <f t="shared" ref="AH107" si="265">L107</f>
        <v>92 Elementary administration and service occupations</v>
      </c>
      <c r="AI107" s="18">
        <f t="shared" si="225"/>
        <v>4.3366286675122545</v>
      </c>
      <c r="AJ107" s="18">
        <f t="shared" si="225"/>
        <v>-6.5692392476099259</v>
      </c>
      <c r="AK107" s="18">
        <f t="shared" si="225"/>
        <v>2.2660215784068738</v>
      </c>
      <c r="AL107" s="18">
        <f t="shared" si="225"/>
        <v>2.1550131130137373</v>
      </c>
      <c r="AM107" s="18">
        <f t="shared" si="226"/>
        <v>1.6211184719017169</v>
      </c>
      <c r="AO107" s="18">
        <f t="shared" si="227"/>
        <v>2.1920025396506837</v>
      </c>
      <c r="AP107" s="18">
        <f t="shared" si="228"/>
        <v>3.766752754543079</v>
      </c>
      <c r="AQ107" s="18">
        <f t="shared" si="229"/>
        <v>5.1557701756457019</v>
      </c>
      <c r="AS107" t="str">
        <f t="shared" ref="AS107" si="266">W107</f>
        <v>92 Elementary administration and service occupations</v>
      </c>
      <c r="AT107" s="18">
        <f t="shared" si="230"/>
        <v>1.9830800571483786</v>
      </c>
      <c r="AU107" s="18">
        <f t="shared" si="230"/>
        <v>-5.7481342202971408</v>
      </c>
      <c r="AV107" s="18">
        <f t="shared" si="230"/>
        <v>1.246179732137831</v>
      </c>
      <c r="AW107" s="18">
        <f t="shared" si="230"/>
        <v>1.764429997289807</v>
      </c>
      <c r="AX107" s="18">
        <f t="shared" si="231"/>
        <v>1.1163656306488079</v>
      </c>
      <c r="AZ107" s="18">
        <f t="shared" si="232"/>
        <v>1.5913858246873414</v>
      </c>
      <c r="BA107" s="18">
        <f t="shared" si="233"/>
        <v>3.5177863618453653</v>
      </c>
      <c r="BB107" s="18">
        <f t="shared" si="234"/>
        <v>4.5416910909179098</v>
      </c>
      <c r="BD107" t="str">
        <f t="shared" ref="BD107" si="267">AH107</f>
        <v>92 Elementary administration and service occupations</v>
      </c>
      <c r="BE107" s="18">
        <f t="shared" si="235"/>
        <v>-0.418438395265186</v>
      </c>
      <c r="BF107" s="18">
        <f t="shared" si="235"/>
        <v>-0.79089427818910263</v>
      </c>
      <c r="BG107" s="18">
        <f t="shared" si="235"/>
        <v>-3.4989024724784157</v>
      </c>
      <c r="BH107" s="18">
        <f t="shared" si="235"/>
        <v>8.5465771152737346E-2</v>
      </c>
      <c r="BI107" s="18">
        <f t="shared" si="236"/>
        <v>-1.1030987446102758</v>
      </c>
      <c r="BK107" s="18">
        <f t="shared" si="237"/>
        <v>-1.1238774085908787</v>
      </c>
      <c r="BL107" s="18">
        <f t="shared" si="238"/>
        <v>2.2762511815370257</v>
      </c>
      <c r="BM107" s="18">
        <f t="shared" si="239"/>
        <v>1.4751556560059775</v>
      </c>
      <c r="BO107" t="str">
        <f t="shared" ref="BO107" si="268">AS107</f>
        <v>92 Elementary administration and service occupations</v>
      </c>
      <c r="BP107" s="18">
        <f t="shared" si="240"/>
        <v>0.58873149095404198</v>
      </c>
      <c r="BQ107" s="18">
        <f t="shared" si="240"/>
        <v>1.08741810827786</v>
      </c>
      <c r="BR107" s="18">
        <f t="shared" si="240"/>
        <v>-4.090128318899322</v>
      </c>
      <c r="BS107" s="18">
        <f t="shared" si="240"/>
        <v>-2.0687035808232279</v>
      </c>
      <c r="BT107" s="18">
        <f t="shared" si="241"/>
        <v>-2.5118580327280648</v>
      </c>
      <c r="BV107" s="18">
        <f t="shared" si="242"/>
        <v>-2.7472018156443068</v>
      </c>
      <c r="BW107" s="18">
        <f t="shared" si="243"/>
        <v>2.0791922393980311</v>
      </c>
      <c r="BX107" s="18">
        <f t="shared" si="244"/>
        <v>0.13270023458822333</v>
      </c>
      <c r="BZ107" t="str">
        <f t="shared" ref="BZ107" si="269">BD107</f>
        <v>92 Elementary administration and service occupations</v>
      </c>
      <c r="CA107" s="18">
        <f t="shared" si="245"/>
        <v>0.28331724238004341</v>
      </c>
      <c r="CB107" s="18">
        <f t="shared" si="245"/>
        <v>-12.538827855983037</v>
      </c>
      <c r="CC107" s="18">
        <f t="shared" si="245"/>
        <v>-2.910569747881453</v>
      </c>
      <c r="CD107" s="18">
        <f t="shared" si="245"/>
        <v>-3.6125452840874317</v>
      </c>
      <c r="CE107" s="18">
        <f t="shared" si="246"/>
        <v>-3.9787155596545443</v>
      </c>
      <c r="CG107" s="18">
        <f t="shared" si="247"/>
        <v>-3.3791191941027865</v>
      </c>
      <c r="CH107" s="18">
        <f t="shared" si="248"/>
        <v>1.7657109740580434</v>
      </c>
      <c r="CI107" s="18">
        <f t="shared" si="249"/>
        <v>-0.71938669194088201</v>
      </c>
      <c r="CK107" t="str">
        <f t="shared" ref="CK107" si="270">BO107</f>
        <v>92 Elementary administration and service occupations</v>
      </c>
      <c r="CL107" s="18">
        <f t="shared" si="250"/>
        <v>-3.3142491704200472</v>
      </c>
      <c r="CM107" s="18">
        <f t="shared" si="250"/>
        <v>-27.051042958188244</v>
      </c>
      <c r="CN107" s="18">
        <f t="shared" si="250"/>
        <v>-9.9228115507326908</v>
      </c>
      <c r="CO107" s="18">
        <f t="shared" si="250"/>
        <v>-6.0148514384802958</v>
      </c>
      <c r="CP107" s="18">
        <f t="shared" si="251"/>
        <v>-8.7111271088294195</v>
      </c>
      <c r="CR107" s="18">
        <f t="shared" si="252"/>
        <v>-7.3359888547502639</v>
      </c>
      <c r="CS107" s="18">
        <f t="shared" si="253"/>
        <v>1.0067645112708412</v>
      </c>
      <c r="CT107" s="18">
        <f t="shared" si="254"/>
        <v>-4.7615418147395783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4.8988316498005613</v>
      </c>
      <c r="C109" s="26">
        <f>IF(AND(D$6-C$6 &lt;&gt; 0,C35&lt;&gt;0,D35&lt;&gt;0),(EXP(LN(D35/C35)/(D$6-C$6))-1)*100,0)</f>
        <v>-3.7664826203028023</v>
      </c>
      <c r="D109" s="26">
        <f>IF(AND(E$6-D$6 &lt;&gt; 0,D35&lt;&gt;0,E35&lt;&gt;0),(EXP(LN(E35/D35)/(E$6-D$6))-1)*100,0)</f>
        <v>6.2897224984669542</v>
      </c>
      <c r="E109" s="26">
        <f>IF(AND(F$6-E$6 &lt;&gt; 0,E35&lt;&gt;0,F35&lt;&gt;0),(EXP(LN(F35/E35)/(F$6-E$6))-1)*100,0)</f>
        <v>3.0696741048242826</v>
      </c>
      <c r="F109" s="26">
        <f>IF(AND(F$6-C$6 &lt;&gt; 0,C35&lt;&gt;0,F35&lt;&gt;0),(EXP(LN(F35/C35)/(F$6-C$6))-1)*100,0)</f>
        <v>3.6199157029640494</v>
      </c>
      <c r="H109" s="26">
        <f t="shared" ref="H109" si="271">IF($F$6-$D$6 &lt;&gt; 0,(EXP(LN(1+(H72/100))/($F$6-$D$6))-1)*100,0)</f>
        <v>4.1320359503598025</v>
      </c>
      <c r="I109" s="26">
        <f t="shared" ref="I109" si="272">IF(D35&gt;0,((1+(I35/D35))^(1/($F$6-$D$6))-1)*100,0)</f>
        <v>3.8551078488733737</v>
      </c>
      <c r="J109" s="26">
        <f t="shared" ref="J109" si="273">IF($F$6-$D$6 &lt;&gt; 0,(EXP(LN(1+(J72/100))/($F$6-$D$6))-1)*100,0)</f>
        <v>6.575208379220232</v>
      </c>
      <c r="L109" s="24" t="str">
        <f>L35</f>
        <v>All occupations</v>
      </c>
      <c r="M109" s="26">
        <f>IF(AND(N$6-M$6 &lt;&gt; 0,M35&lt;&gt;0,N35&lt;&gt;0),(EXP(LN(N35/M35)/(N$6-M$6))-1)*100,0)</f>
        <v>5.9289090484934137</v>
      </c>
      <c r="N109" s="26">
        <f>IF(AND(O$6-N$6 &lt;&gt; 0,N35&lt;&gt;0,O35&lt;&gt;0),(EXP(LN(O35/N35)/(O$6-N$6))-1)*100,0)</f>
        <v>-3.7082225657949608</v>
      </c>
      <c r="O109" s="26">
        <f>IF(AND(P$6-O$6 &lt;&gt; 0,O35&lt;&gt;0,P35&lt;&gt;0),(EXP(LN(P35/O35)/(P$6-O$6))-1)*100,0)</f>
        <v>6.4329579713839236</v>
      </c>
      <c r="P109" s="26">
        <f>IF(AND(Q$6-P$6 &lt;&gt; 0,P35&lt;&gt;0,Q35&lt;&gt;0),(EXP(LN(Q35/P35)/(Q$6-P$6))-1)*100,0)</f>
        <v>3.1008178764814209</v>
      </c>
      <c r="Q109" s="26">
        <f>IF(AND(Q$6-N$6 &lt;&gt; 0,N35&lt;&gt;0,Q35&lt;&gt;0),(EXP(LN(Q35/N35)/(Q$6-N$6))-1)*100,0)</f>
        <v>3.6870301864952548</v>
      </c>
      <c r="S109" s="26">
        <f t="shared" ref="S109" si="274">IF($F$6-$D$6 &lt;&gt; 0,(EXP(LN(1+(S72/100))/($F$6-$D$6))-1)*100,0)</f>
        <v>4.199775762940372</v>
      </c>
      <c r="T109" s="26">
        <f t="shared" ref="T109" si="275">IF(O35&gt;0,((1+(T35/O35))^(1/($F$6-$D$6))-1)*100,0)</f>
        <v>4.0519406411350545</v>
      </c>
      <c r="U109" s="26">
        <f t="shared" ref="U109" si="276">IF($F$6-$D$6 &lt;&gt; 0,(EXP(LN(1+(U72/100))/($F$6-$D$6))-1)*100,0)</f>
        <v>6.7609974441007248</v>
      </c>
      <c r="W109" s="24" t="str">
        <f>W35</f>
        <v>All occupations</v>
      </c>
      <c r="X109" s="26">
        <f>IF(AND(Y$6-X$6 &lt;&gt; 0,X35&lt;&gt;0,Y35&lt;&gt;0),(EXP(LN(Y35/X35)/(Y$6-X$6))-1)*100,0)</f>
        <v>3.1419520752063779</v>
      </c>
      <c r="Y109" s="26">
        <f>IF(AND(Z$6-Y$6 &lt;&gt; 0,Y35&lt;&gt;0,Z35&lt;&gt;0),(EXP(LN(Z35/Y35)/(Z$6-Y$6))-1)*100,0)</f>
        <v>2.9727625697930415</v>
      </c>
      <c r="Z109" s="26">
        <f>IF(AND(AA$6-Z$6 &lt;&gt; 0,Z35&lt;&gt;0,AA35&lt;&gt;0),(EXP(LN(AA35/Z35)/(AA$6-Z$6))-1)*100,0)</f>
        <v>2.2857583509124257</v>
      </c>
      <c r="AA109" s="26">
        <f>IF(AND(AB$6-AA$6 &lt;&gt; 0,AA35&lt;&gt;0,AB35&lt;&gt;0),(EXP(LN(AB35/AA35)/(AB$6-AA$6))-1)*100,0)</f>
        <v>1.5946650618271496</v>
      </c>
      <c r="AB109" s="26">
        <f>IF(AND(AB$6-Y$6 &lt;&gt; 0,Y35&lt;&gt;0,AB35&lt;&gt;0),(EXP(LN(AB35/Y35)/(AB$6-Y$6))-1)*100,0)</f>
        <v>1.8958983362351578</v>
      </c>
      <c r="AD109" s="26">
        <f t="shared" ref="AD109" si="277">IF($F$6-$D$6 &lt;&gt; 0,(EXP(LN(1+(AD72/100))/($F$6-$D$6))-1)*100,0)</f>
        <v>1.8245091086384724</v>
      </c>
      <c r="AE109" s="26">
        <f t="shared" ref="AE109" si="278">IF(Z35&gt;0,((1+(AE35/Z35))^(1/($F$6-$D$6))-1)*100,0)</f>
        <v>3.37901300869905</v>
      </c>
      <c r="AF109" s="26">
        <f t="shared" ref="AF109" si="279">IF($F$6-$D$6 &lt;&gt; 0,(EXP(LN(1+(AF72/100))/($F$6-$D$6))-1)*100,0)</f>
        <v>4.5804866540557709</v>
      </c>
      <c r="AH109" s="24" t="str">
        <f>AH35</f>
        <v>All occupations</v>
      </c>
      <c r="AI109" s="26">
        <f>IF(AND(AJ$6-AI$6 &lt;&gt; 0,AI35&lt;&gt;0,AJ35&lt;&gt;0),(EXP(LN(AJ35/AI35)/(AJ$6-AI$6))-1)*100,0)</f>
        <v>-0.18204424334105074</v>
      </c>
      <c r="AJ109" s="26">
        <f>IF(AND(AK$6-AJ$6 &lt;&gt; 0,AJ35&lt;&gt;0,AK35&lt;&gt;0),(EXP(LN(AK35/AJ35)/(AK$6-AJ$6))-1)*100,0)</f>
        <v>-1.8009998812810957</v>
      </c>
      <c r="AK109" s="26">
        <f>IF(AND(AL$6-AK$6 &lt;&gt; 0,AK35&lt;&gt;0,AL35&lt;&gt;0),(EXP(LN(AL35/AK35)/(AL$6-AK$6))-1)*100,0)</f>
        <v>0.99869919626573989</v>
      </c>
      <c r="AL109" s="26">
        <f>IF(AND(AM$6-AL$6 &lt;&gt; 0,AL35&lt;&gt;0,AM35&lt;&gt;0),(EXP(LN(AM35/AL35)/(AM$6-AL$6))-1)*100,0)</f>
        <v>0.98711750562159306</v>
      </c>
      <c r="AM109" s="26">
        <f>IF(AND(AM$6-AJ$6 &lt;&gt; 0,AJ35&lt;&gt;0,AM35&lt;&gt;0),(EXP(LN(AM35/AJ35)/(AM$6-AJ$6))-1)*100,0)</f>
        <v>0.81417677272743738</v>
      </c>
      <c r="AO109" s="26">
        <f t="shared" ref="AO109" si="280">IF($F$6-$D$6 &lt;&gt; 0,(EXP(LN(1+(AO72/100))/($F$6-$D$6))-1)*100,0)</f>
        <v>0.99097792159634768</v>
      </c>
      <c r="AP109" s="26">
        <f t="shared" ref="AP109" si="281">IF(AK35&gt;0,((1+(AP35/AK35))^(1/($F$6-$D$6))-1)*100,0)</f>
        <v>3.1212041952880076</v>
      </c>
      <c r="AQ109" s="26">
        <f t="shared" ref="AQ109" si="282">IF($F$6-$D$6 &lt;&gt; 0,(EXP(LN(1+(AQ72/100))/($F$6-$D$6))-1)*100,0)</f>
        <v>3.7818739234986909</v>
      </c>
      <c r="AS109" s="24" t="str">
        <f>AS35</f>
        <v>All occupations</v>
      </c>
      <c r="AT109" s="26">
        <f>IF(AND(AU$6-AT$6 &lt;&gt; 0,AT35&lt;&gt;0,AU35&lt;&gt;0),(EXP(LN(AU35/AT35)/(AU$6-AT$6))-1)*100,0)</f>
        <v>2.2714739059693123</v>
      </c>
      <c r="AU109" s="26">
        <f>IF(AND(AV$6-AU$6 &lt;&gt; 0,AU35&lt;&gt;0,AV35&lt;&gt;0),(EXP(LN(AV35/AU35)/(AV$6-AU$6))-1)*100,0)</f>
        <v>1.5388878771038117</v>
      </c>
      <c r="AV109" s="26">
        <f>IF(AND(AW$6-AV$6 &lt;&gt; 0,AV35&lt;&gt;0,AW35&lt;&gt;0),(EXP(LN(AW35/AV35)/(AW$6-AV$6))-1)*100,0)</f>
        <v>2.077688886743756</v>
      </c>
      <c r="AW109" s="26">
        <f>IF(AND(AX$6-AW$6 &lt;&gt; 0,AW35&lt;&gt;0,AX35&lt;&gt;0),(EXP(LN(AX35/AW35)/(AX$6-AW$6))-1)*100,0)</f>
        <v>1.5205200159092325</v>
      </c>
      <c r="AX109" s="26">
        <f>IF(AND(AX$6-AU$6 &lt;&gt; 0,AU35&lt;&gt;0,AX35&lt;&gt;0),(EXP(LN(AX35/AU35)/(AX$6-AU$6))-1)*100,0)</f>
        <v>1.6954576746257333</v>
      </c>
      <c r="AZ109" s="26">
        <f t="shared" ref="AZ109" si="283">IF($F$6-$D$6 &lt;&gt; 0,(EXP(LN(1+(AZ72/100))/($F$6-$D$6))-1)*100,0)</f>
        <v>1.7059042410387359</v>
      </c>
      <c r="BA109" s="26">
        <f t="shared" ref="BA109" si="284">IF(AV35&gt;0,((1+(BA35/AV35))^(1/($F$6-$D$6))-1)*100,0)</f>
        <v>3.2103880965375309</v>
      </c>
      <c r="BB109" s="26">
        <f t="shared" ref="BB109" si="285">IF($F$6-$D$6 &lt;&gt; 0,(EXP(LN(1+(BB72/100))/($F$6-$D$6))-1)*100,0)</f>
        <v>4.3543383552687276</v>
      </c>
      <c r="BD109" s="24" t="str">
        <f>BD35</f>
        <v>All occupations</v>
      </c>
      <c r="BE109" s="26">
        <f>IF(AND(BF$6-BE$6 &lt;&gt; 0,BE35&lt;&gt;0,BF35&lt;&gt;0),(EXP(LN(BF35/BE35)/(BF$6-BE$6))-1)*100,0)</f>
        <v>1.4243115033026665</v>
      </c>
      <c r="BF109" s="26">
        <f>IF(AND(BG$6-BF$6 &lt;&gt; 0,BF35&lt;&gt;0,BG35&lt;&gt;0),(EXP(LN(BG35/BF35)/(BG$6-BF$6))-1)*100,0)</f>
        <v>8.2437670887477665</v>
      </c>
      <c r="BG109" s="26">
        <f>IF(AND(BH$6-BG$6 &lt;&gt; 0,BG35&lt;&gt;0,BH35&lt;&gt;0),(EXP(LN(BH35/BG35)/(BH$6-BG$6))-1)*100,0)</f>
        <v>-0.58544635419054414</v>
      </c>
      <c r="BH109" s="26">
        <f>IF(AND(BI$6-BH$6 &lt;&gt; 0,BH35&lt;&gt;0,BI35&lt;&gt;0),(EXP(LN(BI35/BH35)/(BI$6-BH$6))-1)*100,0)</f>
        <v>0.69779052582132906</v>
      </c>
      <c r="BI109" s="26">
        <f>IF(AND(BI$6-BF$6 &lt;&gt; 0,BF35&lt;&gt;0,BI35&lt;&gt;0),(EXP(LN(BI35/BF35)/(BI$6-BF$6))-1)*100,0)</f>
        <v>0.74900349866582339</v>
      </c>
      <c r="BK109" s="26">
        <f t="shared" ref="BK109" si="286">IF($F$6-$D$6 &lt;&gt; 0,(EXP(LN(1+(BK72/100))/($F$6-$D$6))-1)*100,0)</f>
        <v>0.26821494067708063</v>
      </c>
      <c r="BL109" s="26">
        <f t="shared" ref="BL109" si="287">IF(BG35&gt;0,((1+(BL35/BG35))^(1/($F$6-$D$6))-1)*100,0)</f>
        <v>2.485651995709337</v>
      </c>
      <c r="BM109" s="26">
        <f t="shared" ref="BM109" si="288">IF($F$6-$D$6 &lt;&gt; 0,(EXP(LN(1+(BM72/100))/($F$6-$D$6))-1)*100,0)</f>
        <v>2.6769405655273859</v>
      </c>
      <c r="BO109" s="24" t="str">
        <f>BO35</f>
        <v>All occupations</v>
      </c>
      <c r="BP109" s="26">
        <f>IF(AND(BQ$6-BP$6 &lt;&gt; 0,BP35&lt;&gt;0,BQ35&lt;&gt;0),(EXP(LN(BQ35/BP35)/(BQ$6-BP$6))-1)*100,0)</f>
        <v>-0.55177970329707282</v>
      </c>
      <c r="BQ109" s="26">
        <f>IF(AND(BR$6-BQ$6 &lt;&gt; 0,BQ35&lt;&gt;0,BR35&lt;&gt;0),(EXP(LN(BR35/BQ35)/(BR$6-BQ$6))-1)*100,0)</f>
        <v>8.1883368785016675</v>
      </c>
      <c r="BR109" s="26">
        <f>IF(AND(BS$6-BR$6 &lt;&gt; 0,BR35&lt;&gt;0,BS35&lt;&gt;0),(EXP(LN(BS35/BR35)/(BS$6-BR$6))-1)*100,0)</f>
        <v>-2.8232399876959247</v>
      </c>
      <c r="BS109" s="26">
        <f>IF(AND(BT$6-BS$6 &lt;&gt; 0,BS35&lt;&gt;0,BT35&lt;&gt;0),(EXP(LN(BT35/BS35)/(BT$6-BS$6))-1)*100,0)</f>
        <v>-2.1978439342921874</v>
      </c>
      <c r="BT109" s="26">
        <f>IF(AND(BT$6-BQ$6 &lt;&gt; 0,BQ35&lt;&gt;0,BT35&lt;&gt;0),(EXP(LN(BT35/BQ35)/(BT$6-BQ$6))-1)*100,0)</f>
        <v>-1.7760713366316128</v>
      </c>
      <c r="BV109" s="26">
        <f t="shared" ref="BV109" si="289">IF($F$6-$D$6 &lt;&gt; 0,(EXP(LN(1+(BV72/100))/($F$6-$D$6))-1)*100,0)</f>
        <v>-2.4067552147345017</v>
      </c>
      <c r="BW109" s="26">
        <f t="shared" ref="BW109" si="290">IF(BR35&gt;0,((1+(BW35/BR35))^(1/($F$6-$D$6))-1)*100,0)</f>
        <v>2.1117560447141193</v>
      </c>
      <c r="BX109" s="26">
        <f t="shared" ref="BX109" si="291">IF($F$6-$D$6 &lt;&gt; 0,(EXP(LN(1+(BX72/100))/($F$6-$D$6))-1)*100,0)</f>
        <v>0.40219003582533386</v>
      </c>
      <c r="BZ109" s="24" t="str">
        <f>BZ35</f>
        <v>All occupations</v>
      </c>
      <c r="CA109" s="26">
        <f>IF(AND(CB$6-CA$6 &lt;&gt; 0,CA35&lt;&gt;0,CB35&lt;&gt;0),(EXP(LN(CB35/CA35)/(CB$6-CA$6))-1)*100,0)</f>
        <v>-1.7204652407186494</v>
      </c>
      <c r="CB109" s="26">
        <f>IF(AND(CC$6-CB$6 &lt;&gt; 0,CB35&lt;&gt;0,CC35&lt;&gt;0),(EXP(LN(CC35/CB35)/(CC$6-CB$6))-1)*100,0)</f>
        <v>-8.486011773444158</v>
      </c>
      <c r="CC109" s="26">
        <f>IF(AND(CD$6-CC$6 &lt;&gt; 0,CC35&lt;&gt;0,CD35&lt;&gt;0),(EXP(LN(CD35/CC35)/(CD$6-CC$6))-1)*100,0)</f>
        <v>-2.1297032344145372</v>
      </c>
      <c r="CD109" s="26">
        <f>IF(AND(CE$6-CD$6 &lt;&gt; 0,CD35&lt;&gt;0,CE35&lt;&gt;0),(EXP(LN(CE35/CD35)/(CE$6-CD$6))-1)*100,0)</f>
        <v>-4.0137985441244357</v>
      </c>
      <c r="CE109" s="26">
        <f>IF(AND(CE$6-CB$6 &lt;&gt; 0,CB35&lt;&gt;0,CE35&lt;&gt;0),(EXP(LN(CE35/CB35)/(CE$6-CB$6))-1)*100,0)</f>
        <v>-3.7164977985155501</v>
      </c>
      <c r="CG109" s="26">
        <f t="shared" ref="CG109" si="292">IF($F$6-$D$6 &lt;&gt; 0,(EXP(LN(1+(CG72/100))/($F$6-$D$6))-1)*100,0)</f>
        <v>-3.3898317151446755</v>
      </c>
      <c r="CH109" s="26">
        <f t="shared" ref="CH109" si="293">IF(CC35&gt;0,((1+(CH35/CC35))^(1/($F$6-$D$6))-1)*100,0)</f>
        <v>1.7734715434099435</v>
      </c>
      <c r="CI109" s="26">
        <f t="shared" ref="CI109" si="294">IF($F$6-$D$6 &lt;&gt; 0,(EXP(LN(1+(CI72/100))/($F$6-$D$6))-1)*100,0)</f>
        <v>-0.71573055155732535</v>
      </c>
      <c r="CK109" s="24" t="str">
        <f>CK35</f>
        <v>All occupations</v>
      </c>
      <c r="CL109" s="26">
        <f>IF(AND(CM$6-CL$6 &lt;&gt; 0,CL35&lt;&gt;0,CM35&lt;&gt;0),(EXP(LN(CM35/CL35)/(CM$6-CL$6))-1)*100,0)</f>
        <v>-0.76455648202997661</v>
      </c>
      <c r="CM109" s="26">
        <f>IF(AND(CN$6-CM$6 &lt;&gt; 0,CM35&lt;&gt;0,CN35&lt;&gt;0),(EXP(LN(CN35/CM35)/(CN$6-CM$6))-1)*100,0)</f>
        <v>-20.879000695056572</v>
      </c>
      <c r="CN109" s="26">
        <f>IF(AND(CO$6-CN$6 &lt;&gt; 0,CN35&lt;&gt;0,CO35&lt;&gt;0),(EXP(LN(CO35/CN35)/(CO$6-CN$6))-1)*100,0)</f>
        <v>-4.6321521581885623</v>
      </c>
      <c r="CO109" s="26">
        <f>IF(AND(CP$6-CO$6 &lt;&gt; 0,CO35&lt;&gt;0,CP35&lt;&gt;0),(EXP(LN(CP35/CO35)/(CP$6-CO$6))-1)*100,0)</f>
        <v>-4.990504418122466</v>
      </c>
      <c r="CP109" s="26">
        <f>IF(AND(CP$6-CM$6 &lt;&gt; 0,CM35&lt;&gt;0,CP35&lt;&gt;0),(EXP(LN(CP35/CM35)/(CP$6-CM$6))-1)*100,0)</f>
        <v>-5.9604077543964014</v>
      </c>
      <c r="CR109" s="26">
        <f t="shared" ref="CR109" si="295">IF($F$6-$D$6 &lt;&gt; 0,(EXP(LN(1+(CR72/100))/($F$6-$D$6))-1)*100,0)</f>
        <v>-4.8712035304526946</v>
      </c>
      <c r="CS109" s="26">
        <f t="shared" ref="CS109" si="296">IF(CN35&gt;0,((1+(CS35/CN35))^(1/($F$6-$D$6))-1)*100,0)</f>
        <v>1.462748336449482</v>
      </c>
      <c r="CT109" s="26">
        <f t="shared" ref="CT109" si="297">IF($F$6-$D$6 &lt;&gt; 0,(EXP(LN(1+(CT72/100))/($F$6-$D$6))-1)*100,0)</f>
        <v>-2.2010033847845945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Hull and East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Hull and East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Hull and East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Hull and East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Hull and East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Hull and East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Hull and East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Hull and East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Hull and East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4.6800578389875669E-2</v>
      </c>
      <c r="C119" s="27">
        <f t="shared" si="299"/>
        <v>-8.6642440323253522E-3</v>
      </c>
      <c r="D119" s="27">
        <f t="shared" si="299"/>
        <v>5.1112367443033824E-2</v>
      </c>
      <c r="E119" s="27">
        <f t="shared" si="299"/>
        <v>9.9192399887816696E-2</v>
      </c>
      <c r="F119" s="27">
        <f t="shared" ref="F119:F144" si="300">F8-D8</f>
        <v>0.15030476733085052</v>
      </c>
      <c r="L119" t="str">
        <f>A119</f>
        <v>11 Corporate managers and directors</v>
      </c>
      <c r="M119" s="27">
        <f t="shared" ref="M119:P144" si="301">N8-M8</f>
        <v>0.5131033747610827</v>
      </c>
      <c r="N119" s="27">
        <f t="shared" si="301"/>
        <v>-9.1997724409460524E-2</v>
      </c>
      <c r="O119" s="27">
        <f t="shared" si="301"/>
        <v>0.45314812956240935</v>
      </c>
      <c r="P119" s="27">
        <f t="shared" si="301"/>
        <v>0.86834018727659679</v>
      </c>
      <c r="Q119" s="27">
        <f t="shared" ref="Q119:Q144" si="302">Q8-O8</f>
        <v>1.3214883168390061</v>
      </c>
      <c r="W119" t="str">
        <f>A119</f>
        <v>11 Corporate managers and directors</v>
      </c>
      <c r="X119" s="27">
        <f t="shared" ref="X119:AA144" si="303">Y8-X8</f>
        <v>1.0273330558400344</v>
      </c>
      <c r="Y119" s="27">
        <f t="shared" si="303"/>
        <v>0.26771108934229648</v>
      </c>
      <c r="Z119" s="27">
        <f t="shared" si="303"/>
        <v>-9.2233755417155727E-2</v>
      </c>
      <c r="AA119" s="27">
        <f t="shared" si="303"/>
        <v>0.85233652520090164</v>
      </c>
      <c r="AB119" s="27">
        <f t="shared" ref="AB119:AB144" si="304">AB8-Z8</f>
        <v>0.76010276978374591</v>
      </c>
      <c r="AH119" t="str">
        <f>L119</f>
        <v>11 Corporate managers and directors</v>
      </c>
      <c r="AI119" s="27">
        <f t="shared" ref="AI119:AL144" si="305">AJ8-AI8</f>
        <v>0.11244282504369618</v>
      </c>
      <c r="AJ119" s="27">
        <f t="shared" si="305"/>
        <v>0.10301285600616761</v>
      </c>
      <c r="AK119" s="27">
        <f t="shared" si="305"/>
        <v>-7.8353045479565342E-2</v>
      </c>
      <c r="AL119" s="27">
        <f t="shared" si="305"/>
        <v>8.6733500803070518E-2</v>
      </c>
      <c r="AM119" s="27">
        <f t="shared" ref="AM119:AM144" si="306">AM8-AK8</f>
        <v>8.380455323505176E-3</v>
      </c>
      <c r="AS119" t="str">
        <f>W119</f>
        <v>11 Corporate managers and directors</v>
      </c>
      <c r="AT119" s="27">
        <f t="shared" ref="AT119:AW144" si="307">AU8-AT8</f>
        <v>0.22116074450429557</v>
      </c>
      <c r="AU119" s="27">
        <f t="shared" si="307"/>
        <v>0.1519731201091219</v>
      </c>
      <c r="AV119" s="27">
        <f t="shared" si="307"/>
        <v>-0.12735891720105763</v>
      </c>
      <c r="AW119" s="27">
        <f t="shared" si="307"/>
        <v>0.17554483364664897</v>
      </c>
      <c r="AX119" s="27">
        <f t="shared" ref="AX119:AX144" si="308">AX8-AV8</f>
        <v>4.8185916445591337E-2</v>
      </c>
      <c r="BD119" t="str">
        <f>AH119</f>
        <v>11 Corporate managers and directors</v>
      </c>
      <c r="BE119" s="27">
        <f t="shared" ref="BE119:BH144" si="309">BF8-BE8</f>
        <v>0.64741616085811327</v>
      </c>
      <c r="BF119" s="27">
        <f t="shared" si="309"/>
        <v>0.79449334708369834</v>
      </c>
      <c r="BG119" s="27">
        <f t="shared" si="309"/>
        <v>-0.97645534798233724</v>
      </c>
      <c r="BH119" s="27">
        <f t="shared" si="309"/>
        <v>0.30298518478847036</v>
      </c>
      <c r="BI119" s="27">
        <f t="shared" ref="BI119:BI144" si="310">BI8-BG8</f>
        <v>-0.67347016319386688</v>
      </c>
      <c r="BO119" t="str">
        <f>AS119</f>
        <v>11 Corporate managers and directors</v>
      </c>
      <c r="BP119" s="27">
        <f t="shared" ref="BP119:BS144" si="311">BQ8-BP8</f>
        <v>0.23855316379018232</v>
      </c>
      <c r="BQ119" s="27">
        <f t="shared" si="311"/>
        <v>0.42423340768187812</v>
      </c>
      <c r="BR119" s="27">
        <f t="shared" si="311"/>
        <v>-0.91865426620278567</v>
      </c>
      <c r="BS119" s="27">
        <f t="shared" si="311"/>
        <v>-0.50452966540214228</v>
      </c>
      <c r="BT119" s="27">
        <f t="shared" ref="BT119:BT144" si="312">BT8-BR8</f>
        <v>-1.423183931604928</v>
      </c>
      <c r="BZ119" t="str">
        <f>BD119</f>
        <v>11 Corporate managers and directors</v>
      </c>
      <c r="CA119" s="68">
        <f t="shared" ref="CA119:CD144" si="313">CB8-CA8</f>
        <v>0.12937597990152061</v>
      </c>
      <c r="CB119" s="68">
        <f t="shared" si="313"/>
        <v>0.12017366286440034</v>
      </c>
      <c r="CC119" s="68">
        <f t="shared" si="313"/>
        <v>-0.4156623041566927</v>
      </c>
      <c r="CD119" s="68">
        <f t="shared" si="313"/>
        <v>-0.45810449686465282</v>
      </c>
      <c r="CE119" s="68">
        <f t="shared" ref="CE119:CE144" si="314">CE8-CC8</f>
        <v>-0.87376680102134552</v>
      </c>
      <c r="CK119" t="str">
        <f>BO119</f>
        <v>11 Corporate managers and directors</v>
      </c>
      <c r="CL119" s="68">
        <f t="shared" ref="CL119:CO144" si="315">CM8-CL8</f>
        <v>9.0982791044414257E-2</v>
      </c>
      <c r="CM119" s="68">
        <f t="shared" si="315"/>
        <v>-9.7972546160663754E-2</v>
      </c>
      <c r="CN119" s="68">
        <f t="shared" si="315"/>
        <v>-7.8563734091284088E-2</v>
      </c>
      <c r="CO119" s="68">
        <f t="shared" si="315"/>
        <v>-6.0205922395928924E-2</v>
      </c>
      <c r="CP119" s="68">
        <f t="shared" ref="CP119:CP144" si="316">CP8-CN8</f>
        <v>-0.13876965648721301</v>
      </c>
    </row>
    <row r="120" spans="1:94" x14ac:dyDescent="0.2">
      <c r="A120" t="str">
        <f t="shared" si="298"/>
        <v>12 Other managers and proprietors</v>
      </c>
      <c r="B120" s="27">
        <f t="shared" si="299"/>
        <v>2.0586570399916973E-2</v>
      </c>
      <c r="C120" s="27">
        <f t="shared" si="299"/>
        <v>-3.6883619076176904E-3</v>
      </c>
      <c r="D120" s="27">
        <f t="shared" si="299"/>
        <v>4.0052194170335051E-2</v>
      </c>
      <c r="E120" s="27">
        <f t="shared" si="299"/>
        <v>6.0363862005998442E-2</v>
      </c>
      <c r="F120" s="27">
        <f t="shared" si="300"/>
        <v>0.10041605617633349</v>
      </c>
      <c r="L120" t="str">
        <f t="shared" ref="L120:L143" si="317">A120</f>
        <v>12 Other managers and proprietors</v>
      </c>
      <c r="M120" s="27">
        <f t="shared" si="301"/>
        <v>0.18368685446596156</v>
      </c>
      <c r="N120" s="27">
        <f t="shared" si="301"/>
        <v>-5.9382755247352259E-2</v>
      </c>
      <c r="O120" s="27">
        <f t="shared" si="301"/>
        <v>0.2975522002083868</v>
      </c>
      <c r="P120" s="27">
        <f t="shared" si="301"/>
        <v>0.50479617594425341</v>
      </c>
      <c r="Q120" s="27">
        <f t="shared" si="302"/>
        <v>0.80234837615264021</v>
      </c>
      <c r="W120" t="str">
        <f t="shared" ref="W120:W143" si="318">A120</f>
        <v>12 Other managers and proprietors</v>
      </c>
      <c r="X120" s="27">
        <f t="shared" si="303"/>
        <v>0.26548572917555391</v>
      </c>
      <c r="Y120" s="27">
        <f t="shared" si="303"/>
        <v>9.766649798808924E-3</v>
      </c>
      <c r="Z120" s="27">
        <f t="shared" si="303"/>
        <v>0.24022805310569306</v>
      </c>
      <c r="AA120" s="27">
        <f t="shared" si="303"/>
        <v>0.54091576743019054</v>
      </c>
      <c r="AB120" s="27">
        <f t="shared" si="304"/>
        <v>0.7811438205358836</v>
      </c>
      <c r="AH120" t="str">
        <f t="shared" ref="AH120:AH143" si="319">L120</f>
        <v>12 Other managers and proprietors</v>
      </c>
      <c r="AI120" s="27">
        <f t="shared" si="305"/>
        <v>7.2328013846891581E-2</v>
      </c>
      <c r="AJ120" s="27">
        <f t="shared" si="305"/>
        <v>3.0494574755352999E-2</v>
      </c>
      <c r="AK120" s="27">
        <f t="shared" si="305"/>
        <v>2.2775387683085957E-2</v>
      </c>
      <c r="AL120" s="27">
        <f t="shared" si="305"/>
        <v>0.13888760618038076</v>
      </c>
      <c r="AM120" s="27">
        <f t="shared" si="306"/>
        <v>0.16166299386346672</v>
      </c>
      <c r="AS120" t="str">
        <f t="shared" ref="AS120:AS143" si="320">W120</f>
        <v>12 Other managers and proprietors</v>
      </c>
      <c r="AT120" s="27">
        <f t="shared" si="307"/>
        <v>6.8000849350656534E-2</v>
      </c>
      <c r="AU120" s="27">
        <f t="shared" si="307"/>
        <v>6.8105709445872575E-3</v>
      </c>
      <c r="AV120" s="27">
        <f t="shared" si="307"/>
        <v>7.822006629462519E-2</v>
      </c>
      <c r="AW120" s="27">
        <f t="shared" si="307"/>
        <v>0.14209897130365523</v>
      </c>
      <c r="AX120" s="27">
        <f t="shared" si="308"/>
        <v>0.22031903759828042</v>
      </c>
      <c r="BD120" t="str">
        <f t="shared" ref="BD120:BD143" si="321">AH120</f>
        <v>12 Other managers and proprietors</v>
      </c>
      <c r="BE120" s="27">
        <f t="shared" si="309"/>
        <v>8.6118600319190941E-2</v>
      </c>
      <c r="BF120" s="27">
        <f t="shared" si="309"/>
        <v>0.24349305895865303</v>
      </c>
      <c r="BG120" s="27">
        <f t="shared" si="309"/>
        <v>-0.25072667210210842</v>
      </c>
      <c r="BH120" s="27">
        <f t="shared" si="309"/>
        <v>0.14655414142925416</v>
      </c>
      <c r="BI120" s="27">
        <f t="shared" si="310"/>
        <v>-0.10417253067285426</v>
      </c>
      <c r="BO120" t="str">
        <f t="shared" ref="BO120:BO143" si="322">AS120</f>
        <v>12 Other managers and proprietors</v>
      </c>
      <c r="BP120" s="27">
        <f t="shared" si="311"/>
        <v>0.10147749804303396</v>
      </c>
      <c r="BQ120" s="27">
        <f t="shared" si="311"/>
        <v>0.14487079180900597</v>
      </c>
      <c r="BR120" s="27">
        <f t="shared" si="311"/>
        <v>-0.3055710435883594</v>
      </c>
      <c r="BS120" s="27">
        <f t="shared" si="311"/>
        <v>-0.20543334904741295</v>
      </c>
      <c r="BT120" s="27">
        <f t="shared" si="312"/>
        <v>-0.51100439263577235</v>
      </c>
      <c r="BZ120" t="str">
        <f t="shared" ref="BZ120:BZ143" si="323">BD120</f>
        <v>12 Other managers and proprietors</v>
      </c>
      <c r="CA120" s="68">
        <f t="shared" si="313"/>
        <v>2.7874637105742783E-2</v>
      </c>
      <c r="CB120" s="68">
        <f t="shared" si="313"/>
        <v>-9.5955869517681647E-2</v>
      </c>
      <c r="CC120" s="68">
        <f t="shared" si="313"/>
        <v>-0.14846511350697444</v>
      </c>
      <c r="CD120" s="68">
        <f t="shared" si="313"/>
        <v>-0.26842996170184086</v>
      </c>
      <c r="CE120" s="68">
        <f t="shared" si="314"/>
        <v>-0.4168950752088153</v>
      </c>
      <c r="CK120" t="str">
        <f t="shared" ref="CK120:CK143" si="324">BO120</f>
        <v>12 Other managers and proprietors</v>
      </c>
      <c r="CL120" s="68">
        <f t="shared" si="315"/>
        <v>3.1798334152586261E-2</v>
      </c>
      <c r="CM120" s="68">
        <f t="shared" si="315"/>
        <v>-0.11046164108956974</v>
      </c>
      <c r="CN120" s="68">
        <f t="shared" si="315"/>
        <v>-3.6390303777586674E-2</v>
      </c>
      <c r="CO120" s="68">
        <f t="shared" si="315"/>
        <v>-6.8767033124645605E-2</v>
      </c>
      <c r="CP120" s="68">
        <f t="shared" si="316"/>
        <v>-0.10515733690223228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0.13206686757636621</v>
      </c>
      <c r="C121" s="27">
        <f t="shared" si="299"/>
        <v>-1.3719383358984261E-2</v>
      </c>
      <c r="D121" s="27">
        <f t="shared" si="299"/>
        <v>0.32793428480732933</v>
      </c>
      <c r="E121" s="27">
        <f t="shared" si="299"/>
        <v>0.32321955632335719</v>
      </c>
      <c r="F121" s="27">
        <f t="shared" si="300"/>
        <v>0.65115384113068653</v>
      </c>
      <c r="L121" t="str">
        <f t="shared" si="317"/>
        <v>21 Science, research, engineering and technology professionals</v>
      </c>
      <c r="M121" s="27">
        <f t="shared" si="301"/>
        <v>0.56564657710641808</v>
      </c>
      <c r="N121" s="27">
        <f t="shared" si="301"/>
        <v>-4.8403953109056097E-2</v>
      </c>
      <c r="O121" s="27">
        <f t="shared" si="301"/>
        <v>1.4524452820912916</v>
      </c>
      <c r="P121" s="27">
        <f t="shared" si="301"/>
        <v>1.3645252812094983</v>
      </c>
      <c r="Q121" s="27">
        <f t="shared" si="302"/>
        <v>2.81697056330079</v>
      </c>
      <c r="W121" t="str">
        <f t="shared" si="318"/>
        <v>21 Science, research, engineering and technology professionals</v>
      </c>
      <c r="X121" s="27">
        <f t="shared" si="303"/>
        <v>0.67679644008261786</v>
      </c>
      <c r="Y121" s="27">
        <f t="shared" si="303"/>
        <v>0.29245346545114304</v>
      </c>
      <c r="Z121" s="27">
        <f t="shared" si="303"/>
        <v>0.99637042392206698</v>
      </c>
      <c r="AA121" s="27">
        <f t="shared" si="303"/>
        <v>0.79877591299936945</v>
      </c>
      <c r="AB121" s="27">
        <f t="shared" si="304"/>
        <v>1.7951463369214364</v>
      </c>
      <c r="AH121" t="str">
        <f t="shared" si="319"/>
        <v>21 Science, research, engineering and technology professionals</v>
      </c>
      <c r="AI121" s="27">
        <f t="shared" si="305"/>
        <v>4.5628353227151308E-2</v>
      </c>
      <c r="AJ121" s="27">
        <f t="shared" si="305"/>
        <v>6.2161217211789688E-2</v>
      </c>
      <c r="AK121" s="27">
        <f t="shared" si="305"/>
        <v>0.10026298507291315</v>
      </c>
      <c r="AL121" s="27">
        <f t="shared" si="305"/>
        <v>8.1434615859992787E-2</v>
      </c>
      <c r="AM121" s="27">
        <f t="shared" si="306"/>
        <v>0.18169760093290593</v>
      </c>
      <c r="AS121" t="str">
        <f t="shared" si="320"/>
        <v>21 Science, research, engineering and technology professionals</v>
      </c>
      <c r="AT121" s="27">
        <f t="shared" si="307"/>
        <v>0.18997105619184462</v>
      </c>
      <c r="AU121" s="27">
        <f t="shared" si="307"/>
        <v>0.11373233512243464</v>
      </c>
      <c r="AV121" s="27">
        <f t="shared" si="307"/>
        <v>0.2181494369046153</v>
      </c>
      <c r="AW121" s="27">
        <f t="shared" si="307"/>
        <v>0.15904465697742509</v>
      </c>
      <c r="AX121" s="27">
        <f t="shared" si="308"/>
        <v>0.37719409388204039</v>
      </c>
      <c r="BD121" t="str">
        <f t="shared" si="321"/>
        <v>21 Science, research, engineering and technology professionals</v>
      </c>
      <c r="BE121" s="27">
        <f t="shared" si="309"/>
        <v>0.33881700518424451</v>
      </c>
      <c r="BF121" s="27">
        <f t="shared" si="309"/>
        <v>0.46766724725397868</v>
      </c>
      <c r="BG121" s="27">
        <f t="shared" si="309"/>
        <v>-2.6458037856603944E-2</v>
      </c>
      <c r="BH121" s="27">
        <f t="shared" si="309"/>
        <v>6.6995924383132621E-2</v>
      </c>
      <c r="BI121" s="27">
        <f t="shared" si="310"/>
        <v>4.0537886526528677E-2</v>
      </c>
      <c r="BO121" t="str">
        <f t="shared" si="322"/>
        <v>21 Science, research, engineering and technology professionals</v>
      </c>
      <c r="BP121" s="27">
        <f t="shared" si="311"/>
        <v>0.10198935959337962</v>
      </c>
      <c r="BQ121" s="27">
        <f t="shared" si="311"/>
        <v>0.2888796101723885</v>
      </c>
      <c r="BR121" s="27">
        <f t="shared" si="311"/>
        <v>-8.5132284060129626E-2</v>
      </c>
      <c r="BS121" s="27">
        <f t="shared" si="311"/>
        <v>-0.20413446972743476</v>
      </c>
      <c r="BT121" s="27">
        <f t="shared" si="312"/>
        <v>-0.28926675378756439</v>
      </c>
      <c r="BZ121" t="str">
        <f t="shared" si="323"/>
        <v>21 Science, research, engineering and technology professionals</v>
      </c>
      <c r="CA121" s="68">
        <f t="shared" si="313"/>
        <v>5.735495113533895E-2</v>
      </c>
      <c r="CB121" s="68">
        <f t="shared" si="313"/>
        <v>7.5859288723722718E-2</v>
      </c>
      <c r="CC121" s="68">
        <f t="shared" si="313"/>
        <v>7.111290230951306E-2</v>
      </c>
      <c r="CD121" s="68">
        <f t="shared" si="313"/>
        <v>-0.21608499709917273</v>
      </c>
      <c r="CE121" s="68">
        <f t="shared" si="314"/>
        <v>-0.14497209478965967</v>
      </c>
      <c r="CK121" t="str">
        <f t="shared" si="324"/>
        <v>21 Science, research, engineering and technology professionals</v>
      </c>
      <c r="CL121" s="68">
        <f t="shared" si="315"/>
        <v>6.7493526537232701E-2</v>
      </c>
      <c r="CM121" s="68">
        <f t="shared" si="315"/>
        <v>-1.3484435308880105E-2</v>
      </c>
      <c r="CN121" s="68">
        <f t="shared" si="315"/>
        <v>4.4852811832682304E-2</v>
      </c>
      <c r="CO121" s="68">
        <f t="shared" si="315"/>
        <v>-5.043380671640818E-2</v>
      </c>
      <c r="CP121" s="68">
        <f t="shared" si="316"/>
        <v>-5.580994883725876E-3</v>
      </c>
    </row>
    <row r="122" spans="1:94" x14ac:dyDescent="0.2">
      <c r="A122" t="str">
        <f t="shared" si="298"/>
        <v>22 Health professionals</v>
      </c>
      <c r="B122" s="27">
        <f t="shared" si="299"/>
        <v>0.14969318471352555</v>
      </c>
      <c r="C122" s="27">
        <f t="shared" si="299"/>
        <v>-3.0716684463550803E-2</v>
      </c>
      <c r="D122" s="27">
        <f t="shared" si="299"/>
        <v>0.28951608153566244</v>
      </c>
      <c r="E122" s="27">
        <f t="shared" si="299"/>
        <v>0.40014806112481893</v>
      </c>
      <c r="F122" s="27">
        <f t="shared" si="300"/>
        <v>0.68966414266048137</v>
      </c>
      <c r="L122" t="str">
        <f t="shared" si="317"/>
        <v>22 Health professionals</v>
      </c>
      <c r="M122" s="27">
        <f t="shared" si="301"/>
        <v>0.5485509583995456</v>
      </c>
      <c r="N122" s="27">
        <f t="shared" si="301"/>
        <v>-0.12540696590596623</v>
      </c>
      <c r="O122" s="27">
        <f t="shared" si="301"/>
        <v>0.62642504404136945</v>
      </c>
      <c r="P122" s="27">
        <f t="shared" si="301"/>
        <v>0.96463917061629356</v>
      </c>
      <c r="Q122" s="27">
        <f t="shared" si="302"/>
        <v>1.591064214657663</v>
      </c>
      <c r="W122" t="str">
        <f t="shared" si="318"/>
        <v>22 Health professionals</v>
      </c>
      <c r="X122" s="27">
        <f t="shared" si="303"/>
        <v>0.58047916532055233</v>
      </c>
      <c r="Y122" s="27">
        <f t="shared" si="303"/>
        <v>7.9992122098282437E-2</v>
      </c>
      <c r="Z122" s="27">
        <f t="shared" si="303"/>
        <v>4.5622674028867216E-2</v>
      </c>
      <c r="AA122" s="27">
        <f t="shared" si="303"/>
        <v>0.36411617293247289</v>
      </c>
      <c r="AB122" s="27">
        <f t="shared" si="304"/>
        <v>0.40973884696134011</v>
      </c>
      <c r="AH122" t="str">
        <f t="shared" si="319"/>
        <v>22 Health professionals</v>
      </c>
      <c r="AI122" s="27">
        <f t="shared" si="305"/>
        <v>-0.51225703548746515</v>
      </c>
      <c r="AJ122" s="27">
        <f t="shared" si="305"/>
        <v>-0.14601775912935122</v>
      </c>
      <c r="AK122" s="27">
        <f t="shared" si="305"/>
        <v>-0.70028904889724419</v>
      </c>
      <c r="AL122" s="27">
        <f t="shared" si="305"/>
        <v>-0.48025256874959643</v>
      </c>
      <c r="AM122" s="27">
        <f t="shared" si="306"/>
        <v>-1.1805416176468406</v>
      </c>
      <c r="AS122" t="str">
        <f t="shared" si="320"/>
        <v>22 Health professionals</v>
      </c>
      <c r="AT122" s="27">
        <f t="shared" si="307"/>
        <v>4.5989105091190446E-2</v>
      </c>
      <c r="AU122" s="27">
        <f t="shared" si="307"/>
        <v>3.3642964453198865E-2</v>
      </c>
      <c r="AV122" s="27">
        <f t="shared" si="307"/>
        <v>9.1431447357515072E-3</v>
      </c>
      <c r="AW122" s="27">
        <f t="shared" si="307"/>
        <v>4.6691162599417135E-2</v>
      </c>
      <c r="AX122" s="27">
        <f t="shared" si="308"/>
        <v>5.5834307335168643E-2</v>
      </c>
      <c r="BD122" t="str">
        <f t="shared" si="321"/>
        <v>22 Health professionals</v>
      </c>
      <c r="BE122" s="27">
        <f t="shared" si="309"/>
        <v>0.24421016639335957</v>
      </c>
      <c r="BF122" s="27">
        <f t="shared" si="309"/>
        <v>0.27180784440534622</v>
      </c>
      <c r="BG122" s="27">
        <f t="shared" si="309"/>
        <v>-4.9794868477146315E-2</v>
      </c>
      <c r="BH122" s="27">
        <f t="shared" si="309"/>
        <v>0.2812348781134737</v>
      </c>
      <c r="BI122" s="27">
        <f t="shared" si="310"/>
        <v>0.23144000963632738</v>
      </c>
      <c r="BO122" t="str">
        <f t="shared" si="322"/>
        <v>22 Health professionals</v>
      </c>
      <c r="BP122" s="27">
        <f t="shared" si="311"/>
        <v>0.12707368070852254</v>
      </c>
      <c r="BQ122" s="27">
        <f t="shared" si="311"/>
        <v>0.18566111884988135</v>
      </c>
      <c r="BR122" s="27">
        <f t="shared" si="311"/>
        <v>-0.25120804728575175</v>
      </c>
      <c r="BS122" s="27">
        <f t="shared" si="311"/>
        <v>-0.20108227955143865</v>
      </c>
      <c r="BT122" s="27">
        <f t="shared" si="312"/>
        <v>-0.45229032683719039</v>
      </c>
      <c r="BZ122" t="str">
        <f t="shared" si="323"/>
        <v>22 Health professionals</v>
      </c>
      <c r="CA122" s="68">
        <f t="shared" si="313"/>
        <v>0.10570409166856853</v>
      </c>
      <c r="CB122" s="68">
        <f t="shared" si="313"/>
        <v>-7.1584134075676098E-2</v>
      </c>
      <c r="CC122" s="68">
        <f t="shared" si="313"/>
        <v>-0.13285667167384779</v>
      </c>
      <c r="CD122" s="68">
        <f t="shared" si="313"/>
        <v>-0.18597038747047306</v>
      </c>
      <c r="CE122" s="68">
        <f t="shared" si="314"/>
        <v>-0.31882705914432086</v>
      </c>
      <c r="CK122" t="str">
        <f t="shared" si="324"/>
        <v>22 Health professionals</v>
      </c>
      <c r="CL122" s="68">
        <f t="shared" si="315"/>
        <v>2.6579238628902963E-2</v>
      </c>
      <c r="CM122" s="68">
        <f t="shared" si="315"/>
        <v>4.5816467366092961E-4</v>
      </c>
      <c r="CN122" s="68">
        <f t="shared" si="315"/>
        <v>-9.5789398387641222E-3</v>
      </c>
      <c r="CO122" s="68">
        <f t="shared" si="315"/>
        <v>-1.7681874593915688E-2</v>
      </c>
      <c r="CP122" s="68">
        <f t="shared" si="316"/>
        <v>-2.726081443267981E-2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0.10831242553004428</v>
      </c>
      <c r="C123" s="27">
        <f t="shared" si="299"/>
        <v>-1.9362687190987549E-2</v>
      </c>
      <c r="D123" s="27">
        <f t="shared" si="299"/>
        <v>0.15003596888642257</v>
      </c>
      <c r="E123" s="27">
        <f t="shared" si="299"/>
        <v>0.21205682921267077</v>
      </c>
      <c r="F123" s="27">
        <f t="shared" si="300"/>
        <v>0.36209279809909334</v>
      </c>
      <c r="L123" t="str">
        <f t="shared" si="317"/>
        <v>23 Teaching and other educational professionals</v>
      </c>
      <c r="M123" s="27">
        <f t="shared" si="301"/>
        <v>0.8925185188438407</v>
      </c>
      <c r="N123" s="27">
        <f t="shared" si="301"/>
        <v>4.1747251678470931E-2</v>
      </c>
      <c r="O123" s="27">
        <f t="shared" si="301"/>
        <v>0.94717146788125017</v>
      </c>
      <c r="P123" s="27">
        <f t="shared" si="301"/>
        <v>1.4035424686932858</v>
      </c>
      <c r="Q123" s="27">
        <f t="shared" si="302"/>
        <v>2.350713936574536</v>
      </c>
      <c r="W123" t="str">
        <f t="shared" si="318"/>
        <v>23 Teaching and other educational professionals</v>
      </c>
      <c r="X123" s="27">
        <f t="shared" si="303"/>
        <v>-0.39386235680072446</v>
      </c>
      <c r="Y123" s="27">
        <f t="shared" si="303"/>
        <v>0.30523197164510352</v>
      </c>
      <c r="Z123" s="27">
        <f t="shared" si="303"/>
        <v>-0.87291960123271206</v>
      </c>
      <c r="AA123" s="27">
        <f t="shared" si="303"/>
        <v>-0.67363795290331607</v>
      </c>
      <c r="AB123" s="27">
        <f t="shared" si="304"/>
        <v>-1.5465575541360281</v>
      </c>
      <c r="AH123" t="str">
        <f t="shared" si="319"/>
        <v>23 Teaching and other educational professionals</v>
      </c>
      <c r="AI123" s="27">
        <f t="shared" si="305"/>
        <v>-0.21801840373299242</v>
      </c>
      <c r="AJ123" s="27">
        <f t="shared" si="305"/>
        <v>-2.4275774530194499E-2</v>
      </c>
      <c r="AK123" s="27">
        <f t="shared" si="305"/>
        <v>-0.11685784761694198</v>
      </c>
      <c r="AL123" s="27">
        <f t="shared" si="305"/>
        <v>-8.470005574278669E-3</v>
      </c>
      <c r="AM123" s="27">
        <f t="shared" si="306"/>
        <v>-0.12532785319122064</v>
      </c>
      <c r="AS123" t="str">
        <f t="shared" si="320"/>
        <v>23 Teaching and other educational professionals</v>
      </c>
      <c r="AT123" s="27">
        <f t="shared" si="307"/>
        <v>-4.0833912380385945E-3</v>
      </c>
      <c r="AU123" s="27">
        <f t="shared" si="307"/>
        <v>7.2573071097861153E-3</v>
      </c>
      <c r="AV123" s="27">
        <f t="shared" si="307"/>
        <v>-2.6897424683546306E-2</v>
      </c>
      <c r="AW123" s="27">
        <f t="shared" si="307"/>
        <v>-1.1728175262879073E-2</v>
      </c>
      <c r="AX123" s="27">
        <f t="shared" si="308"/>
        <v>-3.8625599946425379E-2</v>
      </c>
      <c r="BD123" t="str">
        <f t="shared" si="321"/>
        <v>23 Teaching and other educational professionals</v>
      </c>
      <c r="BE123" s="27">
        <f t="shared" si="309"/>
        <v>7.370899676024556E-3</v>
      </c>
      <c r="BF123" s="27">
        <f t="shared" si="309"/>
        <v>0.16053847574303537</v>
      </c>
      <c r="BG123" s="27">
        <f t="shared" si="309"/>
        <v>-0.17001190901489649</v>
      </c>
      <c r="BH123" s="27">
        <f t="shared" si="309"/>
        <v>5.8605035823043328E-2</v>
      </c>
      <c r="BI123" s="27">
        <f t="shared" si="310"/>
        <v>-0.11140687319185316</v>
      </c>
      <c r="BO123" t="str">
        <f t="shared" si="322"/>
        <v>23 Teaching and other educational professionals</v>
      </c>
      <c r="BP123" s="27">
        <f t="shared" si="311"/>
        <v>-2.1255257674234751E-3</v>
      </c>
      <c r="BQ123" s="27">
        <f t="shared" si="311"/>
        <v>0.10921508000846986</v>
      </c>
      <c r="BR123" s="27">
        <f t="shared" si="311"/>
        <v>-0.17680507848709442</v>
      </c>
      <c r="BS123" s="27">
        <f t="shared" si="311"/>
        <v>-8.1285439653985492E-2</v>
      </c>
      <c r="BT123" s="27">
        <f t="shared" si="312"/>
        <v>-0.25809051814107992</v>
      </c>
      <c r="BZ123" t="str">
        <f t="shared" si="323"/>
        <v>23 Teaching and other educational professionals</v>
      </c>
      <c r="CA123" s="68">
        <f t="shared" si="313"/>
        <v>1.2822300482350002E-2</v>
      </c>
      <c r="CB123" s="68">
        <f t="shared" si="313"/>
        <v>9.9194027829401232E-3</v>
      </c>
      <c r="CC123" s="68">
        <f t="shared" si="313"/>
        <v>-9.1125284573442433E-2</v>
      </c>
      <c r="CD123" s="68">
        <f t="shared" si="313"/>
        <v>-9.2626277556357717E-2</v>
      </c>
      <c r="CE123" s="68">
        <f t="shared" si="314"/>
        <v>-0.18375156212980015</v>
      </c>
      <c r="CK123" t="str">
        <f t="shared" si="324"/>
        <v>23 Teaching and other educational professionals</v>
      </c>
      <c r="CL123" s="68">
        <f t="shared" si="315"/>
        <v>2.0404700069281675E-2</v>
      </c>
      <c r="CM123" s="68">
        <f t="shared" si="315"/>
        <v>6.0126123737563181E-3</v>
      </c>
      <c r="CN123" s="68">
        <f t="shared" si="315"/>
        <v>-2.0066888799311108E-2</v>
      </c>
      <c r="CO123" s="68">
        <f t="shared" si="315"/>
        <v>-1.9108296483242186E-2</v>
      </c>
      <c r="CP123" s="68">
        <f t="shared" si="316"/>
        <v>-3.9175185282553295E-2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7.2560706313316847E-2</v>
      </c>
      <c r="C124" s="27">
        <f t="shared" si="299"/>
        <v>5.9648475164708614E-7</v>
      </c>
      <c r="D124" s="27">
        <f t="shared" si="299"/>
        <v>9.6889994084204178E-2</v>
      </c>
      <c r="E124" s="27">
        <f t="shared" si="299"/>
        <v>0.13041694051154529</v>
      </c>
      <c r="F124" s="27">
        <f t="shared" si="300"/>
        <v>0.22730693459574947</v>
      </c>
      <c r="L124" t="str">
        <f t="shared" si="317"/>
        <v>24 Business, media and public service professionals</v>
      </c>
      <c r="M124" s="27">
        <f t="shared" si="301"/>
        <v>0.92316027640388798</v>
      </c>
      <c r="N124" s="27">
        <f t="shared" si="301"/>
        <v>6.9036315520139002E-2</v>
      </c>
      <c r="O124" s="27">
        <f t="shared" si="301"/>
        <v>1.0678332580971714</v>
      </c>
      <c r="P124" s="27">
        <f t="shared" si="301"/>
        <v>1.4466545324127971</v>
      </c>
      <c r="Q124" s="27">
        <f t="shared" si="302"/>
        <v>2.5144877905099685</v>
      </c>
      <c r="W124" t="str">
        <f t="shared" si="318"/>
        <v>24 Business, media and public service professionals</v>
      </c>
      <c r="X124" s="27">
        <f t="shared" si="303"/>
        <v>1.0449571712849135</v>
      </c>
      <c r="Y124" s="27">
        <f t="shared" si="303"/>
        <v>0.76127963640479557</v>
      </c>
      <c r="Z124" s="27">
        <f t="shared" si="303"/>
        <v>0.23310819248768766</v>
      </c>
      <c r="AA124" s="27">
        <f t="shared" si="303"/>
        <v>0.7486993410474625</v>
      </c>
      <c r="AB124" s="27">
        <f t="shared" si="304"/>
        <v>0.98180753353515016</v>
      </c>
      <c r="AH124" t="str">
        <f t="shared" si="319"/>
        <v>24 Business, media and public service professionals</v>
      </c>
      <c r="AI124" s="27">
        <f t="shared" si="305"/>
        <v>-1.3665794133744136E-2</v>
      </c>
      <c r="AJ124" s="27">
        <f t="shared" si="305"/>
        <v>6.8979669699867685E-2</v>
      </c>
      <c r="AK124" s="27">
        <f t="shared" si="305"/>
        <v>-6.4601686903177691E-2</v>
      </c>
      <c r="AL124" s="27">
        <f t="shared" si="305"/>
        <v>2.9024442672506368E-2</v>
      </c>
      <c r="AM124" s="27">
        <f t="shared" si="306"/>
        <v>-3.5577244230671323E-2</v>
      </c>
      <c r="AS124" t="str">
        <f t="shared" si="320"/>
        <v>24 Business, media and public service professionals</v>
      </c>
      <c r="AT124" s="27">
        <f t="shared" si="307"/>
        <v>0.13946875252035507</v>
      </c>
      <c r="AU124" s="27">
        <f t="shared" si="307"/>
        <v>0.1252204211311696</v>
      </c>
      <c r="AV124" s="27">
        <f t="shared" si="307"/>
        <v>2.3866581621326155E-2</v>
      </c>
      <c r="AW124" s="27">
        <f t="shared" si="307"/>
        <v>0.12581877732249636</v>
      </c>
      <c r="AX124" s="27">
        <f t="shared" si="308"/>
        <v>0.14968535894382251</v>
      </c>
      <c r="BD124" t="str">
        <f t="shared" si="321"/>
        <v>24 Business, media and public service professionals</v>
      </c>
      <c r="BE124" s="27">
        <f t="shared" si="309"/>
        <v>0.45296394421340924</v>
      </c>
      <c r="BF124" s="27">
        <f t="shared" si="309"/>
        <v>0.65355524475917992</v>
      </c>
      <c r="BG124" s="27">
        <f t="shared" si="309"/>
        <v>-0.27693997589259522</v>
      </c>
      <c r="BH124" s="27">
        <f t="shared" si="309"/>
        <v>0.27226887537488009</v>
      </c>
      <c r="BI124" s="27">
        <f t="shared" si="310"/>
        <v>-4.6711005177151321E-3</v>
      </c>
      <c r="BO124" t="str">
        <f t="shared" si="322"/>
        <v>24 Business, media and public service professionals</v>
      </c>
      <c r="BP124" s="27">
        <f t="shared" si="311"/>
        <v>0.13200483528996321</v>
      </c>
      <c r="BQ124" s="27">
        <f t="shared" si="311"/>
        <v>0.41725795550381917</v>
      </c>
      <c r="BR124" s="27">
        <f t="shared" si="311"/>
        <v>-0.40762353798538653</v>
      </c>
      <c r="BS124" s="27">
        <f t="shared" si="311"/>
        <v>-0.28865181179091026</v>
      </c>
      <c r="BT124" s="27">
        <f t="shared" si="312"/>
        <v>-0.69627534977629679</v>
      </c>
      <c r="BZ124" t="str">
        <f t="shared" si="323"/>
        <v>24 Business, media and public service professionals</v>
      </c>
      <c r="CA124" s="68">
        <f t="shared" si="313"/>
        <v>0.1402758511107477</v>
      </c>
      <c r="CB124" s="68">
        <f t="shared" si="313"/>
        <v>9.7176153984436575E-2</v>
      </c>
      <c r="CC124" s="68">
        <f t="shared" si="313"/>
        <v>-0.16377326136144066</v>
      </c>
      <c r="CD124" s="68">
        <f t="shared" si="313"/>
        <v>-0.31420474752356042</v>
      </c>
      <c r="CE124" s="68">
        <f t="shared" si="314"/>
        <v>-0.47797800888500108</v>
      </c>
      <c r="CK124" t="str">
        <f t="shared" si="324"/>
        <v>24 Business, media and public service professionals</v>
      </c>
      <c r="CL124" s="68">
        <f t="shared" si="315"/>
        <v>7.3783132738884982E-2</v>
      </c>
      <c r="CM124" s="68">
        <f t="shared" si="315"/>
        <v>-1.400710888683937E-2</v>
      </c>
      <c r="CN124" s="68">
        <f t="shared" si="315"/>
        <v>-3.0611152627583738E-2</v>
      </c>
      <c r="CO124" s="68">
        <f t="shared" si="315"/>
        <v>-6.4731934450140721E-2</v>
      </c>
      <c r="CP124" s="68">
        <f t="shared" si="316"/>
        <v>-9.5343087077724459E-2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2.5966832813390239E-2</v>
      </c>
      <c r="C125" s="27">
        <f t="shared" si="299"/>
        <v>-2.0038540698468776E-3</v>
      </c>
      <c r="D125" s="27">
        <f t="shared" si="299"/>
        <v>3.0949360806893172E-2</v>
      </c>
      <c r="E125" s="27">
        <f t="shared" si="299"/>
        <v>6.1720938473574946E-2</v>
      </c>
      <c r="F125" s="27">
        <f t="shared" si="300"/>
        <v>9.2670299280468119E-2</v>
      </c>
      <c r="L125" t="str">
        <f t="shared" si="317"/>
        <v>31 Science, engineering and technology associate professionals</v>
      </c>
      <c r="M125" s="27">
        <f t="shared" si="301"/>
        <v>0.13020386400567352</v>
      </c>
      <c r="N125" s="27">
        <f t="shared" si="301"/>
        <v>-4.4865031825123136E-3</v>
      </c>
      <c r="O125" s="27">
        <f t="shared" si="301"/>
        <v>0.1627084099064906</v>
      </c>
      <c r="P125" s="27">
        <f t="shared" si="301"/>
        <v>0.26301319766474884</v>
      </c>
      <c r="Q125" s="27">
        <f t="shared" si="302"/>
        <v>0.42572160757123945</v>
      </c>
      <c r="W125" t="str">
        <f t="shared" si="318"/>
        <v>31 Science, engineering and technology associate professionals</v>
      </c>
      <c r="X125" s="27">
        <f t="shared" si="303"/>
        <v>0.28035288752915866</v>
      </c>
      <c r="Y125" s="27">
        <f t="shared" si="303"/>
        <v>8.0777603500747697E-2</v>
      </c>
      <c r="Z125" s="27">
        <f t="shared" si="303"/>
        <v>2.3775614982737725E-2</v>
      </c>
      <c r="AA125" s="27">
        <f t="shared" si="303"/>
        <v>0.21677693056003</v>
      </c>
      <c r="AB125" s="27">
        <f t="shared" si="304"/>
        <v>0.24055254554276773</v>
      </c>
      <c r="AH125" t="str">
        <f t="shared" si="319"/>
        <v>31 Science, engineering and technology associate professionals</v>
      </c>
      <c r="AI125" s="27">
        <f t="shared" si="305"/>
        <v>4.7345761372065864E-2</v>
      </c>
      <c r="AJ125" s="27">
        <f t="shared" si="305"/>
        <v>2.0160609739006269E-2</v>
      </c>
      <c r="AK125" s="27">
        <f t="shared" si="305"/>
        <v>2.2136497669362792E-2</v>
      </c>
      <c r="AL125" s="27">
        <f t="shared" si="305"/>
        <v>8.8898859727121637E-2</v>
      </c>
      <c r="AM125" s="27">
        <f t="shared" si="306"/>
        <v>0.11103535739648443</v>
      </c>
      <c r="AS125" t="str">
        <f t="shared" si="320"/>
        <v>31 Science, engineering and technology associate professionals</v>
      </c>
      <c r="AT125" s="27">
        <f t="shared" si="307"/>
        <v>8.5517989595129962E-2</v>
      </c>
      <c r="AU125" s="27">
        <f t="shared" si="307"/>
        <v>3.635210032408509E-2</v>
      </c>
      <c r="AV125" s="27">
        <f t="shared" si="307"/>
        <v>-4.9515113944964106E-2</v>
      </c>
      <c r="AW125" s="27">
        <f t="shared" si="307"/>
        <v>4.2473060517818517E-2</v>
      </c>
      <c r="AX125" s="27">
        <f t="shared" si="308"/>
        <v>-7.0420534271455892E-3</v>
      </c>
      <c r="BD125" t="str">
        <f t="shared" si="321"/>
        <v>31 Science, engineering and technology associate professionals</v>
      </c>
      <c r="BE125" s="27">
        <f t="shared" si="309"/>
        <v>0.11890890506466201</v>
      </c>
      <c r="BF125" s="27">
        <f t="shared" si="309"/>
        <v>0.25370951073302628</v>
      </c>
      <c r="BG125" s="27">
        <f t="shared" si="309"/>
        <v>-0.32185014464434492</v>
      </c>
      <c r="BH125" s="27">
        <f t="shared" si="309"/>
        <v>-0.10468440952944869</v>
      </c>
      <c r="BI125" s="27">
        <f t="shared" si="310"/>
        <v>-0.4265345541737936</v>
      </c>
      <c r="BO125" t="str">
        <f t="shared" si="322"/>
        <v>31 Science, engineering and technology associate professionals</v>
      </c>
      <c r="BP125" s="27">
        <f t="shared" si="311"/>
        <v>8.6585781697842257E-2</v>
      </c>
      <c r="BQ125" s="27">
        <f t="shared" si="311"/>
        <v>0.17113086633626795</v>
      </c>
      <c r="BR125" s="27">
        <f t="shared" si="311"/>
        <v>-0.19424999661770936</v>
      </c>
      <c r="BS125" s="27">
        <f t="shared" si="311"/>
        <v>-6.6050235889197451E-2</v>
      </c>
      <c r="BT125" s="27">
        <f t="shared" si="312"/>
        <v>-0.26030023250690681</v>
      </c>
      <c r="BZ125" t="str">
        <f t="shared" si="323"/>
        <v>31 Science, engineering and technology associate professionals</v>
      </c>
      <c r="CA125" s="68">
        <f t="shared" si="313"/>
        <v>8.5529213732946641E-2</v>
      </c>
      <c r="CB125" s="68">
        <f t="shared" si="313"/>
        <v>8.5702318900424013E-2</v>
      </c>
      <c r="CC125" s="68">
        <f t="shared" si="313"/>
        <v>-8.5683801253108816E-2</v>
      </c>
      <c r="CD125" s="68">
        <f t="shared" si="313"/>
        <v>-9.2814446745730916E-2</v>
      </c>
      <c r="CE125" s="68">
        <f t="shared" si="314"/>
        <v>-0.17849824799883973</v>
      </c>
      <c r="CK125" t="str">
        <f t="shared" si="324"/>
        <v>31 Science, engineering and technology associate professionals</v>
      </c>
      <c r="CL125" s="68">
        <f t="shared" si="315"/>
        <v>3.9026621186440222E-2</v>
      </c>
      <c r="CM125" s="68">
        <f t="shared" si="315"/>
        <v>3.3636133647757249E-3</v>
      </c>
      <c r="CN125" s="68">
        <f t="shared" si="315"/>
        <v>-9.8860764829181852E-3</v>
      </c>
      <c r="CO125" s="68">
        <f t="shared" si="315"/>
        <v>-1.2343319160602662E-2</v>
      </c>
      <c r="CP125" s="68">
        <f t="shared" si="316"/>
        <v>-2.2229395643520847E-2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5.4874809055605427E-3</v>
      </c>
      <c r="C126" s="27">
        <f t="shared" si="299"/>
        <v>-4.7598865412736384E-3</v>
      </c>
      <c r="D126" s="27">
        <f t="shared" si="299"/>
        <v>2.1586246966410001E-2</v>
      </c>
      <c r="E126" s="27">
        <f t="shared" si="299"/>
        <v>2.9476808435792347E-2</v>
      </c>
      <c r="F126" s="27">
        <f t="shared" si="300"/>
        <v>5.1063055402202351E-2</v>
      </c>
      <c r="L126" t="str">
        <f t="shared" si="317"/>
        <v>32 Health and social care associate professionals</v>
      </c>
      <c r="M126" s="27">
        <f t="shared" si="301"/>
        <v>0.13164627633786152</v>
      </c>
      <c r="N126" s="27">
        <f t="shared" si="301"/>
        <v>-4.779784751778049E-2</v>
      </c>
      <c r="O126" s="27">
        <f t="shared" si="301"/>
        <v>0.60749705494471318</v>
      </c>
      <c r="P126" s="27">
        <f t="shared" si="301"/>
        <v>0.73288552734618784</v>
      </c>
      <c r="Q126" s="27">
        <f t="shared" si="302"/>
        <v>1.340382582290901</v>
      </c>
      <c r="W126" t="str">
        <f t="shared" si="318"/>
        <v>32 Health and social care associate professionals</v>
      </c>
      <c r="X126" s="27">
        <f t="shared" si="303"/>
        <v>0.20060626217685051</v>
      </c>
      <c r="Y126" s="27">
        <f t="shared" si="303"/>
        <v>-2.5994699198653715E-2</v>
      </c>
      <c r="Z126" s="27">
        <f t="shared" si="303"/>
        <v>1.1457677953664001</v>
      </c>
      <c r="AA126" s="27">
        <f t="shared" si="303"/>
        <v>0.7152033281187502</v>
      </c>
      <c r="AB126" s="27">
        <f t="shared" si="304"/>
        <v>1.8609711234851503</v>
      </c>
      <c r="AH126" t="str">
        <f t="shared" si="319"/>
        <v>32 Health and social care associate professionals</v>
      </c>
      <c r="AI126" s="27">
        <f t="shared" si="305"/>
        <v>-0.14509356581583366</v>
      </c>
      <c r="AJ126" s="27">
        <f t="shared" si="305"/>
        <v>-4.8919536195731417E-2</v>
      </c>
      <c r="AK126" s="27">
        <f t="shared" si="305"/>
        <v>0.1347703195837201</v>
      </c>
      <c r="AL126" s="27">
        <f t="shared" si="305"/>
        <v>-0.30110694492380941</v>
      </c>
      <c r="AM126" s="27">
        <f t="shared" si="306"/>
        <v>-0.16633662534008931</v>
      </c>
      <c r="AS126" t="str">
        <f t="shared" si="320"/>
        <v>32 Health and social care associate professionals</v>
      </c>
      <c r="AT126" s="27">
        <f t="shared" si="307"/>
        <v>3.0759490973573472E-2</v>
      </c>
      <c r="AU126" s="27">
        <f t="shared" si="307"/>
        <v>1.0556782268514336E-2</v>
      </c>
      <c r="AV126" s="27">
        <f t="shared" si="307"/>
        <v>0.12613793619958899</v>
      </c>
      <c r="AW126" s="27">
        <f t="shared" si="307"/>
        <v>7.5111461569917937E-2</v>
      </c>
      <c r="AX126" s="27">
        <f t="shared" si="308"/>
        <v>0.20124939776950693</v>
      </c>
      <c r="BD126" t="str">
        <f t="shared" si="321"/>
        <v>32 Health and social care associate professionals</v>
      </c>
      <c r="BE126" s="27">
        <f t="shared" si="309"/>
        <v>0.1706251716885302</v>
      </c>
      <c r="BF126" s="27">
        <f t="shared" si="309"/>
        <v>0.17838099490835058</v>
      </c>
      <c r="BG126" s="27">
        <f t="shared" si="309"/>
        <v>0.75418264810143287</v>
      </c>
      <c r="BH126" s="27">
        <f t="shared" si="309"/>
        <v>0.73938901665179668</v>
      </c>
      <c r="BI126" s="27">
        <f t="shared" si="310"/>
        <v>1.4935716647532296</v>
      </c>
      <c r="BO126" t="str">
        <f t="shared" si="322"/>
        <v>32 Health and social care associate professionals</v>
      </c>
      <c r="BP126" s="27">
        <f t="shared" si="311"/>
        <v>6.3052887381487732E-2</v>
      </c>
      <c r="BQ126" s="27">
        <f t="shared" si="311"/>
        <v>0.14424523213521068</v>
      </c>
      <c r="BR126" s="27">
        <f t="shared" si="311"/>
        <v>0.22949580969638639</v>
      </c>
      <c r="BS126" s="27">
        <f t="shared" si="311"/>
        <v>-0.177235230831428</v>
      </c>
      <c r="BT126" s="27">
        <f t="shared" si="312"/>
        <v>5.2260578864958385E-2</v>
      </c>
      <c r="BZ126" t="str">
        <f t="shared" si="323"/>
        <v>32 Health and social care associate professionals</v>
      </c>
      <c r="CA126" s="68">
        <f t="shared" si="313"/>
        <v>-2.2648112401462417E-2</v>
      </c>
      <c r="CB126" s="68">
        <f t="shared" si="313"/>
        <v>-3.1013345604933407E-2</v>
      </c>
      <c r="CC126" s="68">
        <f t="shared" si="313"/>
        <v>2.306623125876478E-2</v>
      </c>
      <c r="CD126" s="68">
        <f t="shared" si="313"/>
        <v>-0.10815475006534539</v>
      </c>
      <c r="CE126" s="68">
        <f t="shared" si="314"/>
        <v>-8.508851880658061E-2</v>
      </c>
      <c r="CK126" t="str">
        <f t="shared" si="324"/>
        <v>32 Health and social care associate professionals</v>
      </c>
      <c r="CL126" s="68">
        <f t="shared" si="315"/>
        <v>8.8682611967501393E-3</v>
      </c>
      <c r="CM126" s="68">
        <f t="shared" si="315"/>
        <v>-2.0325677373476889E-3</v>
      </c>
      <c r="CN126" s="68">
        <f t="shared" si="315"/>
        <v>1.3929306283271638E-2</v>
      </c>
      <c r="CO126" s="68">
        <f t="shared" si="315"/>
        <v>-7.7280669316306186E-3</v>
      </c>
      <c r="CP126" s="68">
        <f t="shared" si="316"/>
        <v>6.2012393516410191E-3</v>
      </c>
    </row>
    <row r="127" spans="1:94" x14ac:dyDescent="0.2">
      <c r="A127" t="str">
        <f t="shared" si="298"/>
        <v>33 Protective service occupations</v>
      </c>
      <c r="B127" s="27">
        <f t="shared" si="299"/>
        <v>1.4832585962224355E-3</v>
      </c>
      <c r="C127" s="27">
        <f t="shared" si="299"/>
        <v>-8.6300991420363432E-4</v>
      </c>
      <c r="D127" s="27">
        <f t="shared" si="299"/>
        <v>2.3223025792194277E-3</v>
      </c>
      <c r="E127" s="27">
        <f t="shared" si="299"/>
        <v>5.4686497154637966E-3</v>
      </c>
      <c r="F127" s="27">
        <f t="shared" si="300"/>
        <v>7.7909522946832243E-3</v>
      </c>
      <c r="L127" t="str">
        <f t="shared" si="317"/>
        <v>33 Protective service occupations</v>
      </c>
      <c r="M127" s="27">
        <f t="shared" si="301"/>
        <v>1.6135972988439412E-2</v>
      </c>
      <c r="N127" s="27">
        <f t="shared" si="301"/>
        <v>-9.0023798583803716E-3</v>
      </c>
      <c r="O127" s="27">
        <f t="shared" si="301"/>
        <v>3.1215825892065424E-2</v>
      </c>
      <c r="P127" s="27">
        <f t="shared" si="301"/>
        <v>7.6652871791863614E-2</v>
      </c>
      <c r="Q127" s="27">
        <f t="shared" si="302"/>
        <v>0.10786869768392904</v>
      </c>
      <c r="W127" t="str">
        <f t="shared" si="318"/>
        <v>33 Protective service occupations</v>
      </c>
      <c r="X127" s="27">
        <f t="shared" si="303"/>
        <v>7.3860422663048375E-2</v>
      </c>
      <c r="Y127" s="27">
        <f t="shared" si="303"/>
        <v>8.5432102751105354E-2</v>
      </c>
      <c r="Z127" s="27">
        <f t="shared" si="303"/>
        <v>-2.0526238348052894E-2</v>
      </c>
      <c r="AA127" s="27">
        <f t="shared" si="303"/>
        <v>0.34240551384821427</v>
      </c>
      <c r="AB127" s="27">
        <f t="shared" si="304"/>
        <v>0.32187927550016138</v>
      </c>
      <c r="AH127" t="str">
        <f t="shared" si="319"/>
        <v>33 Protective service occupations</v>
      </c>
      <c r="AI127" s="27">
        <f t="shared" si="305"/>
        <v>1.9614248594842149E-2</v>
      </c>
      <c r="AJ127" s="27">
        <f t="shared" si="305"/>
        <v>3.1432854282431949E-2</v>
      </c>
      <c r="AK127" s="27">
        <f t="shared" si="305"/>
        <v>2.299854872349627E-3</v>
      </c>
      <c r="AL127" s="27">
        <f t="shared" si="305"/>
        <v>0.10903789289457122</v>
      </c>
      <c r="AM127" s="27">
        <f t="shared" si="306"/>
        <v>0.11133774776692085</v>
      </c>
      <c r="AS127" t="str">
        <f t="shared" si="320"/>
        <v>33 Protective service occupations</v>
      </c>
      <c r="AT127" s="27">
        <f t="shared" si="307"/>
        <v>-1.0794547360099715E-2</v>
      </c>
      <c r="AU127" s="27">
        <f t="shared" si="307"/>
        <v>9.3660845837503781E-3</v>
      </c>
      <c r="AV127" s="27">
        <f t="shared" si="307"/>
        <v>-2.4073705190896744E-2</v>
      </c>
      <c r="AW127" s="27">
        <f t="shared" si="307"/>
        <v>3.4865809260498537E-2</v>
      </c>
      <c r="AX127" s="27">
        <f t="shared" si="308"/>
        <v>1.0792104069601793E-2</v>
      </c>
      <c r="BD127" t="str">
        <f t="shared" si="321"/>
        <v>33 Protective service occupations</v>
      </c>
      <c r="BE127" s="27">
        <f t="shared" si="309"/>
        <v>-4.4640630254024871E-2</v>
      </c>
      <c r="BF127" s="27">
        <f t="shared" si="309"/>
        <v>9.4205360653322301E-2</v>
      </c>
      <c r="BG127" s="27">
        <f t="shared" si="309"/>
        <v>-0.22713428224400556</v>
      </c>
      <c r="BH127" s="27">
        <f t="shared" si="309"/>
        <v>-7.9133198300799124E-2</v>
      </c>
      <c r="BI127" s="27">
        <f t="shared" si="310"/>
        <v>-0.30626748054480468</v>
      </c>
      <c r="BO127" t="str">
        <f t="shared" si="322"/>
        <v>33 Protective service occupations</v>
      </c>
      <c r="BP127" s="27">
        <f t="shared" si="311"/>
        <v>-6.761512134170955E-2</v>
      </c>
      <c r="BQ127" s="27">
        <f t="shared" si="311"/>
        <v>0.10557481018907711</v>
      </c>
      <c r="BR127" s="27">
        <f t="shared" si="311"/>
        <v>-0.28844943228479281</v>
      </c>
      <c r="BS127" s="27">
        <f t="shared" si="311"/>
        <v>-0.19654652154627528</v>
      </c>
      <c r="BT127" s="27">
        <f t="shared" si="312"/>
        <v>-0.48499595383106808</v>
      </c>
      <c r="BZ127" t="str">
        <f t="shared" si="323"/>
        <v>33 Protective service occupations</v>
      </c>
      <c r="CA127" s="68">
        <f t="shared" si="313"/>
        <v>-5.1197941620332366E-2</v>
      </c>
      <c r="CB127" s="68">
        <f t="shared" si="313"/>
        <v>1.2070562854202993E-2</v>
      </c>
      <c r="CC127" s="68">
        <f t="shared" si="313"/>
        <v>-0.1041988928721222</v>
      </c>
      <c r="CD127" s="68">
        <f t="shared" si="313"/>
        <v>-0.11147686652683081</v>
      </c>
      <c r="CE127" s="68">
        <f t="shared" si="314"/>
        <v>-0.215675759398953</v>
      </c>
      <c r="CK127" t="str">
        <f t="shared" si="324"/>
        <v>33 Protective service occupations</v>
      </c>
      <c r="CL127" s="68">
        <f t="shared" si="315"/>
        <v>-7.5989174614124189E-3</v>
      </c>
      <c r="CM127" s="68">
        <f t="shared" si="315"/>
        <v>-8.4693990243191047E-3</v>
      </c>
      <c r="CN127" s="68">
        <f t="shared" si="315"/>
        <v>-6.0594705807145779E-3</v>
      </c>
      <c r="CO127" s="68">
        <f t="shared" si="315"/>
        <v>-7.6437058766113883E-3</v>
      </c>
      <c r="CP127" s="68">
        <f t="shared" si="316"/>
        <v>-1.3703176457325966E-2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4.1372428160283019E-2</v>
      </c>
      <c r="C128" s="27">
        <f t="shared" si="299"/>
        <v>-3.9227862533788849E-4</v>
      </c>
      <c r="D128" s="27">
        <f t="shared" si="299"/>
        <v>2.2106339772776443E-2</v>
      </c>
      <c r="E128" s="27">
        <f t="shared" si="299"/>
        <v>4.5241596463006808E-2</v>
      </c>
      <c r="F128" s="27">
        <f t="shared" si="300"/>
        <v>6.7347936235783251E-2</v>
      </c>
      <c r="L128" t="str">
        <f t="shared" si="317"/>
        <v>34 Culture, media and sports occupations</v>
      </c>
      <c r="M128" s="27">
        <f t="shared" si="301"/>
        <v>0.21849509493163832</v>
      </c>
      <c r="N128" s="27">
        <f t="shared" si="301"/>
        <v>1.2055321919962836E-2</v>
      </c>
      <c r="O128" s="27">
        <f t="shared" si="301"/>
        <v>0.10853935741291854</v>
      </c>
      <c r="P128" s="27">
        <f t="shared" si="301"/>
        <v>0.26330929014882565</v>
      </c>
      <c r="Q128" s="27">
        <f t="shared" si="302"/>
        <v>0.37184864756174418</v>
      </c>
      <c r="W128" t="str">
        <f t="shared" si="318"/>
        <v>34 Culture, media and sports occupations</v>
      </c>
      <c r="X128" s="27">
        <f t="shared" si="303"/>
        <v>0.29826394198223194</v>
      </c>
      <c r="Y128" s="27">
        <f t="shared" si="303"/>
        <v>0.11396373033999696</v>
      </c>
      <c r="Z128" s="27">
        <f t="shared" si="303"/>
        <v>-0.19244699654429365</v>
      </c>
      <c r="AA128" s="27">
        <f t="shared" si="303"/>
        <v>8.6872906860514298E-2</v>
      </c>
      <c r="AB128" s="27">
        <f t="shared" si="304"/>
        <v>-0.10557408968377935</v>
      </c>
      <c r="AH128" t="str">
        <f t="shared" si="319"/>
        <v>34 Culture, media and sports occupations</v>
      </c>
      <c r="AI128" s="27">
        <f t="shared" si="305"/>
        <v>4.2314025047092946E-2</v>
      </c>
      <c r="AJ128" s="27">
        <f t="shared" si="305"/>
        <v>2.3710662490801226E-3</v>
      </c>
      <c r="AK128" s="27">
        <f t="shared" si="305"/>
        <v>-2.0297708409117293E-2</v>
      </c>
      <c r="AL128" s="27">
        <f t="shared" si="305"/>
        <v>4.4778029461648133E-2</v>
      </c>
      <c r="AM128" s="27">
        <f t="shared" si="306"/>
        <v>2.448032105253084E-2</v>
      </c>
      <c r="AS128" t="str">
        <f t="shared" si="320"/>
        <v>34 Culture, media and sports occupations</v>
      </c>
      <c r="AT128" s="27">
        <f t="shared" si="307"/>
        <v>1.7031462775367517E-2</v>
      </c>
      <c r="AU128" s="27">
        <f t="shared" si="307"/>
        <v>2.6838820573303029E-2</v>
      </c>
      <c r="AV128" s="27">
        <f t="shared" si="307"/>
        <v>-3.9562034130285334E-2</v>
      </c>
      <c r="AW128" s="27">
        <f t="shared" si="307"/>
        <v>7.1245020913702772E-3</v>
      </c>
      <c r="AX128" s="27">
        <f t="shared" si="308"/>
        <v>-3.2437532038915057E-2</v>
      </c>
      <c r="BD128" t="str">
        <f t="shared" si="321"/>
        <v>34 Culture, media and sports occupations</v>
      </c>
      <c r="BE128" s="27">
        <f t="shared" si="309"/>
        <v>8.4455404529918954E-2</v>
      </c>
      <c r="BF128" s="27">
        <f t="shared" si="309"/>
        <v>0.14050792922219379</v>
      </c>
      <c r="BG128" s="27">
        <f t="shared" si="309"/>
        <v>-0.24836429882205058</v>
      </c>
      <c r="BH128" s="27">
        <f t="shared" si="309"/>
        <v>-3.2069373385348321E-3</v>
      </c>
      <c r="BI128" s="27">
        <f t="shared" si="310"/>
        <v>-0.25157123616058541</v>
      </c>
      <c r="BO128" t="str">
        <f t="shared" si="322"/>
        <v>34 Culture, media and sports occupations</v>
      </c>
      <c r="BP128" s="27">
        <f t="shared" si="311"/>
        <v>-4.2836070196590775E-2</v>
      </c>
      <c r="BQ128" s="27">
        <f t="shared" si="311"/>
        <v>7.6013861994424253E-2</v>
      </c>
      <c r="BR128" s="27">
        <f t="shared" si="311"/>
        <v>-0.14040268491187466</v>
      </c>
      <c r="BS128" s="27">
        <f t="shared" si="311"/>
        <v>-6.6189711219419786E-2</v>
      </c>
      <c r="BT128" s="27">
        <f t="shared" si="312"/>
        <v>-0.20659239613129443</v>
      </c>
      <c r="BZ128" t="str">
        <f t="shared" si="323"/>
        <v>34 Culture, media and sports occupations</v>
      </c>
      <c r="CA128" s="68">
        <f t="shared" si="313"/>
        <v>2.712935222035423E-2</v>
      </c>
      <c r="CB128" s="68">
        <f t="shared" si="313"/>
        <v>-4.7798426514559789E-3</v>
      </c>
      <c r="CC128" s="68">
        <f t="shared" si="313"/>
        <v>-0.10910738592287511</v>
      </c>
      <c r="CD128" s="68">
        <f t="shared" si="313"/>
        <v>-8.935666168613865E-2</v>
      </c>
      <c r="CE128" s="68">
        <f t="shared" si="314"/>
        <v>-0.19846404760901376</v>
      </c>
      <c r="CK128" t="str">
        <f t="shared" si="324"/>
        <v>34 Culture, media and sports occupations</v>
      </c>
      <c r="CL128" s="68">
        <f t="shared" si="315"/>
        <v>5.789555123764864E-2</v>
      </c>
      <c r="CM128" s="68">
        <f t="shared" si="315"/>
        <v>-2.1678767804174714E-2</v>
      </c>
      <c r="CN128" s="68">
        <f t="shared" si="315"/>
        <v>-2.145787099634075E-2</v>
      </c>
      <c r="CO128" s="68">
        <f t="shared" si="315"/>
        <v>-3.7259468472304005E-2</v>
      </c>
      <c r="CP128" s="68">
        <f t="shared" si="316"/>
        <v>-5.8717339468644755E-2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2.9243976514641001E-2</v>
      </c>
      <c r="C129" s="27">
        <f t="shared" si="299"/>
        <v>-1.1621341598055585E-2</v>
      </c>
      <c r="D129" s="27">
        <f t="shared" si="299"/>
        <v>6.5150155183121616E-2</v>
      </c>
      <c r="E129" s="27">
        <f t="shared" si="299"/>
        <v>9.4032348814260702E-2</v>
      </c>
      <c r="F129" s="27">
        <f t="shared" si="300"/>
        <v>0.15918250399738232</v>
      </c>
      <c r="L129" t="str">
        <f t="shared" si="317"/>
        <v>35 Business and public service associate professionals</v>
      </c>
      <c r="M129" s="27">
        <f t="shared" si="301"/>
        <v>0.34927949862402463</v>
      </c>
      <c r="N129" s="27">
        <f t="shared" si="301"/>
        <v>-7.1031751035413482E-2</v>
      </c>
      <c r="O129" s="27">
        <f t="shared" si="301"/>
        <v>0.63297433223871225</v>
      </c>
      <c r="P129" s="27">
        <f t="shared" si="301"/>
        <v>0.83633158403150443</v>
      </c>
      <c r="Q129" s="27">
        <f t="shared" si="302"/>
        <v>1.4693059162702167</v>
      </c>
      <c r="W129" t="str">
        <f t="shared" si="318"/>
        <v>35 Business and public service associate professionals</v>
      </c>
      <c r="X129" s="27">
        <f t="shared" si="303"/>
        <v>0.37810061016464225</v>
      </c>
      <c r="Y129" s="27">
        <f t="shared" si="303"/>
        <v>0.13550109821082934</v>
      </c>
      <c r="Z129" s="27">
        <f t="shared" si="303"/>
        <v>0.2785541327691754</v>
      </c>
      <c r="AA129" s="27">
        <f t="shared" si="303"/>
        <v>0.37256719463921861</v>
      </c>
      <c r="AB129" s="27">
        <f t="shared" si="304"/>
        <v>0.65112132740839401</v>
      </c>
      <c r="AH129" t="str">
        <f t="shared" si="319"/>
        <v>35 Business and public service associate professionals</v>
      </c>
      <c r="AI129" s="27">
        <f t="shared" si="305"/>
        <v>0.10312119501535377</v>
      </c>
      <c r="AJ129" s="27">
        <f t="shared" si="305"/>
        <v>9.9547590162980759E-2</v>
      </c>
      <c r="AK129" s="27">
        <f t="shared" si="305"/>
        <v>9.420386962010352E-2</v>
      </c>
      <c r="AL129" s="27">
        <f t="shared" si="305"/>
        <v>0.1745940120988565</v>
      </c>
      <c r="AM129" s="27">
        <f t="shared" si="306"/>
        <v>0.26879788171896002</v>
      </c>
      <c r="AS129" t="str">
        <f t="shared" si="320"/>
        <v>35 Business and public service associate professionals</v>
      </c>
      <c r="AT129" s="27">
        <f t="shared" si="307"/>
        <v>7.660847205836796E-2</v>
      </c>
      <c r="AU129" s="27">
        <f t="shared" si="307"/>
        <v>7.8738056301204229E-2</v>
      </c>
      <c r="AV129" s="27">
        <f t="shared" si="307"/>
        <v>6.9658387691175827E-2</v>
      </c>
      <c r="AW129" s="27">
        <f t="shared" si="307"/>
        <v>0.14285344479674289</v>
      </c>
      <c r="AX129" s="27">
        <f t="shared" si="308"/>
        <v>0.21251183248791872</v>
      </c>
      <c r="BD129" t="str">
        <f t="shared" si="321"/>
        <v>35 Business and public service associate professionals</v>
      </c>
      <c r="BE129" s="27">
        <f t="shared" si="309"/>
        <v>0.25027205577197664</v>
      </c>
      <c r="BF129" s="27">
        <f t="shared" si="309"/>
        <v>0.64538053262072514</v>
      </c>
      <c r="BG129" s="27">
        <f t="shared" si="309"/>
        <v>-0.37692988945155337</v>
      </c>
      <c r="BH129" s="27">
        <f t="shared" si="309"/>
        <v>0.1928990771524175</v>
      </c>
      <c r="BI129" s="27">
        <f t="shared" si="310"/>
        <v>-0.18403081229913587</v>
      </c>
      <c r="BO129" t="str">
        <f t="shared" si="322"/>
        <v>35 Business and public service associate professionals</v>
      </c>
      <c r="BP129" s="27">
        <f t="shared" si="311"/>
        <v>3.674610651128063E-2</v>
      </c>
      <c r="BQ129" s="27">
        <f t="shared" si="311"/>
        <v>0.4837619958908177</v>
      </c>
      <c r="BR129" s="27">
        <f t="shared" si="311"/>
        <v>-0.51505983829802027</v>
      </c>
      <c r="BS129" s="27">
        <f t="shared" si="311"/>
        <v>-0.41606607999147305</v>
      </c>
      <c r="BT129" s="27">
        <f t="shared" si="312"/>
        <v>-0.93112591828949332</v>
      </c>
      <c r="BZ129" t="str">
        <f t="shared" si="323"/>
        <v>35 Business and public service associate professionals</v>
      </c>
      <c r="CA129" s="68">
        <f t="shared" si="313"/>
        <v>1.9933741248989723E-3</v>
      </c>
      <c r="CB129" s="68">
        <f t="shared" si="313"/>
        <v>1.7014665117335959E-2</v>
      </c>
      <c r="CC129" s="68">
        <f t="shared" si="313"/>
        <v>-0.2564738467920733</v>
      </c>
      <c r="CD129" s="68">
        <f t="shared" si="313"/>
        <v>-0.44181762347976195</v>
      </c>
      <c r="CE129" s="68">
        <f t="shared" si="314"/>
        <v>-0.69829147027183525</v>
      </c>
      <c r="CK129" t="str">
        <f t="shared" si="324"/>
        <v>35 Business and public service associate professionals</v>
      </c>
      <c r="CL129" s="68">
        <f t="shared" si="315"/>
        <v>4.6633855861805851E-2</v>
      </c>
      <c r="CM129" s="68">
        <f t="shared" si="315"/>
        <v>-4.0013426282302811E-2</v>
      </c>
      <c r="CN129" s="68">
        <f t="shared" si="315"/>
        <v>-8.7027460709133836E-2</v>
      </c>
      <c r="CO129" s="68">
        <f t="shared" si="315"/>
        <v>-5.4119736493183246E-2</v>
      </c>
      <c r="CP129" s="68">
        <f t="shared" si="316"/>
        <v>-0.14114719720231708</v>
      </c>
    </row>
    <row r="130" spans="1:94" x14ac:dyDescent="0.2">
      <c r="A130" t="str">
        <f t="shared" si="298"/>
        <v>41 Administrative occupations</v>
      </c>
      <c r="B130" s="27">
        <f t="shared" si="299"/>
        <v>1.1727043762457673E-2</v>
      </c>
      <c r="C130" s="27">
        <f t="shared" si="299"/>
        <v>-1.0561480410047952E-2</v>
      </c>
      <c r="D130" s="27">
        <f t="shared" si="299"/>
        <v>9.7559844814210123E-2</v>
      </c>
      <c r="E130" s="27">
        <f t="shared" si="299"/>
        <v>0.13625441796141308</v>
      </c>
      <c r="F130" s="27">
        <f t="shared" si="300"/>
        <v>0.2338142627756232</v>
      </c>
      <c r="L130" t="str">
        <f t="shared" si="317"/>
        <v>41 Administrative occupations</v>
      </c>
      <c r="M130" s="27">
        <f t="shared" si="301"/>
        <v>0.2349118631289564</v>
      </c>
      <c r="N130" s="27">
        <f t="shared" si="301"/>
        <v>-6.5308878532760017E-2</v>
      </c>
      <c r="O130" s="27">
        <f t="shared" si="301"/>
        <v>0.90083114976552059</v>
      </c>
      <c r="P130" s="27">
        <f t="shared" si="301"/>
        <v>1.0420464233576721</v>
      </c>
      <c r="Q130" s="27">
        <f t="shared" si="302"/>
        <v>1.9428775731231926</v>
      </c>
      <c r="W130" t="str">
        <f t="shared" si="318"/>
        <v>41 Administrative occupations</v>
      </c>
      <c r="X130" s="27">
        <f t="shared" si="303"/>
        <v>0.14840582163988003</v>
      </c>
      <c r="Y130" s="27">
        <f t="shared" si="303"/>
        <v>0.24370223638410682</v>
      </c>
      <c r="Z130" s="27">
        <f t="shared" si="303"/>
        <v>1.3592866310322025</v>
      </c>
      <c r="AA130" s="27">
        <f t="shared" si="303"/>
        <v>1.5003788741394652</v>
      </c>
      <c r="AB130" s="27">
        <f t="shared" si="304"/>
        <v>2.8596655051716677</v>
      </c>
      <c r="AH130" t="str">
        <f t="shared" si="319"/>
        <v>41 Administrative occupations</v>
      </c>
      <c r="AI130" s="27">
        <f t="shared" si="305"/>
        <v>9.0702374567967814E-2</v>
      </c>
      <c r="AJ130" s="27">
        <f t="shared" si="305"/>
        <v>5.6792926478804961E-2</v>
      </c>
      <c r="AK130" s="27">
        <f t="shared" si="305"/>
        <v>0.39391504340135852</v>
      </c>
      <c r="AL130" s="27">
        <f t="shared" si="305"/>
        <v>0.37533991236483111</v>
      </c>
      <c r="AM130" s="27">
        <f t="shared" si="306"/>
        <v>0.76925495576618963</v>
      </c>
      <c r="AS130" t="str">
        <f t="shared" si="320"/>
        <v>41 Administrative occupations</v>
      </c>
      <c r="AT130" s="27">
        <f t="shared" si="307"/>
        <v>1.670483200114381E-2</v>
      </c>
      <c r="AU130" s="27">
        <f t="shared" si="307"/>
        <v>9.1946225453418684E-2</v>
      </c>
      <c r="AV130" s="27">
        <f t="shared" si="307"/>
        <v>0.25652012108756117</v>
      </c>
      <c r="AW130" s="27">
        <f t="shared" si="307"/>
        <v>0.33843518573952913</v>
      </c>
      <c r="AX130" s="27">
        <f t="shared" si="308"/>
        <v>0.5949553068270903</v>
      </c>
      <c r="BD130" t="str">
        <f t="shared" si="321"/>
        <v>41 Administrative occupations</v>
      </c>
      <c r="BE130" s="27">
        <f t="shared" si="309"/>
        <v>-0.18530607362222895</v>
      </c>
      <c r="BF130" s="27">
        <f t="shared" si="309"/>
        <v>1.0190773130065702</v>
      </c>
      <c r="BG130" s="27">
        <f t="shared" si="309"/>
        <v>-5.2563123635545494E-2</v>
      </c>
      <c r="BH130" s="27">
        <f t="shared" si="309"/>
        <v>-7.2452834049978598E-2</v>
      </c>
      <c r="BI130" s="27">
        <f t="shared" si="310"/>
        <v>-0.12501595768552409</v>
      </c>
      <c r="BO130" t="str">
        <f t="shared" si="322"/>
        <v>41 Administrative occupations</v>
      </c>
      <c r="BP130" s="27">
        <f t="shared" si="311"/>
        <v>-0.6526552017145093</v>
      </c>
      <c r="BQ130" s="27">
        <f t="shared" si="311"/>
        <v>1.239563924034945</v>
      </c>
      <c r="BR130" s="27">
        <f t="shared" si="311"/>
        <v>-1.0078772804960563</v>
      </c>
      <c r="BS130" s="27">
        <f t="shared" si="311"/>
        <v>-1.7314610177999974</v>
      </c>
      <c r="BT130" s="27">
        <f t="shared" si="312"/>
        <v>-2.7393382982960537</v>
      </c>
      <c r="BZ130" t="str">
        <f t="shared" si="323"/>
        <v>41 Administrative occupations</v>
      </c>
      <c r="CA130" s="68">
        <f t="shared" si="313"/>
        <v>-0.51571074794309801</v>
      </c>
      <c r="CB130" s="68">
        <f t="shared" si="313"/>
        <v>-0.18310128031540573</v>
      </c>
      <c r="CC130" s="68">
        <f t="shared" si="313"/>
        <v>-0.77988797693764944</v>
      </c>
      <c r="CD130" s="68">
        <f t="shared" si="313"/>
        <v>-1.3666599819490681</v>
      </c>
      <c r="CE130" s="68">
        <f t="shared" si="314"/>
        <v>-2.1465479588867176</v>
      </c>
      <c r="CK130" t="str">
        <f t="shared" si="324"/>
        <v>41 Administrative occupations</v>
      </c>
      <c r="CL130" s="68">
        <f t="shared" si="315"/>
        <v>-3.0656643841283637E-2</v>
      </c>
      <c r="CM130" s="68">
        <f t="shared" si="315"/>
        <v>-5.7431558572155206E-2</v>
      </c>
      <c r="CN130" s="68">
        <f t="shared" si="315"/>
        <v>-0.17632709138450686</v>
      </c>
      <c r="CO130" s="68">
        <f t="shared" si="315"/>
        <v>-0.27086519583684932</v>
      </c>
      <c r="CP130" s="68">
        <f t="shared" si="316"/>
        <v>-0.44719228722135618</v>
      </c>
    </row>
    <row r="131" spans="1:94" x14ac:dyDescent="0.2">
      <c r="A131" t="str">
        <f t="shared" si="298"/>
        <v>42 Secretarial and related occupations</v>
      </c>
      <c r="B131" s="27">
        <f t="shared" si="299"/>
        <v>2.1156120937713893E-3</v>
      </c>
      <c r="C131" s="27">
        <f t="shared" si="299"/>
        <v>-2.2565572043868696E-3</v>
      </c>
      <c r="D131" s="27">
        <f t="shared" si="299"/>
        <v>8.1674949737453231E-3</v>
      </c>
      <c r="E131" s="27">
        <f t="shared" si="299"/>
        <v>1.4755519108686492E-2</v>
      </c>
      <c r="F131" s="27">
        <f t="shared" si="300"/>
        <v>2.2923014082431817E-2</v>
      </c>
      <c r="L131" t="str">
        <f t="shared" si="317"/>
        <v>42 Secretarial and related occupations</v>
      </c>
      <c r="M131" s="27">
        <f t="shared" si="301"/>
        <v>2.5820486614562682E-2</v>
      </c>
      <c r="N131" s="27">
        <f t="shared" si="301"/>
        <v>-2.4343025895613629E-2</v>
      </c>
      <c r="O131" s="27">
        <f t="shared" si="301"/>
        <v>0.1640642601779799</v>
      </c>
      <c r="P131" s="27">
        <f t="shared" si="301"/>
        <v>0.12137425782611228</v>
      </c>
      <c r="Q131" s="27">
        <f t="shared" si="302"/>
        <v>0.28543851800409215</v>
      </c>
      <c r="W131" t="str">
        <f t="shared" si="318"/>
        <v>42 Secretarial and related occupations</v>
      </c>
      <c r="X131" s="27">
        <f t="shared" si="303"/>
        <v>-1.5242567575757038E-2</v>
      </c>
      <c r="Y131" s="27">
        <f t="shared" si="303"/>
        <v>-3.5446044449430003E-2</v>
      </c>
      <c r="Z131" s="27">
        <f t="shared" si="303"/>
        <v>0.26888514282787446</v>
      </c>
      <c r="AA131" s="27">
        <f t="shared" si="303"/>
        <v>0.32044732060841663</v>
      </c>
      <c r="AB131" s="27">
        <f t="shared" si="304"/>
        <v>0.58933246343629109</v>
      </c>
      <c r="AH131" t="str">
        <f t="shared" si="319"/>
        <v>42 Secretarial and related occupations</v>
      </c>
      <c r="AI131" s="27">
        <f t="shared" si="305"/>
        <v>-3.8891122216862417E-2</v>
      </c>
      <c r="AJ131" s="27">
        <f t="shared" si="305"/>
        <v>-2.1878670264295352E-3</v>
      </c>
      <c r="AK131" s="27">
        <f t="shared" si="305"/>
        <v>7.571920182064612E-2</v>
      </c>
      <c r="AL131" s="27">
        <f t="shared" si="305"/>
        <v>5.0282615948862242E-2</v>
      </c>
      <c r="AM131" s="27">
        <f t="shared" si="306"/>
        <v>0.12600181776950836</v>
      </c>
      <c r="AS131" t="str">
        <f t="shared" si="320"/>
        <v>42 Secretarial and related occupations</v>
      </c>
      <c r="AT131" s="27">
        <f t="shared" si="307"/>
        <v>-3.929153983804845E-2</v>
      </c>
      <c r="AU131" s="27">
        <f t="shared" si="307"/>
        <v>-4.1162383618972842E-3</v>
      </c>
      <c r="AV131" s="27">
        <f t="shared" si="307"/>
        <v>4.0819612132767413E-2</v>
      </c>
      <c r="AW131" s="27">
        <f t="shared" si="307"/>
        <v>9.4389016004542414E-4</v>
      </c>
      <c r="AX131" s="27">
        <f t="shared" si="308"/>
        <v>4.1763502292812837E-2</v>
      </c>
      <c r="BD131" t="str">
        <f t="shared" si="321"/>
        <v>42 Secretarial and related occupations</v>
      </c>
      <c r="BE131" s="27">
        <f t="shared" si="309"/>
        <v>-0.13519664630037287</v>
      </c>
      <c r="BF131" s="27">
        <f t="shared" si="309"/>
        <v>0.16002265321393216</v>
      </c>
      <c r="BG131" s="27">
        <f t="shared" si="309"/>
        <v>5.9958267567993495E-2</v>
      </c>
      <c r="BH131" s="27">
        <f t="shared" si="309"/>
        <v>-0.69701697501661908</v>
      </c>
      <c r="BI131" s="27">
        <f t="shared" si="310"/>
        <v>-0.63705870744862558</v>
      </c>
      <c r="BO131" t="str">
        <f t="shared" si="322"/>
        <v>42 Secretarial and related occupations</v>
      </c>
      <c r="BP131" s="27">
        <f t="shared" si="311"/>
        <v>-0.34424622142867722</v>
      </c>
      <c r="BQ131" s="27">
        <f t="shared" si="311"/>
        <v>0.17600788977771753</v>
      </c>
      <c r="BR131" s="27">
        <f t="shared" si="311"/>
        <v>-0.4274222332522315</v>
      </c>
      <c r="BS131" s="27">
        <f t="shared" si="311"/>
        <v>-0.76001558600714569</v>
      </c>
      <c r="BT131" s="27">
        <f t="shared" si="312"/>
        <v>-1.1874378192593773</v>
      </c>
      <c r="BZ131" t="str">
        <f t="shared" si="323"/>
        <v>42 Secretarial and related occupations</v>
      </c>
      <c r="CA131" s="68">
        <f t="shared" si="313"/>
        <v>-0.13171247423458743</v>
      </c>
      <c r="CB131" s="68">
        <f t="shared" si="313"/>
        <v>-0.19138600833418717</v>
      </c>
      <c r="CC131" s="68">
        <f t="shared" si="313"/>
        <v>-0.45035389932091197</v>
      </c>
      <c r="CD131" s="68">
        <f t="shared" si="313"/>
        <v>-0.48385186346070236</v>
      </c>
      <c r="CE131" s="68">
        <f t="shared" si="314"/>
        <v>-0.93420576278161427</v>
      </c>
      <c r="CK131" t="str">
        <f t="shared" si="324"/>
        <v>42 Secretarial and related occupations</v>
      </c>
      <c r="CL131" s="68">
        <f t="shared" si="315"/>
        <v>1.6411498720149686E-2</v>
      </c>
      <c r="CM131" s="68">
        <f t="shared" si="315"/>
        <v>-4.446866284245915E-2</v>
      </c>
      <c r="CN131" s="68">
        <f t="shared" si="315"/>
        <v>-3.3563910282582321E-2</v>
      </c>
      <c r="CO131" s="68">
        <f t="shared" si="315"/>
        <v>3.175378249908356E-2</v>
      </c>
      <c r="CP131" s="68">
        <f t="shared" si="316"/>
        <v>-1.8101277834987606E-3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6.5341981532245127E-3</v>
      </c>
      <c r="C132" s="27">
        <f t="shared" si="299"/>
        <v>-6.9271608163337375E-3</v>
      </c>
      <c r="D132" s="27">
        <f t="shared" si="299"/>
        <v>1.7835152578747479E-3</v>
      </c>
      <c r="E132" s="27">
        <f t="shared" si="299"/>
        <v>4.1044109148111983E-3</v>
      </c>
      <c r="F132" s="27">
        <f t="shared" si="300"/>
        <v>5.8879261726859462E-3</v>
      </c>
      <c r="L132" t="str">
        <f t="shared" si="317"/>
        <v>51 Skilled agricultural and related trades</v>
      </c>
      <c r="M132" s="27">
        <f t="shared" si="301"/>
        <v>1.9767896742673985E-3</v>
      </c>
      <c r="N132" s="27">
        <f t="shared" si="301"/>
        <v>-1.8025004845445051E-2</v>
      </c>
      <c r="O132" s="27">
        <f t="shared" si="301"/>
        <v>2.0971405884311227E-2</v>
      </c>
      <c r="P132" s="27">
        <f t="shared" si="301"/>
        <v>4.1611439373722026E-2</v>
      </c>
      <c r="Q132" s="27">
        <f t="shared" si="302"/>
        <v>6.2582845258033259E-2</v>
      </c>
      <c r="W132" t="str">
        <f t="shared" si="318"/>
        <v>51 Skilled agricultural and related trades</v>
      </c>
      <c r="X132" s="27">
        <f t="shared" si="303"/>
        <v>5.4460999683583478E-2</v>
      </c>
      <c r="Y132" s="27">
        <f t="shared" si="303"/>
        <v>-9.6930204976179657E-2</v>
      </c>
      <c r="Z132" s="27">
        <f t="shared" si="303"/>
        <v>8.0724972718014709E-2</v>
      </c>
      <c r="AA132" s="27">
        <f t="shared" si="303"/>
        <v>0.22256309704050314</v>
      </c>
      <c r="AB132" s="27">
        <f t="shared" si="304"/>
        <v>0.30328806975851785</v>
      </c>
      <c r="AH132" t="str">
        <f t="shared" si="319"/>
        <v>51 Skilled agricultural and related trades</v>
      </c>
      <c r="AI132" s="27">
        <f t="shared" si="305"/>
        <v>4.2944601538078248E-2</v>
      </c>
      <c r="AJ132" s="27">
        <f t="shared" si="305"/>
        <v>-4.4699510388506142E-2</v>
      </c>
      <c r="AK132" s="27">
        <f t="shared" si="305"/>
        <v>3.7885626063658417E-2</v>
      </c>
      <c r="AL132" s="27">
        <f t="shared" si="305"/>
        <v>9.583350157991985E-2</v>
      </c>
      <c r="AM132" s="27">
        <f t="shared" si="306"/>
        <v>0.13371912764357827</v>
      </c>
      <c r="AS132" t="str">
        <f t="shared" si="320"/>
        <v>51 Skilled agricultural and related trades</v>
      </c>
      <c r="AT132" s="27">
        <f t="shared" si="307"/>
        <v>2.099517048275118E-2</v>
      </c>
      <c r="AU132" s="27">
        <f t="shared" si="307"/>
        <v>-2.1976164749695437E-2</v>
      </c>
      <c r="AV132" s="27">
        <f t="shared" si="307"/>
        <v>4.301268118350271E-2</v>
      </c>
      <c r="AW132" s="27">
        <f t="shared" si="307"/>
        <v>0.13340319677188661</v>
      </c>
      <c r="AX132" s="27">
        <f t="shared" si="308"/>
        <v>0.17641587795538932</v>
      </c>
      <c r="BD132" t="str">
        <f t="shared" si="321"/>
        <v>51 Skilled agricultural and related trades</v>
      </c>
      <c r="BE132" s="27">
        <f t="shared" si="309"/>
        <v>4.3564855432836835E-2</v>
      </c>
      <c r="BF132" s="27">
        <f t="shared" si="309"/>
        <v>-0.11375994545725632</v>
      </c>
      <c r="BG132" s="27">
        <f t="shared" si="309"/>
        <v>-7.3591287509490733E-2</v>
      </c>
      <c r="BH132" s="27">
        <f t="shared" si="309"/>
        <v>5.006890272572706E-2</v>
      </c>
      <c r="BI132" s="27">
        <f t="shared" si="310"/>
        <v>-2.3522384783763672E-2</v>
      </c>
      <c r="BO132" t="str">
        <f t="shared" si="322"/>
        <v>51 Skilled agricultural and related trades</v>
      </c>
      <c r="BP132" s="27">
        <f t="shared" si="311"/>
        <v>1.9552744498303465E-3</v>
      </c>
      <c r="BQ132" s="27">
        <f t="shared" si="311"/>
        <v>-0.18952323513716773</v>
      </c>
      <c r="BR132" s="27">
        <f t="shared" si="311"/>
        <v>-0.12320530477409664</v>
      </c>
      <c r="BS132" s="27">
        <f t="shared" si="311"/>
        <v>-9.1094776721440285E-2</v>
      </c>
      <c r="BT132" s="27">
        <f t="shared" si="312"/>
        <v>-0.21430008149553692</v>
      </c>
      <c r="BZ132" t="str">
        <f t="shared" si="323"/>
        <v>51 Skilled agricultural and related trades</v>
      </c>
      <c r="CA132" s="68">
        <f t="shared" si="313"/>
        <v>-0.18833784488287308</v>
      </c>
      <c r="CB132" s="68">
        <f t="shared" si="313"/>
        <v>-0.12884919200971123</v>
      </c>
      <c r="CC132" s="68">
        <f t="shared" si="313"/>
        <v>-2.1912127676259829E-2</v>
      </c>
      <c r="CD132" s="68">
        <f t="shared" si="313"/>
        <v>2.8830276205377148E-2</v>
      </c>
      <c r="CE132" s="68">
        <f t="shared" si="314"/>
        <v>6.9181485291173184E-3</v>
      </c>
      <c r="CK132" t="str">
        <f t="shared" si="324"/>
        <v>51 Skilled agricultural and related trades</v>
      </c>
      <c r="CL132" s="68">
        <f t="shared" si="315"/>
        <v>-5.1025261567448243E-2</v>
      </c>
      <c r="CM132" s="68">
        <f t="shared" si="315"/>
        <v>-0.16479872729469847</v>
      </c>
      <c r="CN132" s="68">
        <f t="shared" si="315"/>
        <v>-3.7506132168873663E-2</v>
      </c>
      <c r="CO132" s="68">
        <f t="shared" si="315"/>
        <v>-0.20973181672767627</v>
      </c>
      <c r="CP132" s="68">
        <f t="shared" si="316"/>
        <v>-0.24723794889654993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3.7802295004047554E-4</v>
      </c>
      <c r="C133" s="27">
        <f t="shared" si="299"/>
        <v>-6.0079865463865626E-4</v>
      </c>
      <c r="D133" s="27">
        <f t="shared" si="299"/>
        <v>2.5854598713736772E-3</v>
      </c>
      <c r="E133" s="27">
        <f t="shared" si="299"/>
        <v>3.1034917683515593E-3</v>
      </c>
      <c r="F133" s="27">
        <f t="shared" si="300"/>
        <v>5.6889516397252366E-3</v>
      </c>
      <c r="L133" t="str">
        <f t="shared" si="317"/>
        <v>52 Skilled metal, electrical and electronic trades</v>
      </c>
      <c r="M133" s="27">
        <f t="shared" si="301"/>
        <v>3.5931244653921612E-2</v>
      </c>
      <c r="N133" s="27">
        <f t="shared" si="301"/>
        <v>-4.8103520218186785E-2</v>
      </c>
      <c r="O133" s="27">
        <f t="shared" si="301"/>
        <v>0.11968630866947991</v>
      </c>
      <c r="P133" s="27">
        <f t="shared" si="301"/>
        <v>0.13131859585598754</v>
      </c>
      <c r="Q133" s="27">
        <f t="shared" si="302"/>
        <v>0.25100490452546742</v>
      </c>
      <c r="W133" t="str">
        <f t="shared" si="318"/>
        <v>52 Skilled metal, electrical and electronic trades</v>
      </c>
      <c r="X133" s="27">
        <f t="shared" si="303"/>
        <v>6.0344527380868096E-2</v>
      </c>
      <c r="Y133" s="27">
        <f t="shared" si="303"/>
        <v>-7.5266311723493851E-2</v>
      </c>
      <c r="Z133" s="27">
        <f t="shared" si="303"/>
        <v>0.13930691909070869</v>
      </c>
      <c r="AA133" s="27">
        <f t="shared" si="303"/>
        <v>0.17918697671618966</v>
      </c>
      <c r="AB133" s="27">
        <f t="shared" si="304"/>
        <v>0.31849389580689835</v>
      </c>
      <c r="AH133" t="str">
        <f t="shared" si="319"/>
        <v>52 Skilled metal, electrical and electronic trades</v>
      </c>
      <c r="AI133" s="27">
        <f t="shared" si="305"/>
        <v>1.5328805072086421E-2</v>
      </c>
      <c r="AJ133" s="27">
        <f t="shared" si="305"/>
        <v>-1.6137942176261605E-2</v>
      </c>
      <c r="AK133" s="27">
        <f t="shared" si="305"/>
        <v>4.0215218106607747E-2</v>
      </c>
      <c r="AL133" s="27">
        <f t="shared" si="305"/>
        <v>6.2879649933658854E-2</v>
      </c>
      <c r="AM133" s="27">
        <f t="shared" si="306"/>
        <v>0.1030948680402666</v>
      </c>
      <c r="AS133" t="str">
        <f t="shared" si="320"/>
        <v>52 Skilled metal, electrical and electronic trades</v>
      </c>
      <c r="AT133" s="27">
        <f t="shared" si="307"/>
        <v>6.5137936516269423E-2</v>
      </c>
      <c r="AU133" s="27">
        <f t="shared" si="307"/>
        <v>-9.8637555054025161E-2</v>
      </c>
      <c r="AV133" s="27">
        <f t="shared" si="307"/>
        <v>0.14154108648267127</v>
      </c>
      <c r="AW133" s="27">
        <f t="shared" si="307"/>
        <v>0.17218302055463941</v>
      </c>
      <c r="AX133" s="27">
        <f t="shared" si="308"/>
        <v>0.31372410703731068</v>
      </c>
      <c r="BD133" t="str">
        <f t="shared" si="321"/>
        <v>52 Skilled metal, electrical and electronic trades</v>
      </c>
      <c r="BE133" s="27">
        <f t="shared" si="309"/>
        <v>0.25461232750830298</v>
      </c>
      <c r="BF133" s="27">
        <f t="shared" si="309"/>
        <v>-0.16244167855360825</v>
      </c>
      <c r="BG133" s="27">
        <f t="shared" si="309"/>
        <v>-0.38673970567315674</v>
      </c>
      <c r="BH133" s="27">
        <f t="shared" si="309"/>
        <v>-0.28098153577332052</v>
      </c>
      <c r="BI133" s="27">
        <f t="shared" si="310"/>
        <v>-0.66772124144647726</v>
      </c>
      <c r="BO133" t="str">
        <f t="shared" si="322"/>
        <v>52 Skilled metal, electrical and electronic trades</v>
      </c>
      <c r="BP133" s="27">
        <f t="shared" si="311"/>
        <v>-0.10320027173514701</v>
      </c>
      <c r="BQ133" s="27">
        <f t="shared" si="311"/>
        <v>-0.17279812219512447</v>
      </c>
      <c r="BR133" s="27">
        <f t="shared" si="311"/>
        <v>-0.30770819530392179</v>
      </c>
      <c r="BS133" s="27">
        <f t="shared" si="311"/>
        <v>-0.55207608818145082</v>
      </c>
      <c r="BT133" s="27">
        <f t="shared" si="312"/>
        <v>-0.85978428348537261</v>
      </c>
      <c r="BZ133" t="str">
        <f t="shared" si="323"/>
        <v>52 Skilled metal, electrical and electronic trades</v>
      </c>
      <c r="CA133" s="68">
        <f t="shared" si="313"/>
        <v>-0.20806570299048222</v>
      </c>
      <c r="CB133" s="68">
        <f t="shared" si="313"/>
        <v>-0.18190519526330773</v>
      </c>
      <c r="CC133" s="68">
        <f t="shared" si="313"/>
        <v>-5.9195073982539537E-2</v>
      </c>
      <c r="CD133" s="68">
        <f t="shared" si="313"/>
        <v>-0.44437347604967403</v>
      </c>
      <c r="CE133" s="68">
        <f t="shared" si="314"/>
        <v>-0.50356855003221357</v>
      </c>
      <c r="CK133" t="str">
        <f t="shared" si="324"/>
        <v>52 Skilled metal, electrical and electronic trades</v>
      </c>
      <c r="CL133" s="68">
        <f t="shared" si="315"/>
        <v>3.1480418632798934E-2</v>
      </c>
      <c r="CM133" s="68">
        <f t="shared" si="315"/>
        <v>-0.15096445006352405</v>
      </c>
      <c r="CN133" s="68">
        <f t="shared" si="315"/>
        <v>-6.5214929499336383E-2</v>
      </c>
      <c r="CO133" s="68">
        <f t="shared" si="315"/>
        <v>-0.1577551428372217</v>
      </c>
      <c r="CP133" s="68">
        <f t="shared" si="316"/>
        <v>-0.22297007233655808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-1.1497318531401486E-3</v>
      </c>
      <c r="C134" s="27">
        <f t="shared" si="299"/>
        <v>-1.0532750540186452E-3</v>
      </c>
      <c r="D134" s="27">
        <f t="shared" si="299"/>
        <v>1.4082115387245484E-3</v>
      </c>
      <c r="E134" s="27">
        <f t="shared" si="299"/>
        <v>8.336547007467901E-5</v>
      </c>
      <c r="F134" s="27">
        <f t="shared" si="300"/>
        <v>1.4915770087992274E-3</v>
      </c>
      <c r="L134" t="str">
        <f t="shared" si="317"/>
        <v>53 Skilled construction and building trades</v>
      </c>
      <c r="M134" s="27">
        <f t="shared" si="301"/>
        <v>3.2658925787873716E-3</v>
      </c>
      <c r="N134" s="27">
        <f t="shared" si="301"/>
        <v>-2.1079818719107073E-2</v>
      </c>
      <c r="O134" s="27">
        <f t="shared" si="301"/>
        <v>3.1442139273797041E-2</v>
      </c>
      <c r="P134" s="27">
        <f t="shared" si="301"/>
        <v>2.0814628991495429E-2</v>
      </c>
      <c r="Q134" s="27">
        <f t="shared" si="302"/>
        <v>5.2256768265292471E-2</v>
      </c>
      <c r="W134" t="str">
        <f t="shared" si="318"/>
        <v>53 Skilled construction and building trades</v>
      </c>
      <c r="X134" s="27">
        <f t="shared" si="303"/>
        <v>1.0334982479647037E-2</v>
      </c>
      <c r="Y134" s="27">
        <f t="shared" si="303"/>
        <v>-4.2394456050248719E-2</v>
      </c>
      <c r="Z134" s="27">
        <f t="shared" si="303"/>
        <v>5.467107082632211E-2</v>
      </c>
      <c r="AA134" s="27">
        <f t="shared" si="303"/>
        <v>5.8680047675843672E-2</v>
      </c>
      <c r="AB134" s="27">
        <f t="shared" si="304"/>
        <v>0.11335111850216578</v>
      </c>
      <c r="AH134" t="str">
        <f t="shared" si="319"/>
        <v>53 Skilled construction and building trades</v>
      </c>
      <c r="AI134" s="27">
        <f t="shared" si="305"/>
        <v>2.3852108192003729E-2</v>
      </c>
      <c r="AJ134" s="27">
        <f t="shared" si="305"/>
        <v>-2.7308384722094459E-2</v>
      </c>
      <c r="AK134" s="27">
        <f t="shared" si="305"/>
        <v>4.5401516905061973E-2</v>
      </c>
      <c r="AL134" s="27">
        <f t="shared" si="305"/>
        <v>5.4977976235431658E-2</v>
      </c>
      <c r="AM134" s="27">
        <f t="shared" si="306"/>
        <v>0.10037949314049363</v>
      </c>
      <c r="AS134" t="str">
        <f t="shared" si="320"/>
        <v>53 Skilled construction and building trades</v>
      </c>
      <c r="AT134" s="27">
        <f t="shared" si="307"/>
        <v>1.144305975164428E-2</v>
      </c>
      <c r="AU134" s="27">
        <f t="shared" si="307"/>
        <v>-3.5036362690526124E-2</v>
      </c>
      <c r="AV134" s="27">
        <f t="shared" si="307"/>
        <v>5.7178235302209224E-2</v>
      </c>
      <c r="AW134" s="27">
        <f t="shared" si="307"/>
        <v>3.7375550596435159E-2</v>
      </c>
      <c r="AX134" s="27">
        <f t="shared" si="308"/>
        <v>9.4553785898644382E-2</v>
      </c>
      <c r="BD134" t="str">
        <f t="shared" si="321"/>
        <v>53 Skilled construction and building trades</v>
      </c>
      <c r="BE134" s="27">
        <f t="shared" si="309"/>
        <v>2.0123549042299516E-2</v>
      </c>
      <c r="BF134" s="27">
        <f t="shared" si="309"/>
        <v>-0.30275066290870756</v>
      </c>
      <c r="BG134" s="27">
        <f t="shared" si="309"/>
        <v>-0.40566311481527562</v>
      </c>
      <c r="BH134" s="27">
        <f t="shared" si="309"/>
        <v>-0.37640913720982105</v>
      </c>
      <c r="BI134" s="27">
        <f t="shared" si="310"/>
        <v>-0.78207225202509667</v>
      </c>
      <c r="BO134" t="str">
        <f t="shared" si="322"/>
        <v>53 Skilled construction and building trades</v>
      </c>
      <c r="BP134" s="27">
        <f t="shared" si="311"/>
        <v>5.0344210749108775E-2</v>
      </c>
      <c r="BQ134" s="27">
        <f t="shared" si="311"/>
        <v>-0.25217005987547081</v>
      </c>
      <c r="BR134" s="27">
        <f t="shared" si="311"/>
        <v>-0.16571140609709989</v>
      </c>
      <c r="BS134" s="27">
        <f t="shared" si="311"/>
        <v>-0.41766239760202328</v>
      </c>
      <c r="BT134" s="27">
        <f t="shared" si="312"/>
        <v>-0.58337380369912317</v>
      </c>
      <c r="BZ134" t="str">
        <f t="shared" si="323"/>
        <v>53 Skilled construction and building trades</v>
      </c>
      <c r="CA134" s="68">
        <f t="shared" si="313"/>
        <v>-0.25100460338754105</v>
      </c>
      <c r="CB134" s="68">
        <f t="shared" si="313"/>
        <v>-0.2620368953576484</v>
      </c>
      <c r="CC134" s="68">
        <f t="shared" si="313"/>
        <v>-1.4114740187290531E-2</v>
      </c>
      <c r="CD134" s="68">
        <f t="shared" si="313"/>
        <v>-0.30167086861781822</v>
      </c>
      <c r="CE134" s="68">
        <f t="shared" si="314"/>
        <v>-0.31578560880510875</v>
      </c>
      <c r="CK134" t="str">
        <f t="shared" si="324"/>
        <v>53 Skilled construction and building trades</v>
      </c>
      <c r="CL134" s="68">
        <f t="shared" si="315"/>
        <v>-3.6423250408501029E-2</v>
      </c>
      <c r="CM134" s="68">
        <f t="shared" si="315"/>
        <v>-0.25845416786998188</v>
      </c>
      <c r="CN134" s="68">
        <f t="shared" si="315"/>
        <v>-0.17462752298979234</v>
      </c>
      <c r="CO134" s="68">
        <f t="shared" si="315"/>
        <v>-0.35579321892562438</v>
      </c>
      <c r="CP134" s="68">
        <f t="shared" si="316"/>
        <v>-0.53042074191541677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-7.4573391552904406E-3</v>
      </c>
      <c r="C135" s="27">
        <f t="shared" si="299"/>
        <v>-3.9582867838081695E-3</v>
      </c>
      <c r="D135" s="27">
        <f t="shared" si="299"/>
        <v>1.2558885929093058E-2</v>
      </c>
      <c r="E135" s="27">
        <f t="shared" si="299"/>
        <v>1.3903213466091122E-2</v>
      </c>
      <c r="F135" s="27">
        <f t="shared" si="300"/>
        <v>2.646209939518418E-2</v>
      </c>
      <c r="L135" t="str">
        <f t="shared" si="317"/>
        <v>54 Textiles, printing and other skilled trades</v>
      </c>
      <c r="M135" s="27">
        <f t="shared" si="301"/>
        <v>1.3978520086640911E-2</v>
      </c>
      <c r="N135" s="27">
        <f t="shared" si="301"/>
        <v>2.8037400255047362E-3</v>
      </c>
      <c r="O135" s="27">
        <f t="shared" si="301"/>
        <v>9.5379508844495531E-2</v>
      </c>
      <c r="P135" s="27">
        <f t="shared" si="301"/>
        <v>0.1333193216572599</v>
      </c>
      <c r="Q135" s="27">
        <f t="shared" si="302"/>
        <v>0.22869883050175543</v>
      </c>
      <c r="W135" t="str">
        <f t="shared" si="318"/>
        <v>54 Textiles, printing and other skilled trades</v>
      </c>
      <c r="X135" s="27">
        <f t="shared" si="303"/>
        <v>-4.6971819551261285E-2</v>
      </c>
      <c r="Y135" s="27">
        <f t="shared" si="303"/>
        <v>-1.4589351775726178E-3</v>
      </c>
      <c r="Z135" s="27">
        <f t="shared" si="303"/>
        <v>0.12441618460525117</v>
      </c>
      <c r="AA135" s="27">
        <f t="shared" si="303"/>
        <v>0.12124356053453345</v>
      </c>
      <c r="AB135" s="27">
        <f t="shared" si="304"/>
        <v>0.24565974513978461</v>
      </c>
      <c r="AH135" t="str">
        <f t="shared" si="319"/>
        <v>54 Textiles, printing and other skilled trades</v>
      </c>
      <c r="AI135" s="27">
        <f t="shared" si="305"/>
        <v>-1.8784220877626573E-2</v>
      </c>
      <c r="AJ135" s="27">
        <f t="shared" si="305"/>
        <v>-1.0735706471353079E-2</v>
      </c>
      <c r="AK135" s="27">
        <f t="shared" si="305"/>
        <v>2.8762249300013809E-2</v>
      </c>
      <c r="AL135" s="27">
        <f t="shared" si="305"/>
        <v>4.5627229469920316E-2</v>
      </c>
      <c r="AM135" s="27">
        <f t="shared" si="306"/>
        <v>7.4389478769934125E-2</v>
      </c>
      <c r="AS135" t="str">
        <f t="shared" si="320"/>
        <v>54 Textiles, printing and other skilled trades</v>
      </c>
      <c r="AT135" s="27">
        <f t="shared" si="307"/>
        <v>-2.824096655324243E-2</v>
      </c>
      <c r="AU135" s="27">
        <f t="shared" si="307"/>
        <v>-1.5953951409310968E-2</v>
      </c>
      <c r="AV135" s="27">
        <f t="shared" si="307"/>
        <v>4.2120189792163726E-2</v>
      </c>
      <c r="AW135" s="27">
        <f t="shared" si="307"/>
        <v>3.6370438023763441E-2</v>
      </c>
      <c r="AX135" s="27">
        <f t="shared" si="308"/>
        <v>7.8490627815927166E-2</v>
      </c>
      <c r="BD135" t="str">
        <f t="shared" si="321"/>
        <v>54 Textiles, printing and other skilled trades</v>
      </c>
      <c r="BE135" s="27">
        <f t="shared" si="309"/>
        <v>-0.15307620196295257</v>
      </c>
      <c r="BF135" s="27">
        <f t="shared" si="309"/>
        <v>1.087774189327706E-2</v>
      </c>
      <c r="BG135" s="27">
        <f t="shared" si="309"/>
        <v>0.12501471868720393</v>
      </c>
      <c r="BH135" s="27">
        <f t="shared" si="309"/>
        <v>0.1260459597716328</v>
      </c>
      <c r="BI135" s="27">
        <f t="shared" si="310"/>
        <v>0.25106067845883673</v>
      </c>
      <c r="BO135" t="str">
        <f t="shared" si="322"/>
        <v>54 Textiles, printing and other skilled trades</v>
      </c>
      <c r="BP135" s="27">
        <f t="shared" si="311"/>
        <v>-0.35008202443533953</v>
      </c>
      <c r="BQ135" s="27">
        <f t="shared" si="311"/>
        <v>8.2098426540276437E-2</v>
      </c>
      <c r="BR135" s="27">
        <f t="shared" si="311"/>
        <v>-0.21058836480618837</v>
      </c>
      <c r="BS135" s="27">
        <f t="shared" si="311"/>
        <v>-0.30607498148621426</v>
      </c>
      <c r="BT135" s="27">
        <f t="shared" si="312"/>
        <v>-0.51666334629240263</v>
      </c>
      <c r="BZ135" t="str">
        <f t="shared" si="323"/>
        <v>54 Textiles, printing and other skilled trades</v>
      </c>
      <c r="CA135" s="68">
        <f t="shared" si="313"/>
        <v>-0.26574391796687435</v>
      </c>
      <c r="CB135" s="68">
        <f t="shared" si="313"/>
        <v>-5.6948646819675597E-2</v>
      </c>
      <c r="CC135" s="68">
        <f t="shared" si="313"/>
        <v>-3.818989552986185E-2</v>
      </c>
      <c r="CD135" s="68">
        <f t="shared" si="313"/>
        <v>-0.36115127690318516</v>
      </c>
      <c r="CE135" s="68">
        <f t="shared" si="314"/>
        <v>-0.39934117243304701</v>
      </c>
      <c r="CK135" t="str">
        <f t="shared" si="324"/>
        <v>54 Textiles, printing and other skilled trades</v>
      </c>
      <c r="CL135" s="68">
        <f t="shared" si="315"/>
        <v>-7.9149462610636045E-2</v>
      </c>
      <c r="CM135" s="68">
        <f t="shared" si="315"/>
        <v>-0.11439140137461856</v>
      </c>
      <c r="CN135" s="68">
        <f t="shared" si="315"/>
        <v>-0.16490420805187617</v>
      </c>
      <c r="CO135" s="68">
        <f t="shared" si="315"/>
        <v>-0.16283068770586023</v>
      </c>
      <c r="CP135" s="68">
        <f t="shared" si="316"/>
        <v>-0.3277348957577364</v>
      </c>
    </row>
    <row r="136" spans="1:94" x14ac:dyDescent="0.2">
      <c r="A136" t="str">
        <f t="shared" si="298"/>
        <v>61 Caring personal service occupations</v>
      </c>
      <c r="B136" s="27">
        <f t="shared" si="299"/>
        <v>1.5635425493951902E-3</v>
      </c>
      <c r="C136" s="27">
        <f t="shared" si="299"/>
        <v>-2.9156126501780726E-3</v>
      </c>
      <c r="D136" s="27">
        <f t="shared" si="299"/>
        <v>8.6422636071603401E-3</v>
      </c>
      <c r="E136" s="27">
        <f t="shared" si="299"/>
        <v>1.0996865751981683E-2</v>
      </c>
      <c r="F136" s="27">
        <f t="shared" si="300"/>
        <v>1.9639129359142023E-2</v>
      </c>
      <c r="L136" t="str">
        <f t="shared" si="317"/>
        <v>61 Caring personal service occupations</v>
      </c>
      <c r="M136" s="27">
        <f t="shared" si="301"/>
        <v>0.18043665038093037</v>
      </c>
      <c r="N136" s="27">
        <f t="shared" si="301"/>
        <v>-0.14914692687577524</v>
      </c>
      <c r="O136" s="27">
        <f t="shared" si="301"/>
        <v>0.44862748507302064</v>
      </c>
      <c r="P136" s="27">
        <f t="shared" si="301"/>
        <v>0.62663613850098021</v>
      </c>
      <c r="Q136" s="27">
        <f t="shared" si="302"/>
        <v>1.075263623574001</v>
      </c>
      <c r="W136" t="str">
        <f t="shared" si="318"/>
        <v>61 Caring personal service occupations</v>
      </c>
      <c r="X136" s="27">
        <f t="shared" si="303"/>
        <v>0.21966845392101231</v>
      </c>
      <c r="Y136" s="27">
        <f t="shared" si="303"/>
        <v>-0.30853800533308595</v>
      </c>
      <c r="Z136" s="27">
        <f t="shared" si="303"/>
        <v>0.50855844346037538</v>
      </c>
      <c r="AA136" s="27">
        <f t="shared" si="303"/>
        <v>0.41621278580805443</v>
      </c>
      <c r="AB136" s="27">
        <f t="shared" si="304"/>
        <v>0.92477122926842981</v>
      </c>
      <c r="AH136" t="str">
        <f t="shared" si="319"/>
        <v>61 Caring personal service occupations</v>
      </c>
      <c r="AI136" s="27">
        <f t="shared" si="305"/>
        <v>-9.3108071313242169E-2</v>
      </c>
      <c r="AJ136" s="27">
        <f t="shared" si="305"/>
        <v>-0.25774542162389835</v>
      </c>
      <c r="AK136" s="27">
        <f t="shared" si="305"/>
        <v>7.7713247203303304E-2</v>
      </c>
      <c r="AL136" s="27">
        <f t="shared" si="305"/>
        <v>-3.6895800522901423E-2</v>
      </c>
      <c r="AM136" s="27">
        <f t="shared" si="306"/>
        <v>4.0817446680401881E-2</v>
      </c>
      <c r="AS136" t="str">
        <f t="shared" si="320"/>
        <v>61 Caring personal service occupations</v>
      </c>
      <c r="AT136" s="27">
        <f t="shared" si="307"/>
        <v>3.6841711498253993E-2</v>
      </c>
      <c r="AU136" s="27">
        <f t="shared" si="307"/>
        <v>-0.14969097772331907</v>
      </c>
      <c r="AV136" s="27">
        <f t="shared" si="307"/>
        <v>9.2154154636305163E-2</v>
      </c>
      <c r="AW136" s="27">
        <f t="shared" si="307"/>
        <v>5.2335132550520802E-2</v>
      </c>
      <c r="AX136" s="27">
        <f t="shared" si="308"/>
        <v>0.14448928718682597</v>
      </c>
      <c r="BD136" t="str">
        <f t="shared" si="321"/>
        <v>61 Caring personal service occupations</v>
      </c>
      <c r="BE136" s="27">
        <f t="shared" si="309"/>
        <v>0.50035761178416394</v>
      </c>
      <c r="BF136" s="27">
        <f t="shared" si="309"/>
        <v>0.18040257934615589</v>
      </c>
      <c r="BG136" s="27">
        <f t="shared" si="309"/>
        <v>0.82893223242904845</v>
      </c>
      <c r="BH136" s="27">
        <f t="shared" si="309"/>
        <v>2.3090988188139132</v>
      </c>
      <c r="BI136" s="27">
        <f t="shared" si="310"/>
        <v>3.1380310512429617</v>
      </c>
      <c r="BO136" t="str">
        <f t="shared" si="322"/>
        <v>61 Caring personal service occupations</v>
      </c>
      <c r="BP136" s="27">
        <f t="shared" si="311"/>
        <v>-0.4042430012695224</v>
      </c>
      <c r="BQ136" s="27">
        <f t="shared" si="311"/>
        <v>0.36210159325933677</v>
      </c>
      <c r="BR136" s="27">
        <f t="shared" si="311"/>
        <v>-0.92581717933399066</v>
      </c>
      <c r="BS136" s="27">
        <f t="shared" si="311"/>
        <v>-1.1149057818324111</v>
      </c>
      <c r="BT136" s="27">
        <f t="shared" si="312"/>
        <v>-2.0407229611664017</v>
      </c>
      <c r="BZ136" t="str">
        <f t="shared" si="323"/>
        <v>61 Caring personal service occupations</v>
      </c>
      <c r="CA136" s="68">
        <f t="shared" si="313"/>
        <v>-0.76085595522991012</v>
      </c>
      <c r="CB136" s="68">
        <f t="shared" si="313"/>
        <v>-0.18019908383047745</v>
      </c>
      <c r="CC136" s="68">
        <f t="shared" si="313"/>
        <v>-0.23608123319396146</v>
      </c>
      <c r="CD136" s="68">
        <f t="shared" si="313"/>
        <v>-0.14460531508987928</v>
      </c>
      <c r="CE136" s="68">
        <f t="shared" si="314"/>
        <v>-0.38068654828384074</v>
      </c>
      <c r="CK136" t="str">
        <f t="shared" si="324"/>
        <v>61 Caring personal service occupations</v>
      </c>
      <c r="CL136" s="68">
        <f t="shared" si="315"/>
        <v>-5.1728015315699316E-3</v>
      </c>
      <c r="CM136" s="68">
        <f t="shared" si="315"/>
        <v>-4.6325722524259233E-2</v>
      </c>
      <c r="CN136" s="68">
        <f t="shared" si="315"/>
        <v>1.0107133482938513E-2</v>
      </c>
      <c r="CO136" s="68">
        <f t="shared" si="315"/>
        <v>-3.9936852350646534E-2</v>
      </c>
      <c r="CP136" s="68">
        <f t="shared" si="316"/>
        <v>-2.9829718867708022E-2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3.7195323164364563E-3</v>
      </c>
      <c r="C137" s="27">
        <f t="shared" si="299"/>
        <v>1.91901898092664E-4</v>
      </c>
      <c r="D137" s="27">
        <f t="shared" si="299"/>
        <v>7.0602789138993274E-3</v>
      </c>
      <c r="E137" s="27">
        <f t="shared" si="299"/>
        <v>1.2529080282563269E-2</v>
      </c>
      <c r="F137" s="27">
        <f t="shared" si="300"/>
        <v>1.9589359196462597E-2</v>
      </c>
      <c r="L137" t="str">
        <f t="shared" si="317"/>
        <v>62 Leisure, travel and related personal service occupations</v>
      </c>
      <c r="M137" s="27">
        <f t="shared" si="301"/>
        <v>4.1319520931633436E-2</v>
      </c>
      <c r="N137" s="27">
        <f t="shared" si="301"/>
        <v>-3.3972525840738801E-2</v>
      </c>
      <c r="O137" s="27">
        <f t="shared" si="301"/>
        <v>3.5066469738518388E-2</v>
      </c>
      <c r="P137" s="27">
        <f t="shared" si="301"/>
        <v>7.2982404724091759E-2</v>
      </c>
      <c r="Q137" s="27">
        <f t="shared" si="302"/>
        <v>0.10804887446261015</v>
      </c>
      <c r="W137" t="str">
        <f t="shared" si="318"/>
        <v>62 Leisure, travel and related personal service occupations</v>
      </c>
      <c r="X137" s="27">
        <f t="shared" si="303"/>
        <v>0.15564445945957883</v>
      </c>
      <c r="Y137" s="27">
        <f t="shared" si="303"/>
        <v>-8.0209940162195847E-2</v>
      </c>
      <c r="Z137" s="27">
        <f t="shared" si="303"/>
        <v>0.10975736185050466</v>
      </c>
      <c r="AA137" s="27">
        <f t="shared" si="303"/>
        <v>0.22647547092935794</v>
      </c>
      <c r="AB137" s="27">
        <f t="shared" si="304"/>
        <v>0.3362328327798626</v>
      </c>
      <c r="AH137" t="str">
        <f t="shared" si="319"/>
        <v>62 Leisure, travel and related personal service occupations</v>
      </c>
      <c r="AI137" s="27">
        <f t="shared" si="305"/>
        <v>0.1117201728801</v>
      </c>
      <c r="AJ137" s="27">
        <f t="shared" si="305"/>
        <v>-5.144689702334887E-2</v>
      </c>
      <c r="AK137" s="27">
        <f t="shared" si="305"/>
        <v>2.5345934841569551E-2</v>
      </c>
      <c r="AL137" s="27">
        <f t="shared" si="305"/>
        <v>9.4136853268224574E-2</v>
      </c>
      <c r="AM137" s="27">
        <f t="shared" si="306"/>
        <v>0.11948278810979412</v>
      </c>
      <c r="AS137" t="str">
        <f t="shared" si="320"/>
        <v>62 Leisure, travel and related personal service occupations</v>
      </c>
      <c r="AT137" s="27">
        <f t="shared" si="307"/>
        <v>0.14437615159098899</v>
      </c>
      <c r="AU137" s="27">
        <f t="shared" si="307"/>
        <v>-2.4755940264005571E-2</v>
      </c>
      <c r="AV137" s="27">
        <f t="shared" si="307"/>
        <v>2.8375461182032991E-2</v>
      </c>
      <c r="AW137" s="27">
        <f t="shared" si="307"/>
        <v>0.13946920313357852</v>
      </c>
      <c r="AX137" s="27">
        <f t="shared" si="308"/>
        <v>0.16784466431561151</v>
      </c>
      <c r="BD137" t="str">
        <f t="shared" si="321"/>
        <v>62 Leisure, travel and related personal service occupations</v>
      </c>
      <c r="BE137" s="27">
        <f t="shared" si="309"/>
        <v>0.24083731672707098</v>
      </c>
      <c r="BF137" s="27">
        <f t="shared" si="309"/>
        <v>1.3234108876146733E-2</v>
      </c>
      <c r="BG137" s="27">
        <f t="shared" si="309"/>
        <v>-0.29444318039582362</v>
      </c>
      <c r="BH137" s="27">
        <f t="shared" si="309"/>
        <v>-0.18860789871346451</v>
      </c>
      <c r="BI137" s="27">
        <f t="shared" si="310"/>
        <v>-0.48305107910928813</v>
      </c>
      <c r="BO137" t="str">
        <f t="shared" si="322"/>
        <v>62 Leisure, travel and related personal service occupations</v>
      </c>
      <c r="BP137" s="27">
        <f t="shared" si="311"/>
        <v>0.12540847532925836</v>
      </c>
      <c r="BQ137" s="27">
        <f t="shared" si="311"/>
        <v>0.14734181354696907</v>
      </c>
      <c r="BR137" s="27">
        <f t="shared" si="311"/>
        <v>-0.49339568405246004</v>
      </c>
      <c r="BS137" s="27">
        <f t="shared" si="311"/>
        <v>-0.30044483738590899</v>
      </c>
      <c r="BT137" s="27">
        <f t="shared" si="312"/>
        <v>-0.79384052143836903</v>
      </c>
      <c r="BZ137" t="str">
        <f t="shared" si="323"/>
        <v>62 Leisure, travel and related personal service occupations</v>
      </c>
      <c r="CA137" s="68">
        <f t="shared" si="313"/>
        <v>0.21209024392688081</v>
      </c>
      <c r="CB137" s="68">
        <f t="shared" si="313"/>
        <v>-0.14153177952918128</v>
      </c>
      <c r="CC137" s="68">
        <f t="shared" si="313"/>
        <v>-0.21972859306578019</v>
      </c>
      <c r="CD137" s="68">
        <f t="shared" si="313"/>
        <v>-0.29443868590548206</v>
      </c>
      <c r="CE137" s="68">
        <f t="shared" si="314"/>
        <v>-0.51416727897126224</v>
      </c>
      <c r="CK137" t="str">
        <f t="shared" si="324"/>
        <v>62 Leisure, travel and related personal service occupations</v>
      </c>
      <c r="CL137" s="68">
        <f t="shared" si="315"/>
        <v>5.5795942061720449E-4</v>
      </c>
      <c r="CM137" s="68">
        <f t="shared" si="315"/>
        <v>-7.9742428057858694E-2</v>
      </c>
      <c r="CN137" s="68">
        <f t="shared" si="315"/>
        <v>-0.12915798246670968</v>
      </c>
      <c r="CO137" s="68">
        <f t="shared" si="315"/>
        <v>-9.3984665029477624E-2</v>
      </c>
      <c r="CP137" s="68">
        <f t="shared" si="316"/>
        <v>-0.22314264749618729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7.6602869421310386E-5</v>
      </c>
      <c r="C138" s="27">
        <f t="shared" si="299"/>
        <v>-3.8992133665755068E-5</v>
      </c>
      <c r="D138" s="27">
        <f t="shared" si="299"/>
        <v>1.7262362565385609E-4</v>
      </c>
      <c r="E138" s="27">
        <f t="shared" si="299"/>
        <v>3.7441555087775694E-4</v>
      </c>
      <c r="F138" s="27">
        <f t="shared" si="300"/>
        <v>5.4703917653161304E-4</v>
      </c>
      <c r="L138" t="str">
        <f t="shared" si="317"/>
        <v>63 Community and civil enforcement occupations</v>
      </c>
      <c r="M138" s="27">
        <f t="shared" si="301"/>
        <v>-7.5526191889575996E-4</v>
      </c>
      <c r="N138" s="27">
        <f t="shared" si="301"/>
        <v>1.0206417584508638E-3</v>
      </c>
      <c r="O138" s="27">
        <f t="shared" si="301"/>
        <v>6.4347861452022752E-4</v>
      </c>
      <c r="P138" s="27">
        <f t="shared" si="301"/>
        <v>5.2968000587926591E-3</v>
      </c>
      <c r="Q138" s="27">
        <f t="shared" si="302"/>
        <v>5.9402786733128866E-3</v>
      </c>
      <c r="W138" t="str">
        <f t="shared" si="318"/>
        <v>63 Community and civil enforcement occupations</v>
      </c>
      <c r="X138" s="27">
        <f t="shared" si="303"/>
        <v>1.4671945305848033E-3</v>
      </c>
      <c r="Y138" s="27">
        <f t="shared" si="303"/>
        <v>2.9143439823591383E-3</v>
      </c>
      <c r="Z138" s="27">
        <f t="shared" si="303"/>
        <v>7.3646361585644124E-3</v>
      </c>
      <c r="AA138" s="27">
        <f t="shared" si="303"/>
        <v>1.9779434424422419E-2</v>
      </c>
      <c r="AB138" s="27">
        <f t="shared" si="304"/>
        <v>2.7144070582986832E-2</v>
      </c>
      <c r="AH138" t="str">
        <f t="shared" si="319"/>
        <v>63 Community and civil enforcement occupations</v>
      </c>
      <c r="AI138" s="27">
        <f t="shared" si="305"/>
        <v>-5.4404467443116243E-4</v>
      </c>
      <c r="AJ138" s="27">
        <f t="shared" si="305"/>
        <v>3.1912627684166344E-3</v>
      </c>
      <c r="AK138" s="27">
        <f t="shared" si="305"/>
        <v>-1.4536479564647518E-3</v>
      </c>
      <c r="AL138" s="27">
        <f t="shared" si="305"/>
        <v>4.9706910952828937E-3</v>
      </c>
      <c r="AM138" s="27">
        <f t="shared" si="306"/>
        <v>3.517043138818142E-3</v>
      </c>
      <c r="AS138" t="str">
        <f t="shared" si="320"/>
        <v>63 Community and civil enforcement occupations</v>
      </c>
      <c r="AT138" s="27">
        <f t="shared" si="307"/>
        <v>-1.5579209250621406E-3</v>
      </c>
      <c r="AU138" s="27">
        <f t="shared" si="307"/>
        <v>1.4833895379736568E-3</v>
      </c>
      <c r="AV138" s="27">
        <f t="shared" si="307"/>
        <v>-2.2316175089831716E-3</v>
      </c>
      <c r="AW138" s="27">
        <f t="shared" si="307"/>
        <v>1.3638950644296981E-3</v>
      </c>
      <c r="AX138" s="27">
        <f t="shared" si="308"/>
        <v>-8.6772244455347348E-4</v>
      </c>
      <c r="BD138" t="str">
        <f t="shared" si="321"/>
        <v>63 Community and civil enforcement occupations</v>
      </c>
      <c r="BE138" s="27">
        <f t="shared" si="309"/>
        <v>-1.5403633138198099E-2</v>
      </c>
      <c r="BF138" s="27">
        <f t="shared" si="309"/>
        <v>2.0270757854046077E-2</v>
      </c>
      <c r="BG138" s="27">
        <f t="shared" si="309"/>
        <v>-2.4339126606269447E-2</v>
      </c>
      <c r="BH138" s="27">
        <f t="shared" si="309"/>
        <v>6.2000963588434918E-3</v>
      </c>
      <c r="BI138" s="27">
        <f t="shared" si="310"/>
        <v>-1.8139030247425955E-2</v>
      </c>
      <c r="BO138" t="str">
        <f t="shared" si="322"/>
        <v>63 Community and civil enforcement occupations</v>
      </c>
      <c r="BP138" s="27">
        <f t="shared" si="311"/>
        <v>-1.3217925525277917E-2</v>
      </c>
      <c r="BQ138" s="27">
        <f t="shared" si="311"/>
        <v>2.3443318035575887E-2</v>
      </c>
      <c r="BR138" s="27">
        <f t="shared" si="311"/>
        <v>-3.059026641704158E-2</v>
      </c>
      <c r="BS138" s="27">
        <f t="shared" si="311"/>
        <v>-5.2219200602039856E-3</v>
      </c>
      <c r="BT138" s="27">
        <f t="shared" si="312"/>
        <v>-3.5812186477245565E-2</v>
      </c>
      <c r="BZ138" t="str">
        <f t="shared" si="323"/>
        <v>63 Community and civil enforcement occupations</v>
      </c>
      <c r="CA138" s="68">
        <f t="shared" si="313"/>
        <v>-8.6818041972231766E-3</v>
      </c>
      <c r="CB138" s="68">
        <f t="shared" si="313"/>
        <v>1.2486959953280079E-2</v>
      </c>
      <c r="CC138" s="68">
        <f t="shared" si="313"/>
        <v>-1.8912385557642936E-2</v>
      </c>
      <c r="CD138" s="68">
        <f t="shared" si="313"/>
        <v>-9.8328307225982944E-3</v>
      </c>
      <c r="CE138" s="68">
        <f t="shared" si="314"/>
        <v>-2.874521628024123E-2</v>
      </c>
      <c r="CK138" t="str">
        <f t="shared" si="324"/>
        <v>63 Community and civil enforcement occupations</v>
      </c>
      <c r="CL138" s="68">
        <f t="shared" si="315"/>
        <v>-5.1890335131949926E-3</v>
      </c>
      <c r="CM138" s="68">
        <f t="shared" si="315"/>
        <v>2.5112003236596042E-3</v>
      </c>
      <c r="CN138" s="68">
        <f t="shared" si="315"/>
        <v>-1.033215047672412E-2</v>
      </c>
      <c r="CO138" s="68">
        <f t="shared" si="315"/>
        <v>-3.1966144605716472E-3</v>
      </c>
      <c r="CP138" s="68">
        <f t="shared" si="316"/>
        <v>-1.3528764937295767E-2</v>
      </c>
    </row>
    <row r="139" spans="1:94" x14ac:dyDescent="0.2">
      <c r="A139" t="str">
        <f t="shared" si="298"/>
        <v>71 Sales occupations</v>
      </c>
      <c r="B139" s="27">
        <f t="shared" si="299"/>
        <v>1.3875467539975345E-3</v>
      </c>
      <c r="C139" s="27">
        <f t="shared" si="299"/>
        <v>-5.2422479835492683E-3</v>
      </c>
      <c r="D139" s="27">
        <f t="shared" si="299"/>
        <v>1.5567757094222444E-2</v>
      </c>
      <c r="E139" s="27">
        <f t="shared" si="299"/>
        <v>1.7198547456870196E-2</v>
      </c>
      <c r="F139" s="27">
        <f t="shared" si="300"/>
        <v>3.276630455109264E-2</v>
      </c>
      <c r="L139" t="str">
        <f t="shared" si="317"/>
        <v>71 Sales occupations</v>
      </c>
      <c r="M139" s="27">
        <f t="shared" si="301"/>
        <v>9.6301476920947426E-2</v>
      </c>
      <c r="N139" s="27">
        <f t="shared" si="301"/>
        <v>-8.1411411529088373E-2</v>
      </c>
      <c r="O139" s="27">
        <f t="shared" si="301"/>
        <v>0.26861302638072648</v>
      </c>
      <c r="P139" s="27">
        <f t="shared" si="301"/>
        <v>0.3797353666064377</v>
      </c>
      <c r="Q139" s="27">
        <f t="shared" si="302"/>
        <v>0.64834839298716418</v>
      </c>
      <c r="W139" t="str">
        <f t="shared" si="318"/>
        <v>71 Sales occupations</v>
      </c>
      <c r="X139" s="27">
        <f t="shared" si="303"/>
        <v>0.25431586796118499</v>
      </c>
      <c r="Y139" s="27">
        <f t="shared" si="303"/>
        <v>-9.3981577008606987E-2</v>
      </c>
      <c r="Z139" s="27">
        <f t="shared" si="303"/>
        <v>0.43588703791776506</v>
      </c>
      <c r="AA139" s="27">
        <f t="shared" si="303"/>
        <v>0.68405703037825782</v>
      </c>
      <c r="AB139" s="27">
        <f t="shared" si="304"/>
        <v>1.1199440682960229</v>
      </c>
      <c r="AH139" t="str">
        <f t="shared" si="319"/>
        <v>71 Sales occupations</v>
      </c>
      <c r="AI139" s="27">
        <f t="shared" si="305"/>
        <v>1.2895788958544818E-2</v>
      </c>
      <c r="AJ139" s="27">
        <f t="shared" si="305"/>
        <v>-2.3198217152473055E-2</v>
      </c>
      <c r="AK139" s="27">
        <f t="shared" si="305"/>
        <v>9.9205965848901401E-2</v>
      </c>
      <c r="AL139" s="27">
        <f t="shared" si="305"/>
        <v>0.16370612907777626</v>
      </c>
      <c r="AM139" s="27">
        <f t="shared" si="306"/>
        <v>0.26291209492667766</v>
      </c>
      <c r="AS139" t="str">
        <f t="shared" si="320"/>
        <v>71 Sales occupations</v>
      </c>
      <c r="AT139" s="27">
        <f t="shared" si="307"/>
        <v>3.0743865791271419E-2</v>
      </c>
      <c r="AU139" s="27">
        <f t="shared" si="307"/>
        <v>-5.2917113341812927E-2</v>
      </c>
      <c r="AV139" s="27">
        <f t="shared" si="307"/>
        <v>4.2796543632576456E-2</v>
      </c>
      <c r="AW139" s="27">
        <f t="shared" si="307"/>
        <v>0.11134136990892529</v>
      </c>
      <c r="AX139" s="27">
        <f t="shared" si="308"/>
        <v>0.15413791354150175</v>
      </c>
      <c r="BD139" t="str">
        <f t="shared" si="321"/>
        <v>71 Sales occupations</v>
      </c>
      <c r="BE139" s="27">
        <f t="shared" si="309"/>
        <v>0.30590114165712201</v>
      </c>
      <c r="BF139" s="27">
        <f t="shared" si="309"/>
        <v>0.2676936177472955</v>
      </c>
      <c r="BG139" s="27">
        <f t="shared" si="309"/>
        <v>-2.8907913670848551E-2</v>
      </c>
      <c r="BH139" s="27">
        <f t="shared" si="309"/>
        <v>0.41395080181862998</v>
      </c>
      <c r="BI139" s="27">
        <f t="shared" si="310"/>
        <v>0.38504288814778143</v>
      </c>
      <c r="BO139" t="str">
        <f t="shared" si="322"/>
        <v>71 Sales occupations</v>
      </c>
      <c r="BP139" s="27">
        <f t="shared" si="311"/>
        <v>-0.28684354859736327</v>
      </c>
      <c r="BQ139" s="27">
        <f t="shared" si="311"/>
        <v>0.36919450971566992</v>
      </c>
      <c r="BR139" s="27">
        <f t="shared" si="311"/>
        <v>-0.73607242212755963</v>
      </c>
      <c r="BS139" s="27">
        <f t="shared" si="311"/>
        <v>-0.90801647456906753</v>
      </c>
      <c r="BT139" s="27">
        <f t="shared" si="312"/>
        <v>-1.6440888966966272</v>
      </c>
      <c r="BZ139" t="str">
        <f t="shared" si="323"/>
        <v>71 Sales occupations</v>
      </c>
      <c r="CA139" s="68">
        <f t="shared" si="313"/>
        <v>-7.4724569958969145E-2</v>
      </c>
      <c r="CB139" s="68">
        <f t="shared" si="313"/>
        <v>-0.53903192169749881</v>
      </c>
      <c r="CC139" s="68">
        <f t="shared" si="313"/>
        <v>-0.55121739407985171</v>
      </c>
      <c r="CD139" s="68">
        <f t="shared" si="313"/>
        <v>-1.2923201226144532</v>
      </c>
      <c r="CE139" s="68">
        <f t="shared" si="314"/>
        <v>-1.8435375166943049</v>
      </c>
      <c r="CK139" t="str">
        <f t="shared" si="324"/>
        <v>71 Sales occupations</v>
      </c>
      <c r="CL139" s="68">
        <f t="shared" si="315"/>
        <v>-0.10296936006339585</v>
      </c>
      <c r="CM139" s="68">
        <f t="shared" si="315"/>
        <v>-0.40757535200821482</v>
      </c>
      <c r="CN139" s="68">
        <f t="shared" si="315"/>
        <v>-0.30757664471871926</v>
      </c>
      <c r="CO139" s="68">
        <f t="shared" si="315"/>
        <v>-0.35254712327769921</v>
      </c>
      <c r="CP139" s="68">
        <f t="shared" si="316"/>
        <v>-0.66012376799641848</v>
      </c>
    </row>
    <row r="140" spans="1:94" x14ac:dyDescent="0.2">
      <c r="A140" t="str">
        <f t="shared" si="298"/>
        <v>72 Customer service occupations</v>
      </c>
      <c r="B140" s="27">
        <f t="shared" si="299"/>
        <v>1.0584617443542849E-3</v>
      </c>
      <c r="C140" s="27">
        <f t="shared" si="299"/>
        <v>-7.529646674018578E-4</v>
      </c>
      <c r="D140" s="27">
        <f t="shared" si="299"/>
        <v>1.2423795300425144E-2</v>
      </c>
      <c r="E140" s="27">
        <f t="shared" si="299"/>
        <v>1.35462315714996E-2</v>
      </c>
      <c r="F140" s="27">
        <f t="shared" si="300"/>
        <v>2.5970026871924744E-2</v>
      </c>
      <c r="L140" t="str">
        <f t="shared" si="317"/>
        <v>72 Customer service occupations</v>
      </c>
      <c r="M140" s="27">
        <f t="shared" si="301"/>
        <v>3.0702198012697468E-2</v>
      </c>
      <c r="N140" s="27">
        <f t="shared" si="301"/>
        <v>-1.255442916648597E-2</v>
      </c>
      <c r="O140" s="27">
        <f t="shared" si="301"/>
        <v>0.10863387900503957</v>
      </c>
      <c r="P140" s="27">
        <f t="shared" si="301"/>
        <v>0.13201975709990288</v>
      </c>
      <c r="Q140" s="27">
        <f t="shared" si="302"/>
        <v>0.24065363610494245</v>
      </c>
      <c r="W140" t="str">
        <f t="shared" si="318"/>
        <v>72 Customer service occupations</v>
      </c>
      <c r="X140" s="27">
        <f t="shared" si="303"/>
        <v>8.5626409514268031E-2</v>
      </c>
      <c r="Y140" s="27">
        <f t="shared" si="303"/>
        <v>3.4631049675841408E-2</v>
      </c>
      <c r="Z140" s="27">
        <f t="shared" si="303"/>
        <v>0.21897246746010413</v>
      </c>
      <c r="AA140" s="27">
        <f t="shared" si="303"/>
        <v>0.28311176520349934</v>
      </c>
      <c r="AB140" s="27">
        <f t="shared" si="304"/>
        <v>0.50208423266360347</v>
      </c>
      <c r="AH140" t="str">
        <f t="shared" si="319"/>
        <v>72 Customer service occupations</v>
      </c>
      <c r="AI140" s="27">
        <f t="shared" si="305"/>
        <v>3.3372473067239256E-2</v>
      </c>
      <c r="AJ140" s="27">
        <f t="shared" si="305"/>
        <v>8.2811576268791987E-3</v>
      </c>
      <c r="AK140" s="27">
        <f t="shared" si="305"/>
        <v>7.1082795543442739E-2</v>
      </c>
      <c r="AL140" s="27">
        <f t="shared" si="305"/>
        <v>9.1499063806392666E-2</v>
      </c>
      <c r="AM140" s="27">
        <f t="shared" si="306"/>
        <v>0.16258185934983541</v>
      </c>
      <c r="AS140" t="str">
        <f t="shared" si="320"/>
        <v>72 Customer service occupations</v>
      </c>
      <c r="AT140" s="27">
        <f t="shared" si="307"/>
        <v>3.8266122648408119E-2</v>
      </c>
      <c r="AU140" s="27">
        <f t="shared" si="307"/>
        <v>6.3817189095681792E-3</v>
      </c>
      <c r="AV140" s="27">
        <f t="shared" si="307"/>
        <v>9.978808522304522E-2</v>
      </c>
      <c r="AW140" s="27">
        <f t="shared" si="307"/>
        <v>8.5908255463938654E-2</v>
      </c>
      <c r="AX140" s="27">
        <f t="shared" si="308"/>
        <v>0.18569634068698387</v>
      </c>
      <c r="BD140" t="str">
        <f t="shared" si="321"/>
        <v>72 Customer service occupations</v>
      </c>
      <c r="BE140" s="27">
        <f t="shared" si="309"/>
        <v>6.3685826606090901E-2</v>
      </c>
      <c r="BF140" s="27">
        <f t="shared" si="309"/>
        <v>0.20610600862229345</v>
      </c>
      <c r="BG140" s="27">
        <f t="shared" si="309"/>
        <v>0.11836263706131489</v>
      </c>
      <c r="BH140" s="27">
        <f t="shared" si="309"/>
        <v>0.26910736088532183</v>
      </c>
      <c r="BI140" s="27">
        <f t="shared" si="310"/>
        <v>0.38746999794663672</v>
      </c>
      <c r="BO140" t="str">
        <f t="shared" si="322"/>
        <v>72 Customer service occupations</v>
      </c>
      <c r="BP140" s="27">
        <f t="shared" si="311"/>
        <v>4.519434428299629E-2</v>
      </c>
      <c r="BQ140" s="27">
        <f t="shared" si="311"/>
        <v>0.18008023775416415</v>
      </c>
      <c r="BR140" s="27">
        <f t="shared" si="311"/>
        <v>-8.5636271281188225E-2</v>
      </c>
      <c r="BS140" s="27">
        <f t="shared" si="311"/>
        <v>-0.13426961799826009</v>
      </c>
      <c r="BT140" s="27">
        <f t="shared" si="312"/>
        <v>-0.21990588927944832</v>
      </c>
      <c r="BZ140" t="str">
        <f t="shared" si="323"/>
        <v>72 Customer service occupations</v>
      </c>
      <c r="CA140" s="68">
        <f t="shared" si="313"/>
        <v>-2.5252356638350681E-2</v>
      </c>
      <c r="CB140" s="68">
        <f t="shared" si="313"/>
        <v>1.1190490347229298E-3</v>
      </c>
      <c r="CC140" s="68">
        <f t="shared" si="313"/>
        <v>1.3212814126530081E-2</v>
      </c>
      <c r="CD140" s="68">
        <f t="shared" si="313"/>
        <v>-1.4991076205728149E-2</v>
      </c>
      <c r="CE140" s="68">
        <f t="shared" si="314"/>
        <v>-1.7782620791980674E-3</v>
      </c>
      <c r="CK140" t="str">
        <f t="shared" si="324"/>
        <v>72 Customer service occupations</v>
      </c>
      <c r="CL140" s="68">
        <f t="shared" si="315"/>
        <v>6.3446414440236049E-2</v>
      </c>
      <c r="CM140" s="68">
        <f t="shared" si="315"/>
        <v>-3.8439114300226201E-2</v>
      </c>
      <c r="CN140" s="68">
        <f t="shared" si="315"/>
        <v>2.5479702961814454E-2</v>
      </c>
      <c r="CO140" s="68">
        <f t="shared" si="315"/>
        <v>-2.4671257168766891E-2</v>
      </c>
      <c r="CP140" s="68">
        <f t="shared" si="316"/>
        <v>8.0844579304756303E-4</v>
      </c>
    </row>
    <row r="141" spans="1:94" x14ac:dyDescent="0.2">
      <c r="A141" t="str">
        <f t="shared" si="298"/>
        <v>81 Process, plant and machine operatives</v>
      </c>
      <c r="B141" s="27">
        <f t="shared" si="299"/>
        <v>1.6793713419439027E-3</v>
      </c>
      <c r="C141" s="27">
        <f t="shared" si="299"/>
        <v>-6.4572377722310823E-3</v>
      </c>
      <c r="D141" s="27">
        <f t="shared" si="299"/>
        <v>1.5392461286110364E-2</v>
      </c>
      <c r="E141" s="27">
        <f t="shared" si="299"/>
        <v>3.1467486855349017E-2</v>
      </c>
      <c r="F141" s="27">
        <f t="shared" si="300"/>
        <v>4.6859948141459384E-2</v>
      </c>
      <c r="L141" t="str">
        <f t="shared" si="317"/>
        <v>81 Process, plant and machine operatives</v>
      </c>
      <c r="M141" s="27">
        <f t="shared" si="301"/>
        <v>3.9770849555789106E-2</v>
      </c>
      <c r="N141" s="27">
        <f t="shared" si="301"/>
        <v>-4.0155313401256665E-2</v>
      </c>
      <c r="O141" s="27">
        <f t="shared" si="301"/>
        <v>0.13058181013519463</v>
      </c>
      <c r="P141" s="27">
        <f t="shared" si="301"/>
        <v>0.17325268867946314</v>
      </c>
      <c r="Q141" s="27">
        <f t="shared" si="302"/>
        <v>0.30383449881465774</v>
      </c>
      <c r="W141" t="str">
        <f t="shared" si="318"/>
        <v>81 Process, plant and machine operatives</v>
      </c>
      <c r="X141" s="27">
        <f t="shared" si="303"/>
        <v>1.2839056518042402E-2</v>
      </c>
      <c r="Y141" s="27">
        <f t="shared" si="303"/>
        <v>-4.4136617880716267E-2</v>
      </c>
      <c r="Z141" s="27">
        <f t="shared" si="303"/>
        <v>0.2028346310128083</v>
      </c>
      <c r="AA141" s="27">
        <f t="shared" si="303"/>
        <v>0.3009350855578502</v>
      </c>
      <c r="AB141" s="27">
        <f t="shared" si="304"/>
        <v>0.5037697165706585</v>
      </c>
      <c r="AH141" t="str">
        <f t="shared" si="319"/>
        <v>81 Process, plant and machine operatives</v>
      </c>
      <c r="AI141" s="27">
        <f t="shared" si="305"/>
        <v>9.3798511679364094E-3</v>
      </c>
      <c r="AJ141" s="27">
        <f t="shared" si="305"/>
        <v>-1.3928975666738036E-2</v>
      </c>
      <c r="AK141" s="27">
        <f t="shared" si="305"/>
        <v>7.1843049583922458E-2</v>
      </c>
      <c r="AL141" s="27">
        <f t="shared" si="305"/>
        <v>8.3525443166114099E-2</v>
      </c>
      <c r="AM141" s="27">
        <f t="shared" si="306"/>
        <v>0.15536849275003656</v>
      </c>
      <c r="AS141" t="str">
        <f t="shared" si="320"/>
        <v>81 Process, plant and machine operatives</v>
      </c>
      <c r="AT141" s="27">
        <f t="shared" si="307"/>
        <v>1.2234513569441274E-2</v>
      </c>
      <c r="AU141" s="27">
        <f t="shared" si="307"/>
        <v>-2.5561973689683215E-2</v>
      </c>
      <c r="AV141" s="27">
        <f t="shared" si="307"/>
        <v>0.1173764360048814</v>
      </c>
      <c r="AW141" s="27">
        <f t="shared" si="307"/>
        <v>0.12642439974322245</v>
      </c>
      <c r="AX141" s="27">
        <f t="shared" si="308"/>
        <v>0.24380083574810385</v>
      </c>
      <c r="BD141" t="str">
        <f t="shared" si="321"/>
        <v>81 Process, plant and machine operatives</v>
      </c>
      <c r="BE141" s="27">
        <f t="shared" si="309"/>
        <v>0.21131658560361144</v>
      </c>
      <c r="BF141" s="27">
        <f t="shared" si="309"/>
        <v>4.063533707682776E-2</v>
      </c>
      <c r="BG141" s="27">
        <f t="shared" si="309"/>
        <v>0.23305743371421705</v>
      </c>
      <c r="BH141" s="27">
        <f t="shared" si="309"/>
        <v>0.28968798310983113</v>
      </c>
      <c r="BI141" s="27">
        <f t="shared" si="310"/>
        <v>0.52274541682404818</v>
      </c>
      <c r="BO141" t="str">
        <f t="shared" si="322"/>
        <v>81 Process, plant and machine operatives</v>
      </c>
      <c r="BP141" s="27">
        <f t="shared" si="311"/>
        <v>-1.6807780081509183E-2</v>
      </c>
      <c r="BQ141" s="27">
        <f t="shared" si="311"/>
        <v>6.0559111270043875E-2</v>
      </c>
      <c r="BR141" s="27">
        <f t="shared" si="311"/>
        <v>3.1782673341415713E-2</v>
      </c>
      <c r="BS141" s="27">
        <f t="shared" si="311"/>
        <v>-0.60926466786825095</v>
      </c>
      <c r="BT141" s="27">
        <f t="shared" si="312"/>
        <v>-0.57748199452683524</v>
      </c>
      <c r="BZ141" t="str">
        <f t="shared" si="323"/>
        <v>81 Process, plant and machine operatives</v>
      </c>
      <c r="CA141" s="68">
        <f t="shared" si="313"/>
        <v>-0.33266360097504455</v>
      </c>
      <c r="CB141" s="68">
        <f t="shared" si="313"/>
        <v>-0.40229255493439764</v>
      </c>
      <c r="CC141" s="68">
        <f t="shared" si="313"/>
        <v>-9.3297525759461486E-2</v>
      </c>
      <c r="CD141" s="68">
        <f t="shared" si="313"/>
        <v>-1.342201151046045</v>
      </c>
      <c r="CE141" s="68">
        <f t="shared" si="314"/>
        <v>-1.4354986768055065</v>
      </c>
      <c r="CK141" t="str">
        <f t="shared" si="324"/>
        <v>81 Process, plant and machine operatives</v>
      </c>
      <c r="CL141" s="68">
        <f t="shared" si="315"/>
        <v>-0.23601802321942111</v>
      </c>
      <c r="CM141" s="68">
        <f t="shared" si="315"/>
        <v>-0.33499050905406791</v>
      </c>
      <c r="CN141" s="68">
        <f t="shared" si="315"/>
        <v>-0.58868115546069155</v>
      </c>
      <c r="CO141" s="68">
        <f t="shared" si="315"/>
        <v>-0.36020541017166197</v>
      </c>
      <c r="CP141" s="68">
        <f t="shared" si="316"/>
        <v>-0.94888656563235352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-3.0854414204961253E-4</v>
      </c>
      <c r="C142" s="27">
        <f t="shared" si="299"/>
        <v>-2.6586879600893655E-3</v>
      </c>
      <c r="D142" s="27">
        <f t="shared" si="299"/>
        <v>1.0858941546102664E-2</v>
      </c>
      <c r="E142" s="27">
        <f t="shared" si="299"/>
        <v>1.3757528959507805E-2</v>
      </c>
      <c r="F142" s="27">
        <f t="shared" si="300"/>
        <v>2.4616470505610468E-2</v>
      </c>
      <c r="L142" t="str">
        <f t="shared" si="317"/>
        <v>82 Transport and mobile machine drivers and operatives</v>
      </c>
      <c r="M142" s="27">
        <f t="shared" si="301"/>
        <v>2.049806338090894E-2</v>
      </c>
      <c r="N142" s="27">
        <f t="shared" si="301"/>
        <v>-2.2389954033519344E-2</v>
      </c>
      <c r="O142" s="27">
        <f t="shared" si="301"/>
        <v>5.815424543737871E-2</v>
      </c>
      <c r="P142" s="27">
        <f t="shared" si="301"/>
        <v>7.5438164381442047E-2</v>
      </c>
      <c r="Q142" s="27">
        <f t="shared" si="302"/>
        <v>0.13359240981882076</v>
      </c>
      <c r="W142" t="str">
        <f t="shared" si="318"/>
        <v>82 Transport and mobile machine drivers and operatives</v>
      </c>
      <c r="X142" s="27">
        <f t="shared" si="303"/>
        <v>4.1105058818764584E-2</v>
      </c>
      <c r="Y142" s="27">
        <f t="shared" si="303"/>
        <v>2.1303266129566456E-3</v>
      </c>
      <c r="Z142" s="27">
        <f t="shared" si="303"/>
        <v>0.10963394250726255</v>
      </c>
      <c r="AA142" s="27">
        <f t="shared" si="303"/>
        <v>0.21474691115282085</v>
      </c>
      <c r="AB142" s="27">
        <f t="shared" si="304"/>
        <v>0.3243808536600834</v>
      </c>
      <c r="AH142" t="str">
        <f t="shared" si="319"/>
        <v>82 Transport and mobile machine drivers and operatives</v>
      </c>
      <c r="AI142" s="27">
        <f t="shared" si="305"/>
        <v>1.7620616481233364E-2</v>
      </c>
      <c r="AJ142" s="27">
        <f t="shared" si="305"/>
        <v>-1.9238273123488026E-3</v>
      </c>
      <c r="AK142" s="27">
        <f t="shared" si="305"/>
        <v>4.5877796278157551E-2</v>
      </c>
      <c r="AL142" s="27">
        <f t="shared" si="305"/>
        <v>6.9757948969359496E-2</v>
      </c>
      <c r="AM142" s="27">
        <f t="shared" si="306"/>
        <v>0.11563574524751705</v>
      </c>
      <c r="AS142" t="str">
        <f t="shared" si="320"/>
        <v>82 Transport and mobile machine drivers and operatives</v>
      </c>
      <c r="AT142" s="27">
        <f t="shared" si="307"/>
        <v>1.1801674782495442E-2</v>
      </c>
      <c r="AU142" s="27">
        <f t="shared" si="307"/>
        <v>-4.9753816578210763E-3</v>
      </c>
      <c r="AV142" s="27">
        <f t="shared" si="307"/>
        <v>7.6861550773902221E-2</v>
      </c>
      <c r="AW142" s="27">
        <f t="shared" si="307"/>
        <v>0.11165227089720686</v>
      </c>
      <c r="AX142" s="27">
        <f t="shared" si="308"/>
        <v>0.18851382167110908</v>
      </c>
      <c r="BD142" t="str">
        <f t="shared" si="321"/>
        <v>82 Transport and mobile machine drivers and operatives</v>
      </c>
      <c r="BE142" s="27">
        <f t="shared" si="309"/>
        <v>0.16457995089543687</v>
      </c>
      <c r="BF142" s="27">
        <f t="shared" si="309"/>
        <v>1.7615542904914516E-2</v>
      </c>
      <c r="BG142" s="27">
        <f t="shared" si="309"/>
        <v>5.9470206930001268E-4</v>
      </c>
      <c r="BH142" s="27">
        <f t="shared" si="309"/>
        <v>0.27852134533113038</v>
      </c>
      <c r="BI142" s="27">
        <f t="shared" si="310"/>
        <v>0.27911604740043039</v>
      </c>
      <c r="BO142" t="str">
        <f t="shared" si="322"/>
        <v>82 Transport and mobile machine drivers and operatives</v>
      </c>
      <c r="BP142" s="27">
        <f t="shared" si="311"/>
        <v>-3.0891078047759368E-2</v>
      </c>
      <c r="BQ142" s="27">
        <f t="shared" si="311"/>
        <v>-2.1662621468301335E-2</v>
      </c>
      <c r="BR142" s="27">
        <f t="shared" si="311"/>
        <v>-0.13527965539715092</v>
      </c>
      <c r="BS142" s="27">
        <f t="shared" si="311"/>
        <v>-0.22834388799064964</v>
      </c>
      <c r="BT142" s="27">
        <f t="shared" si="312"/>
        <v>-0.36362354338780056</v>
      </c>
      <c r="BZ142" t="str">
        <f t="shared" si="323"/>
        <v>82 Transport and mobile machine drivers and operatives</v>
      </c>
      <c r="CA142" s="68">
        <f t="shared" si="313"/>
        <v>-0.62375580529459018</v>
      </c>
      <c r="CB142" s="68">
        <f t="shared" si="313"/>
        <v>-0.21532713223959021</v>
      </c>
      <c r="CC142" s="68">
        <f t="shared" si="313"/>
        <v>-0.14315214306763036</v>
      </c>
      <c r="CD142" s="68">
        <f t="shared" si="313"/>
        <v>-0.59409399207262981</v>
      </c>
      <c r="CE142" s="68">
        <f t="shared" si="314"/>
        <v>-0.73724613514026016</v>
      </c>
      <c r="CK142" t="str">
        <f t="shared" si="324"/>
        <v>82 Transport and mobile machine drivers and operatives</v>
      </c>
      <c r="CL142" s="68">
        <f t="shared" si="315"/>
        <v>0.13167147266031032</v>
      </c>
      <c r="CM142" s="68">
        <f t="shared" si="315"/>
        <v>-0.24758146517066604</v>
      </c>
      <c r="CN142" s="68">
        <f t="shared" si="315"/>
        <v>-0.14814645072784183</v>
      </c>
      <c r="CO142" s="68">
        <f t="shared" si="315"/>
        <v>-0.52419124777921455</v>
      </c>
      <c r="CP142" s="68">
        <f t="shared" si="316"/>
        <v>-0.67233769850705638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2.3701552133624596E-5</v>
      </c>
      <c r="C143" s="27">
        <f t="shared" si="299"/>
        <v>-4.8066982366661172E-5</v>
      </c>
      <c r="D143" s="27">
        <f t="shared" si="299"/>
        <v>1.23135987363801E-3</v>
      </c>
      <c r="E143" s="27">
        <f t="shared" si="299"/>
        <v>2.2254137788286377E-3</v>
      </c>
      <c r="F143" s="27">
        <f t="shared" si="300"/>
        <v>3.4567736524666478E-3</v>
      </c>
      <c r="L143" t="str">
        <f t="shared" si="317"/>
        <v>91 Elementary trades and related occupations</v>
      </c>
      <c r="M143" s="27">
        <f t="shared" si="301"/>
        <v>7.2109096034603248E-4</v>
      </c>
      <c r="N143" s="27">
        <f t="shared" si="301"/>
        <v>-2.2068995735188862E-2</v>
      </c>
      <c r="O143" s="27">
        <f t="shared" si="301"/>
        <v>9.0725509628717532E-2</v>
      </c>
      <c r="P143" s="27">
        <f t="shared" si="301"/>
        <v>0.14986740841830434</v>
      </c>
      <c r="Q143" s="27">
        <f t="shared" si="302"/>
        <v>0.24059291804702188</v>
      </c>
      <c r="W143" t="str">
        <f t="shared" si="318"/>
        <v>91 Elementary trades and related occupations</v>
      </c>
      <c r="X143" s="27">
        <f t="shared" si="303"/>
        <v>-9.1186400644707732E-4</v>
      </c>
      <c r="Y143" s="27">
        <f t="shared" si="303"/>
        <v>-3.4322537585133789E-2</v>
      </c>
      <c r="Z143" s="27">
        <f t="shared" si="303"/>
        <v>0.34682266273940143</v>
      </c>
      <c r="AA143" s="27">
        <f t="shared" si="303"/>
        <v>0.31044903457390716</v>
      </c>
      <c r="AB143" s="27">
        <f t="shared" si="304"/>
        <v>0.65727169731330859</v>
      </c>
      <c r="AH143" t="str">
        <f t="shared" si="319"/>
        <v>91 Elementary trades and related occupations</v>
      </c>
      <c r="AI143" s="27">
        <f t="shared" si="305"/>
        <v>1.4795502762272594E-3</v>
      </c>
      <c r="AJ143" s="27">
        <f t="shared" si="305"/>
        <v>-2.5868182682941776E-2</v>
      </c>
      <c r="AK143" s="27">
        <f t="shared" si="305"/>
        <v>0.23040266364739639</v>
      </c>
      <c r="AL143" s="27">
        <f t="shared" si="305"/>
        <v>0.22870761350442004</v>
      </c>
      <c r="AM143" s="27">
        <f t="shared" si="306"/>
        <v>0.4591102771518164</v>
      </c>
      <c r="AS143" t="str">
        <f t="shared" si="320"/>
        <v>91 Elementary trades and related occupations</v>
      </c>
      <c r="AT143" s="27">
        <f t="shared" si="307"/>
        <v>-9.9778079709830214E-3</v>
      </c>
      <c r="AU143" s="27">
        <f t="shared" si="307"/>
        <v>-5.9877323839269692E-3</v>
      </c>
      <c r="AV143" s="27">
        <f t="shared" si="307"/>
        <v>0.22837487765735637</v>
      </c>
      <c r="AW143" s="27">
        <f t="shared" si="307"/>
        <v>0.18496431987653944</v>
      </c>
      <c r="AX143" s="27">
        <f t="shared" si="308"/>
        <v>0.41333919753389581</v>
      </c>
      <c r="BD143" t="str">
        <f t="shared" si="321"/>
        <v>91 Elementary trades and related occupations</v>
      </c>
      <c r="BE143" s="27">
        <f t="shared" si="309"/>
        <v>-9.7150320635682408E-2</v>
      </c>
      <c r="BF143" s="27">
        <f t="shared" si="309"/>
        <v>1.7174471935071378E-2</v>
      </c>
      <c r="BG143" s="27">
        <f t="shared" si="309"/>
        <v>0.83204026294109612</v>
      </c>
      <c r="BH143" s="27">
        <f t="shared" si="309"/>
        <v>0.77808071776265209</v>
      </c>
      <c r="BI143" s="27">
        <f t="shared" si="310"/>
        <v>1.6101209807037482</v>
      </c>
      <c r="BO143" t="str">
        <f t="shared" si="322"/>
        <v>91 Elementary trades and related occupations</v>
      </c>
      <c r="BP143" s="27">
        <f t="shared" si="311"/>
        <v>-0.23917729611083804</v>
      </c>
      <c r="BQ143" s="27">
        <f t="shared" si="311"/>
        <v>2.6367546603852654E-2</v>
      </c>
      <c r="BR143" s="27">
        <f t="shared" si="311"/>
        <v>0.84818383404179065</v>
      </c>
      <c r="BS143" s="27">
        <f t="shared" si="311"/>
        <v>6.3054962702594253E-2</v>
      </c>
      <c r="BT143" s="27">
        <f t="shared" si="312"/>
        <v>0.9112387967443849</v>
      </c>
      <c r="BZ143" t="str">
        <f t="shared" si="323"/>
        <v>91 Elementary trades and related occupations</v>
      </c>
      <c r="CA143" s="68">
        <f t="shared" si="313"/>
        <v>-0.30503921200169004</v>
      </c>
      <c r="CB143" s="68">
        <f t="shared" si="313"/>
        <v>-0.22323624784028939</v>
      </c>
      <c r="CC143" s="68">
        <f t="shared" si="313"/>
        <v>1.1673822007880528</v>
      </c>
      <c r="CD143" s="68">
        <f t="shared" si="313"/>
        <v>-0.36118798542739317</v>
      </c>
      <c r="CE143" s="68">
        <f t="shared" si="314"/>
        <v>0.80619421536065961</v>
      </c>
      <c r="CK143" t="str">
        <f t="shared" si="324"/>
        <v>91 Elementary trades and related occupations</v>
      </c>
      <c r="CL143" s="68">
        <f t="shared" si="315"/>
        <v>-0.15723871289394986</v>
      </c>
      <c r="CM143" s="68">
        <f t="shared" si="315"/>
        <v>-0.20115802807912009</v>
      </c>
      <c r="CN143" s="68">
        <f t="shared" si="315"/>
        <v>0.36640106156604846</v>
      </c>
      <c r="CO143" s="68">
        <f t="shared" si="315"/>
        <v>-0.43101617491253397</v>
      </c>
      <c r="CP143" s="68">
        <f t="shared" si="316"/>
        <v>-6.4615113346485509E-2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5.18842251309495E-3</v>
      </c>
      <c r="C144" s="27">
        <f t="shared" si="299"/>
        <v>-3.7221729334537407E-3</v>
      </c>
      <c r="D144" s="27">
        <f t="shared" si="299"/>
        <v>7.9857043904230061E-3</v>
      </c>
      <c r="E144" s="27">
        <f t="shared" si="299"/>
        <v>1.1675176473086007E-2</v>
      </c>
      <c r="F144" s="27">
        <f t="shared" si="300"/>
        <v>1.9660880863509013E-2</v>
      </c>
      <c r="L144" t="str">
        <f t="shared" ref="L144" si="325">A144</f>
        <v>92 Elementary administration and service occupations</v>
      </c>
      <c r="M144" s="27">
        <f t="shared" si="301"/>
        <v>8.8120503538883843E-2</v>
      </c>
      <c r="N144" s="27">
        <f t="shared" si="301"/>
        <v>-8.3054769077824053E-2</v>
      </c>
      <c r="O144" s="27">
        <f t="shared" si="301"/>
        <v>0.18577177193417588</v>
      </c>
      <c r="P144" s="27">
        <f t="shared" si="301"/>
        <v>0.23318094309797111</v>
      </c>
      <c r="Q144" s="27">
        <f t="shared" si="302"/>
        <v>0.41895271503214698</v>
      </c>
      <c r="W144" t="str">
        <f t="shared" ref="W144" si="326">A144</f>
        <v>92 Elementary administration and service occupations</v>
      </c>
      <c r="X144" s="27">
        <f t="shared" si="303"/>
        <v>0.23422860793466183</v>
      </c>
      <c r="Y144" s="27">
        <f t="shared" si="303"/>
        <v>-0.13436050794243259</v>
      </c>
      <c r="Z144" s="27">
        <f t="shared" si="303"/>
        <v>0.22500955940532008</v>
      </c>
      <c r="AA144" s="27">
        <f t="shared" si="303"/>
        <v>0.36573540613371858</v>
      </c>
      <c r="AB144" s="27">
        <f t="shared" si="304"/>
        <v>0.59074496553903866</v>
      </c>
      <c r="AH144" t="str">
        <f t="shared" ref="AH144" si="327">L144</f>
        <v>92 Elementary administration and service occupations</v>
      </c>
      <c r="AI144" s="27">
        <f t="shared" si="305"/>
        <v>0.13135963855135468</v>
      </c>
      <c r="AJ144" s="27">
        <f t="shared" si="305"/>
        <v>-5.5254511291390362E-2</v>
      </c>
      <c r="AK144" s="27">
        <f t="shared" si="305"/>
        <v>9.3165977626535001E-2</v>
      </c>
      <c r="AL144" s="27">
        <f t="shared" si="305"/>
        <v>0.20889686668212126</v>
      </c>
      <c r="AM144" s="27">
        <f t="shared" si="306"/>
        <v>0.30206284430865626</v>
      </c>
      <c r="AS144" t="str">
        <f t="shared" ref="AS144" si="328">W144</f>
        <v>92 Elementary administration and service occupations</v>
      </c>
      <c r="AT144" s="27">
        <f t="shared" si="307"/>
        <v>5.458042225177584E-2</v>
      </c>
      <c r="AU144" s="27">
        <f t="shared" si="307"/>
        <v>-4.1531651801065106E-2</v>
      </c>
      <c r="AV144" s="27">
        <f t="shared" si="307"/>
        <v>4.3502763816901213E-2</v>
      </c>
      <c r="AW144" s="27">
        <f t="shared" si="307"/>
        <v>0.13847450915886039</v>
      </c>
      <c r="AX144" s="27">
        <f t="shared" si="308"/>
        <v>0.18197727297576161</v>
      </c>
      <c r="BD144" t="str">
        <f t="shared" ref="BD144" si="329">AH144</f>
        <v>92 Elementary administration and service occupations</v>
      </c>
      <c r="BE144" s="27">
        <f t="shared" si="309"/>
        <v>-7.8621187937111259E-2</v>
      </c>
      <c r="BF144" s="27">
        <f t="shared" si="309"/>
        <v>-3.6762841734128138E-2</v>
      </c>
      <c r="BG144" s="27">
        <f t="shared" si="309"/>
        <v>-0.75224492724232306</v>
      </c>
      <c r="BH144" s="27">
        <f t="shared" si="309"/>
        <v>3.3110560156294877E-2</v>
      </c>
      <c r="BI144" s="27">
        <f t="shared" si="310"/>
        <v>-0.71913436708602818</v>
      </c>
      <c r="BO144" t="str">
        <f t="shared" ref="BO144" si="330">AS144</f>
        <v>92 Elementary administration and service occupations</v>
      </c>
      <c r="BP144" s="27">
        <f t="shared" si="311"/>
        <v>0.16969568001254753</v>
      </c>
      <c r="BQ144" s="27">
        <f t="shared" si="311"/>
        <v>7.9515915750771882E-2</v>
      </c>
      <c r="BR144" s="27">
        <f t="shared" si="311"/>
        <v>-1.3929813153706956</v>
      </c>
      <c r="BS144" s="27">
        <f t="shared" si="311"/>
        <v>-1.1316150987910572</v>
      </c>
      <c r="BT144" s="27">
        <f t="shared" si="312"/>
        <v>-2.5245964141617527</v>
      </c>
      <c r="BZ144" t="str">
        <f t="shared" ref="BZ144" si="331">BD144</f>
        <v>92 Elementary administration and service occupations</v>
      </c>
      <c r="CA144" s="68">
        <f t="shared" si="313"/>
        <v>8.3003463567275837E-2</v>
      </c>
      <c r="CB144" s="68">
        <f t="shared" si="313"/>
        <v>-0.92488921161856918</v>
      </c>
      <c r="CC144" s="68">
        <f t="shared" si="313"/>
        <v>-0.88576563398422614</v>
      </c>
      <c r="CD144" s="68">
        <f t="shared" si="313"/>
        <v>-1.7133101023918167</v>
      </c>
      <c r="CE144" s="68">
        <f t="shared" si="314"/>
        <v>-2.5990757363760428</v>
      </c>
      <c r="CK144" t="str">
        <f t="shared" ref="CK144" si="332">BO144</f>
        <v>92 Elementary administration and service occupations</v>
      </c>
      <c r="CL144" s="68">
        <f t="shared" si="315"/>
        <v>-0.50023591693077396</v>
      </c>
      <c r="CM144" s="68">
        <f t="shared" si="315"/>
        <v>-0.93758711758821667</v>
      </c>
      <c r="CN144" s="68">
        <f t="shared" si="315"/>
        <v>-1.0289939481413239</v>
      </c>
      <c r="CO144" s="68">
        <f t="shared" si="315"/>
        <v>-0.69308083113264163</v>
      </c>
      <c r="CP144" s="68">
        <f t="shared" si="316"/>
        <v>-1.7220747792739655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0.66011075336293379</v>
      </c>
      <c r="C146" s="29">
        <f>D35-C35</f>
        <v>-0.14279277532550916</v>
      </c>
      <c r="D146" s="29">
        <f>E35-D35</f>
        <v>1.3010538942580649</v>
      </c>
      <c r="E146" s="29">
        <f>F35-E35</f>
        <v>1.7473131563382962</v>
      </c>
      <c r="F146" s="29">
        <f t="shared" ref="F146" si="334">F35-D35</f>
        <v>3.0483670505963611</v>
      </c>
      <c r="L146" s="24" t="str">
        <f t="shared" ref="L146" si="335">L35</f>
        <v>All occupations</v>
      </c>
      <c r="M146" s="29">
        <f>N35-M35</f>
        <v>5.2854271553687511</v>
      </c>
      <c r="N146" s="29">
        <f t="shared" ref="N146" si="336">O35-N35</f>
        <v>-0.95246118323438722</v>
      </c>
      <c r="O146" s="29">
        <f>P35-O35</f>
        <v>9.0467028108396441</v>
      </c>
      <c r="P146" s="29">
        <f>Q35-P35</f>
        <v>12.063584625765493</v>
      </c>
      <c r="Q146" s="29">
        <f>Q35-O35</f>
        <v>21.110287436605137</v>
      </c>
      <c r="W146" s="24" t="str">
        <f t="shared" ref="W146" si="337">W35</f>
        <v>All occupations</v>
      </c>
      <c r="X146" s="29">
        <f>Y35-X35</f>
        <v>5.6476885181274739</v>
      </c>
      <c r="Y146" s="29">
        <f t="shared" ref="Y146" si="338">Z35-Y35</f>
        <v>1.4424475887106283</v>
      </c>
      <c r="Z146" s="29">
        <f>AA35-Z35</f>
        <v>5.9774319587328932</v>
      </c>
      <c r="AA146" s="29">
        <f>AB35-AA35</f>
        <v>9.589034441610643</v>
      </c>
      <c r="AB146" s="29">
        <f>AB35-Z35</f>
        <v>15.566466400343536</v>
      </c>
      <c r="AH146" s="24" t="str">
        <f t="shared" ref="AH146" si="339">AH35</f>
        <v>All occupations</v>
      </c>
      <c r="AI146" s="29">
        <f>AJ35-AI35</f>
        <v>-0.10691185535233316</v>
      </c>
      <c r="AJ146" s="29">
        <f t="shared" ref="AJ146" si="340">AK35-AJ35</f>
        <v>-0.26322272841228411</v>
      </c>
      <c r="AK146" s="29">
        <f>AL35-AK35</f>
        <v>0.7311322154096036</v>
      </c>
      <c r="AL146" s="29">
        <f>AM35-AL35</f>
        <v>1.5568051350298777</v>
      </c>
      <c r="AM146" s="29">
        <f>AM35-AK35</f>
        <v>2.2879373504394813</v>
      </c>
      <c r="AS146" s="24" t="str">
        <f t="shared" ref="AS146" si="341">AS35</f>
        <v>All occupations</v>
      </c>
      <c r="AT146" s="29">
        <f>AU35-AT35</f>
        <v>1.2236872100597491</v>
      </c>
      <c r="AU146" s="29">
        <f t="shared" ref="AU146" si="342">AV35-AU35</f>
        <v>0.21915885369502774</v>
      </c>
      <c r="AV146" s="29">
        <f>AW35-AV35</f>
        <v>1.565958539695222</v>
      </c>
      <c r="AW146" s="29">
        <f>AX35-AW35</f>
        <v>2.6105431424666392</v>
      </c>
      <c r="AX146" s="29">
        <f>AX35-AV35</f>
        <v>4.1765016821618612</v>
      </c>
      <c r="BD146" s="24" t="str">
        <f t="shared" ref="BD146" si="343">BD35</f>
        <v>All occupations</v>
      </c>
      <c r="BE146" s="29">
        <f>BF35-BE35</f>
        <v>3.4967427851057948</v>
      </c>
      <c r="BF146" s="29">
        <f t="shared" ref="BF146" si="344">BG35-BF35</f>
        <v>5.2411345501643325</v>
      </c>
      <c r="BG146" s="29">
        <f>BH35-BG35</f>
        <v>-1.9910149034647873</v>
      </c>
      <c r="BH146" s="29">
        <f>BI35-BH35</f>
        <v>4.8123117545184755</v>
      </c>
      <c r="BI146" s="29">
        <f>BI35-BG35</f>
        <v>2.8212968510536882</v>
      </c>
      <c r="BO146" s="24" t="str">
        <f t="shared" ref="BO146" si="345">BO35</f>
        <v>All occupations</v>
      </c>
      <c r="BP146" s="29">
        <f>BQ35-BP35</f>
        <v>-1.2738597684122439</v>
      </c>
      <c r="BQ146" s="29">
        <f t="shared" ref="BQ146" si="346">BR35-BQ35</f>
        <v>4.6609649781845022</v>
      </c>
      <c r="BR146" s="29">
        <f>BS35-BR35</f>
        <v>-8.2159794713519787</v>
      </c>
      <c r="BS146" s="29">
        <f>BT35-BS35</f>
        <v>-10.634616966242618</v>
      </c>
      <c r="BT146" s="29">
        <f>BT35-BR35</f>
        <v>-18.850596437594596</v>
      </c>
      <c r="BZ146" s="24" t="str">
        <f t="shared" ref="BZ146" si="347">BZ35</f>
        <v>All occupations</v>
      </c>
      <c r="CA146" s="70">
        <f>CB35-CA35</f>
        <v>-2.8822411907464129</v>
      </c>
      <c r="CB146" s="70">
        <f t="shared" ref="CB146" si="348">CC35-CB35</f>
        <v>-3.4025462774242214</v>
      </c>
      <c r="CC146" s="70">
        <f>CD35-CC35</f>
        <v>-3.7443810359727792</v>
      </c>
      <c r="CD146" s="70">
        <f>CE35-CD35</f>
        <v>-11.074899668970964</v>
      </c>
      <c r="CE146" s="70">
        <f>CE35-CC35</f>
        <v>-14.819280704943743</v>
      </c>
      <c r="CK146" s="24" t="str">
        <f t="shared" ref="CK146" si="349">CK35</f>
        <v>All occupations</v>
      </c>
      <c r="CL146" s="70">
        <f>CM35-CL35</f>
        <v>-0.50464360751352899</v>
      </c>
      <c r="CM146" s="70">
        <f t="shared" ref="CM146" si="350">CN35-CM35</f>
        <v>-3.379683006358313</v>
      </c>
      <c r="CN146" s="70">
        <f>CO35-CN35</f>
        <v>-2.7039040081458605</v>
      </c>
      <c r="CO146" s="70">
        <f>CP35-CO35</f>
        <v>-4.0480756205159736</v>
      </c>
      <c r="CP146" s="70">
        <f>CP35-CN35</f>
        <v>-6.7519796286618341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Hull and East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0.20697598621230673</v>
      </c>
      <c r="C8" s="69">
        <f>'Basic T2'!O8</f>
        <v>1.9913071581128836</v>
      </c>
      <c r="D8" s="69">
        <f>'Basic T2'!Z8</f>
        <v>5.0797925128771686</v>
      </c>
      <c r="E8" s="69">
        <f>'Basic T2'!AK8</f>
        <v>1.1194959510580837</v>
      </c>
      <c r="F8" s="69">
        <f>'Basic T2'!AV8</f>
        <v>1.5578176174170439</v>
      </c>
      <c r="G8" s="69">
        <f>'Basic T2'!BG8</f>
        <v>4.4057641208336813</v>
      </c>
      <c r="H8" s="69">
        <f>'Basic T2'!BR8</f>
        <v>3.042870043840876</v>
      </c>
      <c r="I8" s="69">
        <f>'Basic T2'!CC8</f>
        <v>2.0085226502125075</v>
      </c>
      <c r="J8" s="69">
        <f>'Basic T2'!CN8</f>
        <v>0.40471647819540291</v>
      </c>
      <c r="K8" s="309">
        <f>SUM(B8:J8)</f>
        <v>19.817262518759957</v>
      </c>
      <c r="L8" s="97"/>
      <c r="M8" s="97">
        <f t="shared" ref="M8:M33" si="0">B8/B$35*100</f>
        <v>5.6731378179397423</v>
      </c>
      <c r="N8" s="97">
        <f t="shared" ref="N8:N33" si="1">C8/C$35*100</f>
        <v>8.0513287229371215</v>
      </c>
      <c r="O8" s="97">
        <f t="shared" ref="O8:O33" si="2">D8/D$35*100</f>
        <v>10.166788558235679</v>
      </c>
      <c r="P8" s="97">
        <f t="shared" ref="P8:P33" si="3">E8/E$35*100</f>
        <v>7.8002003749637661</v>
      </c>
      <c r="Q8" s="97">
        <f t="shared" ref="Q8:Q33" si="4">F8/F$35*100</f>
        <v>10.772888547144843</v>
      </c>
      <c r="R8" s="97">
        <f t="shared" ref="R8:R33" si="5">G8/G$35*100</f>
        <v>6.4020453739080567</v>
      </c>
      <c r="S8" s="97">
        <f t="shared" ref="S8:S33" si="6">H8/H$35*100</f>
        <v>4.9410906559566783</v>
      </c>
      <c r="T8" s="97">
        <f t="shared" ref="T8:T33" si="7">I8/I$35*100</f>
        <v>5.4737989306967281</v>
      </c>
      <c r="U8" s="97">
        <f t="shared" ref="U8:U33" si="8">J8/J$35*100</f>
        <v>3.160042067732987</v>
      </c>
      <c r="V8" s="97">
        <f t="shared" ref="V8:V33" si="9">K8/K$35*100</f>
        <v>6.9035262728209963</v>
      </c>
      <c r="W8" s="97"/>
      <c r="X8" s="97">
        <f t="shared" ref="X8:X32" si="10">IF($K8&gt;0,B8/$K8*100,0)</f>
        <v>1.0444226896443114</v>
      </c>
      <c r="Y8" s="97">
        <f t="shared" ref="Y8:AG23" si="11">IF($K8&gt;0,C8/$K8*100,0)</f>
        <v>10.048346264918367</v>
      </c>
      <c r="Z8" s="97">
        <f t="shared" si="11"/>
        <v>25.633169606893976</v>
      </c>
      <c r="AA8" s="97">
        <f t="shared" si="11"/>
        <v>5.6490948232548064</v>
      </c>
      <c r="AB8" s="97">
        <f t="shared" si="11"/>
        <v>7.8609122523473669</v>
      </c>
      <c r="AC8" s="97">
        <f t="shared" si="11"/>
        <v>22.231951141904574</v>
      </c>
      <c r="AD8" s="97">
        <f t="shared" si="11"/>
        <v>15.35464366463507</v>
      </c>
      <c r="AE8" s="97">
        <f t="shared" si="11"/>
        <v>10.135217456554079</v>
      </c>
      <c r="AF8" s="97">
        <f>IF($K8&gt;0,J8/$K8*100,0)</f>
        <v>2.0422420998474395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9.5722444116872377E-2</v>
      </c>
      <c r="C9" s="69">
        <f>'Basic T2'!O9</f>
        <v>0.75160421204984185</v>
      </c>
      <c r="D9" s="69">
        <f>'Basic T2'!Z9</f>
        <v>1.81111343211858</v>
      </c>
      <c r="E9" s="69">
        <f>'Basic T2'!AK9</f>
        <v>0.58747250193936562</v>
      </c>
      <c r="F9" s="69">
        <f>'Basic T2'!AV9</f>
        <v>0.5849057729260505</v>
      </c>
      <c r="G9" s="69">
        <f>'Basic T2'!BG9</f>
        <v>1.8855168771327855</v>
      </c>
      <c r="H9" s="69">
        <f>'Basic T2'!BR9</f>
        <v>1.8466413177267744</v>
      </c>
      <c r="I9" s="69">
        <f>'Basic T2'!CC9</f>
        <v>1.0803383363049002</v>
      </c>
      <c r="J9" s="69">
        <f>'Basic T2'!CN9</f>
        <v>0.36946633888105856</v>
      </c>
      <c r="K9" s="309">
        <f>SUM(B9:J9)</f>
        <v>9.0127812331962289</v>
      </c>
      <c r="L9" s="97"/>
      <c r="M9" s="97">
        <f t="shared" si="0"/>
        <v>2.6237179862402944</v>
      </c>
      <c r="N9" s="97">
        <f t="shared" si="1"/>
        <v>3.0389146928453772</v>
      </c>
      <c r="O9" s="97">
        <f t="shared" si="2"/>
        <v>3.6247951609545135</v>
      </c>
      <c r="P9" s="97">
        <f t="shared" si="3"/>
        <v>4.0932736072670162</v>
      </c>
      <c r="Q9" s="97">
        <f t="shared" si="4"/>
        <v>4.0448410852880183</v>
      </c>
      <c r="R9" s="97">
        <f t="shared" si="5"/>
        <v>2.7398572119628923</v>
      </c>
      <c r="S9" s="97">
        <f t="shared" si="6"/>
        <v>2.9986236771406616</v>
      </c>
      <c r="T9" s="97">
        <f t="shared" si="7"/>
        <v>2.9442310891693322</v>
      </c>
      <c r="U9" s="97">
        <f t="shared" si="8"/>
        <v>2.8848076032914505</v>
      </c>
      <c r="V9" s="97">
        <f t="shared" si="9"/>
        <v>3.1396855128531409</v>
      </c>
      <c r="W9" s="97"/>
      <c r="X9" s="97">
        <f t="shared" si="10"/>
        <v>1.0620744212042308</v>
      </c>
      <c r="Y9" s="97">
        <f t="shared" si="11"/>
        <v>8.3393149417796124</v>
      </c>
      <c r="Z9" s="97">
        <f t="shared" si="11"/>
        <v>20.094945003744417</v>
      </c>
      <c r="AA9" s="97">
        <f t="shared" si="11"/>
        <v>6.5182154846448945</v>
      </c>
      <c r="AB9" s="97">
        <f t="shared" si="11"/>
        <v>6.4897367171379088</v>
      </c>
      <c r="AC9" s="97">
        <f t="shared" si="11"/>
        <v>20.920477578973912</v>
      </c>
      <c r="AD9" s="97">
        <f t="shared" si="11"/>
        <v>20.489139478113071</v>
      </c>
      <c r="AE9" s="97">
        <f t="shared" si="11"/>
        <v>11.986736484025105</v>
      </c>
      <c r="AF9" s="97">
        <f t="shared" si="11"/>
        <v>4.0993598903768538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0.62189832845126647</v>
      </c>
      <c r="C10" s="69">
        <f>'Basic T2'!O10</f>
        <v>2.3441996132805332</v>
      </c>
      <c r="D10" s="69">
        <f>'Basic T2'!Z10</f>
        <v>4.2916972927160639</v>
      </c>
      <c r="E10" s="69">
        <f>'Basic T2'!AK10</f>
        <v>0.49181961644148281</v>
      </c>
      <c r="F10" s="69">
        <f>'Basic T2'!AV10</f>
        <v>1.2943141424384546</v>
      </c>
      <c r="G10" s="69">
        <f>'Basic T2'!BG10</f>
        <v>2.4032155631361056</v>
      </c>
      <c r="H10" s="69">
        <f>'Basic T2'!BR10</f>
        <v>1.4801258866340483</v>
      </c>
      <c r="I10" s="69">
        <f>'Basic T2'!CC10</f>
        <v>0.86028137529247972</v>
      </c>
      <c r="J10" s="69">
        <f>'Basic T2'!CN10</f>
        <v>0.20129332049849855</v>
      </c>
      <c r="K10" s="309">
        <f t="shared" ref="K10:K32" si="12">SUM(B10:J10)</f>
        <v>13.988845138888935</v>
      </c>
      <c r="L10" s="97"/>
      <c r="M10" s="97">
        <f t="shared" si="0"/>
        <v>17.04601094366285</v>
      </c>
      <c r="N10" s="97">
        <f t="shared" si="1"/>
        <v>9.4781568990039862</v>
      </c>
      <c r="O10" s="97">
        <f t="shared" si="2"/>
        <v>8.5894805388977069</v>
      </c>
      <c r="P10" s="97">
        <f t="shared" si="3"/>
        <v>3.4268025292593021</v>
      </c>
      <c r="Q10" s="97">
        <f t="shared" si="4"/>
        <v>8.9506639580838723</v>
      </c>
      <c r="R10" s="97">
        <f t="shared" si="5"/>
        <v>3.4921286425039084</v>
      </c>
      <c r="S10" s="97">
        <f t="shared" si="6"/>
        <v>2.4034664914100881</v>
      </c>
      <c r="T10" s="97">
        <f t="shared" si="7"/>
        <v>2.3445129043857484</v>
      </c>
      <c r="U10" s="97">
        <f t="shared" si="8"/>
        <v>1.571706107854097</v>
      </c>
      <c r="V10" s="97">
        <f t="shared" si="9"/>
        <v>4.8731432936978099</v>
      </c>
      <c r="W10" s="97"/>
      <c r="X10" s="97">
        <f t="shared" si="10"/>
        <v>4.4456731222393158</v>
      </c>
      <c r="Y10" s="97">
        <f t="shared" si="11"/>
        <v>16.757635029954454</v>
      </c>
      <c r="Z10" s="97">
        <f t="shared" si="11"/>
        <v>30.67942528568825</v>
      </c>
      <c r="AA10" s="97">
        <f t="shared" si="11"/>
        <v>3.5157985634870323</v>
      </c>
      <c r="AB10" s="97">
        <f t="shared" si="11"/>
        <v>9.252473164066032</v>
      </c>
      <c r="AC10" s="97">
        <f t="shared" si="11"/>
        <v>17.179513671612359</v>
      </c>
      <c r="AD10" s="97">
        <f t="shared" si="11"/>
        <v>10.580758253726778</v>
      </c>
      <c r="AE10" s="97">
        <f t="shared" si="11"/>
        <v>6.1497669518186378</v>
      </c>
      <c r="AF10" s="97">
        <f t="shared" si="11"/>
        <v>1.4389559574071193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0.77293808783198525</v>
      </c>
      <c r="C11" s="69">
        <f>'Basic T2'!O11</f>
        <v>2.2114237795204703</v>
      </c>
      <c r="D11" s="69">
        <f>'Basic T2'!Z11</f>
        <v>4.6634253598188309</v>
      </c>
      <c r="E11" s="69">
        <f>'Basic T2'!AK11</f>
        <v>1.473529404088433</v>
      </c>
      <c r="F11" s="69">
        <f>'Basic T2'!AV11</f>
        <v>0.3187667851327014</v>
      </c>
      <c r="G11" s="69">
        <f>'Basic T2'!BG11</f>
        <v>1.6098414924644087</v>
      </c>
      <c r="H11" s="69">
        <f>'Basic T2'!BR11</f>
        <v>1.0764466477395818</v>
      </c>
      <c r="I11" s="69">
        <f>'Basic T2'!CC11</f>
        <v>0.53582598518344604</v>
      </c>
      <c r="J11" s="69">
        <f>'Basic T2'!CN11</f>
        <v>8.0586576859453071E-2</v>
      </c>
      <c r="K11" s="309">
        <f t="shared" si="12"/>
        <v>12.742784118639312</v>
      </c>
      <c r="L11" s="97"/>
      <c r="M11" s="97">
        <f t="shared" si="0"/>
        <v>21.185956773302895</v>
      </c>
      <c r="N11" s="97">
        <f t="shared" si="1"/>
        <v>8.9413126056919463</v>
      </c>
      <c r="O11" s="97">
        <f t="shared" si="2"/>
        <v>9.3334638118001099</v>
      </c>
      <c r="P11" s="97">
        <f t="shared" si="3"/>
        <v>10.266963984485535</v>
      </c>
      <c r="Q11" s="97">
        <f t="shared" si="4"/>
        <v>2.2043909443392384</v>
      </c>
      <c r="R11" s="97">
        <f t="shared" si="5"/>
        <v>2.3392714627688243</v>
      </c>
      <c r="S11" s="97">
        <f t="shared" si="6"/>
        <v>1.7479617585206608</v>
      </c>
      <c r="T11" s="97">
        <f t="shared" si="7"/>
        <v>1.4602791282569541</v>
      </c>
      <c r="U11" s="97">
        <f t="shared" si="8"/>
        <v>0.62922313938380681</v>
      </c>
      <c r="V11" s="97">
        <f t="shared" si="9"/>
        <v>4.4390664385979619</v>
      </c>
      <c r="W11" s="97"/>
      <c r="X11" s="97">
        <f t="shared" si="10"/>
        <v>6.0656923999942993</v>
      </c>
      <c r="Y11" s="97">
        <f t="shared" si="11"/>
        <v>17.354321935704334</v>
      </c>
      <c r="Z11" s="97">
        <f t="shared" si="11"/>
        <v>36.596597073299527</v>
      </c>
      <c r="AA11" s="97">
        <f t="shared" si="11"/>
        <v>11.563637823331327</v>
      </c>
      <c r="AB11" s="97">
        <f t="shared" si="11"/>
        <v>2.5015474025525566</v>
      </c>
      <c r="AC11" s="97">
        <f t="shared" si="11"/>
        <v>12.633357651485577</v>
      </c>
      <c r="AD11" s="97">
        <f t="shared" si="11"/>
        <v>8.4474996807410871</v>
      </c>
      <c r="AE11" s="97">
        <f t="shared" si="11"/>
        <v>4.2049365365899494</v>
      </c>
      <c r="AF11" s="97">
        <f t="shared" si="11"/>
        <v>0.63240949630133247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1.0041452605877872</v>
      </c>
      <c r="C12" s="69">
        <f>'Basic T2'!O12</f>
        <v>6.1443232916169706</v>
      </c>
      <c r="D12" s="69">
        <f>'Basic T2'!Z12</f>
        <v>3.5471049046669783</v>
      </c>
      <c r="E12" s="69">
        <f>'Basic T2'!AK12</f>
        <v>0.22737074037777374</v>
      </c>
      <c r="F12" s="69">
        <f>'Basic T2'!AV12</f>
        <v>0.11232592444629062</v>
      </c>
      <c r="G12" s="69">
        <f>'Basic T2'!BG12</f>
        <v>0.70032864796222227</v>
      </c>
      <c r="H12" s="69">
        <f>'Basic T2'!BR12</f>
        <v>0.51965817056757935</v>
      </c>
      <c r="I12" s="69">
        <f>'Basic T2'!CC12</f>
        <v>0.32024813505098831</v>
      </c>
      <c r="J12" s="69">
        <f>'Basic T2'!CN12</f>
        <v>8.8446690236566414E-2</v>
      </c>
      <c r="K12" s="309">
        <f t="shared" si="12"/>
        <v>12.663951765513156</v>
      </c>
      <c r="L12" s="97"/>
      <c r="M12" s="97">
        <f t="shared" si="0"/>
        <v>27.523262755236537</v>
      </c>
      <c r="N12" s="97">
        <f t="shared" si="1"/>
        <v>24.842961267556952</v>
      </c>
      <c r="O12" s="97">
        <f t="shared" si="2"/>
        <v>7.0992398741113512</v>
      </c>
      <c r="P12" s="97">
        <f t="shared" si="3"/>
        <v>1.5842284491286041</v>
      </c>
      <c r="Q12" s="97">
        <f t="shared" si="4"/>
        <v>0.77677556826021665</v>
      </c>
      <c r="R12" s="97">
        <f t="shared" si="5"/>
        <v>1.0176522523528635</v>
      </c>
      <c r="S12" s="97">
        <f t="shared" si="6"/>
        <v>0.84383430573392004</v>
      </c>
      <c r="T12" s="97">
        <f t="shared" si="7"/>
        <v>0.87276780225219353</v>
      </c>
      <c r="U12" s="97">
        <f t="shared" si="8"/>
        <v>0.69059521160478676</v>
      </c>
      <c r="V12" s="97">
        <f t="shared" si="9"/>
        <v>4.4116044609186762</v>
      </c>
      <c r="W12" s="97"/>
      <c r="X12" s="97">
        <f t="shared" si="10"/>
        <v>7.9291620750033571</v>
      </c>
      <c r="Y12" s="97">
        <f t="shared" si="11"/>
        <v>48.518214577770038</v>
      </c>
      <c r="Z12" s="97">
        <f t="shared" si="11"/>
        <v>28.009463162411581</v>
      </c>
      <c r="AA12" s="97">
        <f t="shared" si="11"/>
        <v>1.7954169803217064</v>
      </c>
      <c r="AB12" s="97">
        <f t="shared" si="11"/>
        <v>0.88697372294310117</v>
      </c>
      <c r="AC12" s="97">
        <f t="shared" si="11"/>
        <v>5.5300956678418318</v>
      </c>
      <c r="AD12" s="97">
        <f t="shared" si="11"/>
        <v>4.1034440132876036</v>
      </c>
      <c r="AE12" s="97">
        <f t="shared" si="11"/>
        <v>2.5288167625772027</v>
      </c>
      <c r="AF12" s="97">
        <f t="shared" si="11"/>
        <v>0.69841303784358233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0.26483998188666696</v>
      </c>
      <c r="C13" s="69">
        <f>'Basic T2'!O13</f>
        <v>3.3417629955826964</v>
      </c>
      <c r="D13" s="69">
        <f>'Basic T2'!Z13</f>
        <v>6.1197937710642316</v>
      </c>
      <c r="E13" s="69">
        <f>'Basic T2'!AK13</f>
        <v>0.58795159315387291</v>
      </c>
      <c r="F13" s="69">
        <f>'Basic T2'!AV13</f>
        <v>0.96227893507811446</v>
      </c>
      <c r="G13" s="69">
        <f>'Basic T2'!BG13</f>
        <v>2.9161454336605965</v>
      </c>
      <c r="H13" s="69">
        <f>'Basic T2'!BR13</f>
        <v>1.7992992457748795</v>
      </c>
      <c r="I13" s="69">
        <f>'Basic T2'!CC13</f>
        <v>1.0689462476374747</v>
      </c>
      <c r="J13" s="69">
        <f>'Basic T2'!CN13</f>
        <v>0.25416015639037393</v>
      </c>
      <c r="K13" s="309">
        <f t="shared" si="12"/>
        <v>17.315178360228906</v>
      </c>
      <c r="L13" s="97"/>
      <c r="M13" s="97">
        <f t="shared" si="0"/>
        <v>7.2591692613197951</v>
      </c>
      <c r="N13" s="97">
        <f t="shared" si="1"/>
        <v>13.511543049481736</v>
      </c>
      <c r="O13" s="97">
        <f t="shared" si="2"/>
        <v>12.248265875563781</v>
      </c>
      <c r="P13" s="97">
        <f t="shared" si="3"/>
        <v>4.0966117233785653</v>
      </c>
      <c r="Q13" s="97">
        <f t="shared" si="4"/>
        <v>6.6545169363600349</v>
      </c>
      <c r="R13" s="97">
        <f t="shared" si="5"/>
        <v>4.2374704753093368</v>
      </c>
      <c r="S13" s="97">
        <f t="shared" si="6"/>
        <v>2.9217484028158114</v>
      </c>
      <c r="T13" s="97">
        <f t="shared" si="7"/>
        <v>2.9131843878739505</v>
      </c>
      <c r="U13" s="97">
        <f t="shared" si="8"/>
        <v>1.9844924271835578</v>
      </c>
      <c r="V13" s="97">
        <f t="shared" si="9"/>
        <v>6.031902166874139</v>
      </c>
      <c r="W13" s="97"/>
      <c r="X13" s="97">
        <f t="shared" si="10"/>
        <v>1.5295250004179906</v>
      </c>
      <c r="Y13" s="97">
        <f t="shared" si="11"/>
        <v>19.299616360050699</v>
      </c>
      <c r="Z13" s="97">
        <f t="shared" si="11"/>
        <v>35.343521410791453</v>
      </c>
      <c r="AA13" s="97">
        <f t="shared" si="11"/>
        <v>3.3955849655255887</v>
      </c>
      <c r="AB13" s="97">
        <f t="shared" si="11"/>
        <v>5.5574301058796207</v>
      </c>
      <c r="AC13" s="97">
        <f t="shared" si="11"/>
        <v>16.841555847664079</v>
      </c>
      <c r="AD13" s="97">
        <f t="shared" si="11"/>
        <v>10.39145660727166</v>
      </c>
      <c r="AE13" s="97">
        <f t="shared" si="11"/>
        <v>6.1734636825499223</v>
      </c>
      <c r="AF13" s="97">
        <f t="shared" si="11"/>
        <v>1.4678460198489918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8.8247242944033757E-2</v>
      </c>
      <c r="C14" s="69">
        <f>'Basic T2'!O14</f>
        <v>0.57301496424426113</v>
      </c>
      <c r="D14" s="69">
        <f>'Basic T2'!Z14</f>
        <v>1.2916531453358271</v>
      </c>
      <c r="E14" s="69">
        <f>'Basic T2'!AK14</f>
        <v>0.23732381420528528</v>
      </c>
      <c r="F14" s="69">
        <f>'Basic T2'!AV14</f>
        <v>0.56804717925012049</v>
      </c>
      <c r="G14" s="69">
        <f>'Basic T2'!BG14</f>
        <v>1.3218389850056536</v>
      </c>
      <c r="H14" s="69">
        <f>'Basic T2'!BR14</f>
        <v>0.90341933549136844</v>
      </c>
      <c r="I14" s="69">
        <f>'Basic T2'!CC14</f>
        <v>0.69127771226745205</v>
      </c>
      <c r="J14" s="69">
        <f>'Basic T2'!CN14</f>
        <v>0.13068988296657555</v>
      </c>
      <c r="K14" s="309">
        <f t="shared" si="12"/>
        <v>5.8055122617105779</v>
      </c>
      <c r="L14" s="97"/>
      <c r="M14" s="97">
        <f t="shared" si="0"/>
        <v>2.4188253934018271</v>
      </c>
      <c r="N14" s="97">
        <f t="shared" si="1"/>
        <v>2.3168358640686786</v>
      </c>
      <c r="O14" s="97">
        <f t="shared" si="2"/>
        <v>2.5851379531585508</v>
      </c>
      <c r="P14" s="97">
        <f t="shared" si="3"/>
        <v>1.6535774897642761</v>
      </c>
      <c r="Q14" s="97">
        <f t="shared" si="4"/>
        <v>3.9282576363002453</v>
      </c>
      <c r="R14" s="97">
        <f t="shared" si="5"/>
        <v>1.9207730888247037</v>
      </c>
      <c r="S14" s="97">
        <f t="shared" si="6"/>
        <v>1.4669955577111813</v>
      </c>
      <c r="T14" s="97">
        <f t="shared" si="7"/>
        <v>1.8839295647593073</v>
      </c>
      <c r="U14" s="97">
        <f t="shared" si="8"/>
        <v>1.020431710225755</v>
      </c>
      <c r="V14" s="97">
        <f t="shared" si="9"/>
        <v>2.0224037698427422</v>
      </c>
      <c r="W14" s="97"/>
      <c r="X14" s="97">
        <f t="shared" si="10"/>
        <v>1.520059539380457</v>
      </c>
      <c r="Y14" s="97">
        <f t="shared" si="11"/>
        <v>9.8701878217276189</v>
      </c>
      <c r="Z14" s="97">
        <f t="shared" si="11"/>
        <v>22.248736840239573</v>
      </c>
      <c r="AA14" s="97">
        <f t="shared" si="11"/>
        <v>4.0879047964556108</v>
      </c>
      <c r="AB14" s="97">
        <f t="shared" si="11"/>
        <v>9.7846176813128807</v>
      </c>
      <c r="AC14" s="97">
        <f t="shared" si="11"/>
        <v>22.768688195245968</v>
      </c>
      <c r="AD14" s="97">
        <f t="shared" si="11"/>
        <v>15.561406035600697</v>
      </c>
      <c r="AE14" s="97">
        <f t="shared" si="11"/>
        <v>11.907264701285275</v>
      </c>
      <c r="AF14" s="97">
        <f t="shared" si="11"/>
        <v>2.2511343887519089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1.8003968036074586E-2</v>
      </c>
      <c r="C15" s="69">
        <f>'Basic T2'!O15</f>
        <v>0.46963163121300422</v>
      </c>
      <c r="D15" s="69">
        <f>'Basic T2'!Z15</f>
        <v>1.4608886494607476</v>
      </c>
      <c r="E15" s="69">
        <f>'Basic T2'!AK15</f>
        <v>0.75164800249758323</v>
      </c>
      <c r="F15" s="69">
        <f>'Basic T2'!AV15</f>
        <v>0.23332734673980657</v>
      </c>
      <c r="G15" s="69">
        <f>'Basic T2'!BG15</f>
        <v>1.2172591733145133</v>
      </c>
      <c r="H15" s="69">
        <f>'Basic T2'!BR15</f>
        <v>0.89018109013606672</v>
      </c>
      <c r="I15" s="69">
        <f>'Basic T2'!CC15</f>
        <v>0.22945541982861273</v>
      </c>
      <c r="J15" s="69">
        <f>'Basic T2'!CN15</f>
        <v>4.2186718573507066E-2</v>
      </c>
      <c r="K15" s="309">
        <f t="shared" si="12"/>
        <v>5.3125819997999164</v>
      </c>
      <c r="L15" s="97"/>
      <c r="M15" s="97">
        <f t="shared" si="0"/>
        <v>0.49348233004027542</v>
      </c>
      <c r="N15" s="97">
        <f t="shared" si="1"/>
        <v>1.8988324459037211</v>
      </c>
      <c r="O15" s="97">
        <f t="shared" si="2"/>
        <v>2.9238489502362559</v>
      </c>
      <c r="P15" s="97">
        <f t="shared" si="3"/>
        <v>5.2371828816183168</v>
      </c>
      <c r="Q15" s="97">
        <f t="shared" si="4"/>
        <v>1.613545432614039</v>
      </c>
      <c r="R15" s="97">
        <f t="shared" si="5"/>
        <v>1.7688074635032216</v>
      </c>
      <c r="S15" s="97">
        <f t="shared" si="6"/>
        <v>1.4454989543453085</v>
      </c>
      <c r="T15" s="97">
        <f t="shared" si="7"/>
        <v>0.62533167428684044</v>
      </c>
      <c r="U15" s="97">
        <f t="shared" si="8"/>
        <v>0.32939554620143252</v>
      </c>
      <c r="V15" s="97">
        <f t="shared" si="9"/>
        <v>1.8506869643279855</v>
      </c>
      <c r="W15" s="97"/>
      <c r="X15" s="97">
        <f t="shared" si="10"/>
        <v>0.33889299095529546</v>
      </c>
      <c r="Y15" s="97">
        <f t="shared" si="11"/>
        <v>8.8399883753453903</v>
      </c>
      <c r="Z15" s="97">
        <f t="shared" si="11"/>
        <v>27.498656011629897</v>
      </c>
      <c r="AA15" s="97">
        <f t="shared" si="11"/>
        <v>14.148449897354846</v>
      </c>
      <c r="AB15" s="97">
        <f t="shared" si="11"/>
        <v>4.3919763826439615</v>
      </c>
      <c r="AC15" s="97">
        <f t="shared" si="11"/>
        <v>22.91276018629657</v>
      </c>
      <c r="AD15" s="97">
        <f t="shared" si="11"/>
        <v>16.756091297406662</v>
      </c>
      <c r="AE15" s="97">
        <f t="shared" si="11"/>
        <v>4.319094177506428</v>
      </c>
      <c r="AF15" s="97">
        <f t="shared" si="11"/>
        <v>0.79409068086094325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8.8477455478088909E-3</v>
      </c>
      <c r="C16" s="69">
        <f>'Basic T2'!O16</f>
        <v>0.16099732383723631</v>
      </c>
      <c r="D16" s="69">
        <f>'Basic T2'!Z16</f>
        <v>0.85562825852144941</v>
      </c>
      <c r="E16" s="69">
        <f>'Basic T2'!AK16</f>
        <v>0.25832062579107645</v>
      </c>
      <c r="F16" s="69">
        <f>'Basic T2'!AV16</f>
        <v>0.17882767989578205</v>
      </c>
      <c r="G16" s="69">
        <f>'Basic T2'!BG16</f>
        <v>0.82457072488785621</v>
      </c>
      <c r="H16" s="69">
        <f>'Basic T2'!BR16</f>
        <v>0.86395969654294902</v>
      </c>
      <c r="I16" s="69">
        <f>'Basic T2'!CC16</f>
        <v>0.46646460825101665</v>
      </c>
      <c r="J16" s="69">
        <f>'Basic T2'!CN16</f>
        <v>6.3605526954504429E-2</v>
      </c>
      <c r="K16" s="309">
        <f t="shared" si="12"/>
        <v>3.6812221902296796</v>
      </c>
      <c r="L16" s="97"/>
      <c r="M16" s="97">
        <f t="shared" si="0"/>
        <v>0.24251354366924163</v>
      </c>
      <c r="N16" s="97">
        <f t="shared" si="1"/>
        <v>0.65095049372251002</v>
      </c>
      <c r="O16" s="97">
        <f t="shared" si="2"/>
        <v>1.7124698630479944</v>
      </c>
      <c r="P16" s="97">
        <f t="shared" si="3"/>
        <v>1.7998748814160612</v>
      </c>
      <c r="Q16" s="97">
        <f t="shared" si="4"/>
        <v>1.2366599550055113</v>
      </c>
      <c r="R16" s="97">
        <f t="shared" si="5"/>
        <v>1.1981892470742179</v>
      </c>
      <c r="S16" s="97">
        <f t="shared" si="6"/>
        <v>1.4029199808753881</v>
      </c>
      <c r="T16" s="97">
        <f t="shared" si="7"/>
        <v>1.2712495293902377</v>
      </c>
      <c r="U16" s="97">
        <f t="shared" si="8"/>
        <v>0.49663443854024308</v>
      </c>
      <c r="V16" s="97">
        <f t="shared" si="9"/>
        <v>1.2823877204172225</v>
      </c>
      <c r="W16" s="97"/>
      <c r="X16" s="97">
        <f t="shared" si="10"/>
        <v>0.24034804449706038</v>
      </c>
      <c r="Y16" s="97">
        <f t="shared" si="11"/>
        <v>4.3734747732570671</v>
      </c>
      <c r="Z16" s="97">
        <f t="shared" si="11"/>
        <v>23.243048485157178</v>
      </c>
      <c r="AA16" s="97">
        <f t="shared" si="11"/>
        <v>7.0172516746390485</v>
      </c>
      <c r="AB16" s="97">
        <f t="shared" si="11"/>
        <v>4.8578344542855367</v>
      </c>
      <c r="AC16" s="97">
        <f t="shared" si="11"/>
        <v>22.399373965427756</v>
      </c>
      <c r="AD16" s="97">
        <f t="shared" si="11"/>
        <v>23.469371091915665</v>
      </c>
      <c r="AE16" s="97">
        <f t="shared" si="11"/>
        <v>12.67146029623148</v>
      </c>
      <c r="AF16" s="97">
        <f t="shared" si="11"/>
        <v>1.7278372145892107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8.0496293259406687E-2</v>
      </c>
      <c r="C17" s="69">
        <f>'Basic T2'!O17</f>
        <v>0.73893595805266821</v>
      </c>
      <c r="D17" s="69">
        <f>'Basic T2'!Z17</f>
        <v>1.5561540207231292</v>
      </c>
      <c r="E17" s="69">
        <f>'Basic T2'!AK17</f>
        <v>0.20071586484351717</v>
      </c>
      <c r="F17" s="69">
        <f>'Basic T2'!AV17</f>
        <v>0.2310988393489441</v>
      </c>
      <c r="G17" s="69">
        <f>'Basic T2'!BG17</f>
        <v>0.78416252484026883</v>
      </c>
      <c r="H17" s="69">
        <f>'Basic T2'!BR17</f>
        <v>0.30719345300247475</v>
      </c>
      <c r="I17" s="69">
        <f>'Basic T2'!CC17</f>
        <v>0.30292416765845154</v>
      </c>
      <c r="J17" s="69">
        <f>'Basic T2'!CN17</f>
        <v>0.12052049303622292</v>
      </c>
      <c r="K17" s="309">
        <f t="shared" si="12"/>
        <v>4.322201614765083</v>
      </c>
      <c r="L17" s="97"/>
      <c r="M17" s="97">
        <f t="shared" si="0"/>
        <v>2.2063746323956632</v>
      </c>
      <c r="N17" s="97">
        <f t="shared" si="1"/>
        <v>2.9876939271983707</v>
      </c>
      <c r="O17" s="97">
        <f t="shared" si="2"/>
        <v>3.1145147863095248</v>
      </c>
      <c r="P17" s="97">
        <f t="shared" si="3"/>
        <v>1.3985079291567248</v>
      </c>
      <c r="Q17" s="97">
        <f t="shared" si="4"/>
        <v>1.5981344746945518</v>
      </c>
      <c r="R17" s="97">
        <f t="shared" si="5"/>
        <v>1.1394718207464425</v>
      </c>
      <c r="S17" s="97">
        <f t="shared" si="6"/>
        <v>0.49882863163148966</v>
      </c>
      <c r="T17" s="97">
        <f t="shared" si="7"/>
        <v>0.82555503411205833</v>
      </c>
      <c r="U17" s="97">
        <f t="shared" si="8"/>
        <v>0.94102871648953523</v>
      </c>
      <c r="V17" s="97">
        <f t="shared" si="9"/>
        <v>1.5056788179353033</v>
      </c>
      <c r="W17" s="97"/>
      <c r="X17" s="97">
        <f t="shared" si="10"/>
        <v>1.8623909857518703</v>
      </c>
      <c r="Y17" s="97">
        <f t="shared" si="11"/>
        <v>17.096286196562126</v>
      </c>
      <c r="Z17" s="97">
        <f t="shared" si="11"/>
        <v>36.003735119785894</v>
      </c>
      <c r="AA17" s="97">
        <f t="shared" si="11"/>
        <v>4.6438339238468478</v>
      </c>
      <c r="AB17" s="97">
        <f t="shared" si="11"/>
        <v>5.3467852716422763</v>
      </c>
      <c r="AC17" s="97">
        <f t="shared" si="11"/>
        <v>18.142664195984967</v>
      </c>
      <c r="AD17" s="97">
        <f t="shared" si="11"/>
        <v>7.1073374262105329</v>
      </c>
      <c r="AE17" s="97">
        <f t="shared" si="11"/>
        <v>7.0085617159466036</v>
      </c>
      <c r="AF17" s="97">
        <f t="shared" si="11"/>
        <v>2.7884051642688901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0.15821733500299745</v>
      </c>
      <c r="C18" s="69">
        <f>'Basic T2'!O18</f>
        <v>1.6726294854239676</v>
      </c>
      <c r="D18" s="69">
        <f>'Basic T2'!Z18</f>
        <v>3.7602064291992741</v>
      </c>
      <c r="E18" s="69">
        <f>'Basic T2'!AK18</f>
        <v>1.1570780839922148</v>
      </c>
      <c r="F18" s="69">
        <f>'Basic T2'!AV18</f>
        <v>0.98435275588197602</v>
      </c>
      <c r="G18" s="69">
        <f>'Basic T2'!BG18</f>
        <v>3.7043144847529978</v>
      </c>
      <c r="H18" s="69">
        <f>'Basic T2'!BR18</f>
        <v>2.6520867658869096</v>
      </c>
      <c r="I18" s="69">
        <f>'Basic T2'!CC18</f>
        <v>1.4431367685021792</v>
      </c>
      <c r="J18" s="69">
        <f>'Basic T2'!CN18</f>
        <v>0.31816980306844428</v>
      </c>
      <c r="K18" s="309">
        <f t="shared" si="12"/>
        <v>15.850191911710963</v>
      </c>
      <c r="L18" s="97"/>
      <c r="M18" s="97">
        <f t="shared" si="0"/>
        <v>4.3366806124959814</v>
      </c>
      <c r="N18" s="97">
        <f t="shared" si="1"/>
        <v>6.7628390547181043</v>
      </c>
      <c r="O18" s="97">
        <f t="shared" si="2"/>
        <v>7.525745117360036</v>
      </c>
      <c r="P18" s="97">
        <f t="shared" si="3"/>
        <v>8.0620576573663332</v>
      </c>
      <c r="Q18" s="97">
        <f t="shared" si="4"/>
        <v>6.8071656217202197</v>
      </c>
      <c r="R18" s="97">
        <f t="shared" si="5"/>
        <v>5.38276420620676</v>
      </c>
      <c r="S18" s="97">
        <f t="shared" si="6"/>
        <v>4.3065267161949983</v>
      </c>
      <c r="T18" s="97">
        <f t="shared" si="7"/>
        <v>3.9329606262795078</v>
      </c>
      <c r="U18" s="97">
        <f t="shared" si="8"/>
        <v>2.4842822483080811</v>
      </c>
      <c r="V18" s="97">
        <f t="shared" si="9"/>
        <v>5.5215606185852995</v>
      </c>
      <c r="W18" s="97"/>
      <c r="X18" s="97">
        <f t="shared" si="10"/>
        <v>0.9982045383696464</v>
      </c>
      <c r="Y18" s="97">
        <f t="shared" si="11"/>
        <v>10.552739643411762</v>
      </c>
      <c r="Z18" s="97">
        <f t="shared" si="11"/>
        <v>23.723412625818327</v>
      </c>
      <c r="AA18" s="97">
        <f t="shared" si="11"/>
        <v>7.3000887966366141</v>
      </c>
      <c r="AB18" s="97">
        <f t="shared" si="11"/>
        <v>6.2103522869946071</v>
      </c>
      <c r="AC18" s="97">
        <f t="shared" si="11"/>
        <v>23.370786331085704</v>
      </c>
      <c r="AD18" s="97">
        <f t="shared" si="11"/>
        <v>16.732206024126477</v>
      </c>
      <c r="AE18" s="97">
        <f t="shared" si="11"/>
        <v>9.1048535976142535</v>
      </c>
      <c r="AF18" s="97">
        <f t="shared" si="11"/>
        <v>2.0073561559425883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0.16229506405882513</v>
      </c>
      <c r="C19" s="69">
        <f>'Basic T2'!O19</f>
        <v>1.5109748657086834</v>
      </c>
      <c r="D19" s="69">
        <f>'Basic T2'!Z19</f>
        <v>5.133737224145003</v>
      </c>
      <c r="E19" s="69">
        <f>'Basic T2'!AK19</f>
        <v>1.9050759571618123</v>
      </c>
      <c r="F19" s="69">
        <f>'Basic T2'!AV19</f>
        <v>1.7514177869965579</v>
      </c>
      <c r="G19" s="69">
        <f>'Basic T2'!BG19</f>
        <v>6.9155535814394788</v>
      </c>
      <c r="H19" s="69">
        <f>'Basic T2'!BR19</f>
        <v>7.2777380913392475</v>
      </c>
      <c r="I19" s="69">
        <f>'Basic T2'!CC19</f>
        <v>3.0919859642754179</v>
      </c>
      <c r="J19" s="69">
        <f>'Basic T2'!CN19</f>
        <v>0.78953840523840491</v>
      </c>
      <c r="K19" s="309">
        <f t="shared" si="12"/>
        <v>28.53831694036343</v>
      </c>
      <c r="L19" s="97"/>
      <c r="M19" s="97">
        <f t="shared" si="0"/>
        <v>4.4484497087147012</v>
      </c>
      <c r="N19" s="97">
        <f t="shared" si="1"/>
        <v>6.109230957340209</v>
      </c>
      <c r="O19" s="97">
        <f t="shared" si="2"/>
        <v>10.274754478478455</v>
      </c>
      <c r="P19" s="97">
        <f t="shared" si="3"/>
        <v>13.273807896619209</v>
      </c>
      <c r="Q19" s="97">
        <f t="shared" si="4"/>
        <v>12.111705765714081</v>
      </c>
      <c r="R19" s="97">
        <f t="shared" si="5"/>
        <v>10.049037261143752</v>
      </c>
      <c r="S19" s="97">
        <f t="shared" si="6"/>
        <v>11.817778334767702</v>
      </c>
      <c r="T19" s="97">
        <f t="shared" si="7"/>
        <v>8.4265464784225212</v>
      </c>
      <c r="U19" s="97">
        <f t="shared" si="8"/>
        <v>6.1647467030970873</v>
      </c>
      <c r="V19" s="97">
        <f t="shared" si="9"/>
        <v>9.9415860587902962</v>
      </c>
      <c r="W19" s="97"/>
      <c r="X19" s="97">
        <f t="shared" si="10"/>
        <v>0.5686917851461718</v>
      </c>
      <c r="Y19" s="97">
        <f t="shared" si="11"/>
        <v>5.2945479190877665</v>
      </c>
      <c r="Z19" s="97">
        <f t="shared" si="11"/>
        <v>17.98892778040479</v>
      </c>
      <c r="AA19" s="97">
        <f t="shared" si="11"/>
        <v>6.6755021368038374</v>
      </c>
      <c r="AB19" s="97">
        <f t="shared" si="11"/>
        <v>6.137074553683382</v>
      </c>
      <c r="AC19" s="97">
        <f t="shared" si="11"/>
        <v>24.232520775107105</v>
      </c>
      <c r="AD19" s="97">
        <f t="shared" si="11"/>
        <v>25.501637347947149</v>
      </c>
      <c r="AE19" s="97">
        <f t="shared" si="11"/>
        <v>10.834507061985283</v>
      </c>
      <c r="AF19" s="97">
        <f t="shared" si="11"/>
        <v>2.7665906398345239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9.3590394216210727E-3</v>
      </c>
      <c r="C20" s="69">
        <f>'Basic T2'!O20</f>
        <v>0.22674753851203908</v>
      </c>
      <c r="D20" s="69">
        <f>'Basic T2'!Z20</f>
        <v>0.76333661611583969</v>
      </c>
      <c r="E20" s="69">
        <f>'Basic T2'!AK20</f>
        <v>0.3678557734358</v>
      </c>
      <c r="F20" s="69">
        <f>'Basic T2'!AV20</f>
        <v>0.27104129092173179</v>
      </c>
      <c r="G20" s="69">
        <f>'Basic T2'!BG20</f>
        <v>1.4093150714226872</v>
      </c>
      <c r="H20" s="69">
        <f>'Basic T2'!BR20</f>
        <v>1.4546808520007781</v>
      </c>
      <c r="I20" s="69">
        <f>'Basic T2'!CC20</f>
        <v>1.1659606771869147</v>
      </c>
      <c r="J20" s="69">
        <f>'Basic T2'!CN20</f>
        <v>0.30860952066743796</v>
      </c>
      <c r="K20" s="309">
        <f t="shared" si="12"/>
        <v>5.9769063796848494</v>
      </c>
      <c r="L20" s="97"/>
      <c r="M20" s="97">
        <f t="shared" si="0"/>
        <v>0.25652792603642821</v>
      </c>
      <c r="N20" s="97">
        <f t="shared" si="1"/>
        <v>0.91679425860517105</v>
      </c>
      <c r="O20" s="97">
        <f t="shared" si="2"/>
        <v>1.5277557016621628</v>
      </c>
      <c r="P20" s="97">
        <f t="shared" si="3"/>
        <v>2.5630720139492849</v>
      </c>
      <c r="Q20" s="97">
        <f t="shared" si="4"/>
        <v>1.8743513914134862</v>
      </c>
      <c r="R20" s="97">
        <f t="shared" si="5"/>
        <v>2.0478851763115347</v>
      </c>
      <c r="S20" s="97">
        <f t="shared" si="6"/>
        <v>2.3621481895912408</v>
      </c>
      <c r="T20" s="97">
        <f t="shared" si="7"/>
        <v>3.1775764676315239</v>
      </c>
      <c r="U20" s="97">
        <f t="shared" si="8"/>
        <v>2.4096351899493622</v>
      </c>
      <c r="V20" s="97">
        <f t="shared" si="9"/>
        <v>2.0821104924701626</v>
      </c>
      <c r="W20" s="97"/>
      <c r="X20" s="97">
        <f t="shared" si="10"/>
        <v>0.15658668259271874</v>
      </c>
      <c r="Y20" s="97">
        <f t="shared" si="11"/>
        <v>3.7937274587860457</v>
      </c>
      <c r="Z20" s="97">
        <f t="shared" si="11"/>
        <v>12.771433374134411</v>
      </c>
      <c r="AA20" s="97">
        <f t="shared" si="11"/>
        <v>6.1546182936062035</v>
      </c>
      <c r="AB20" s="97">
        <f t="shared" si="11"/>
        <v>4.53480904173077</v>
      </c>
      <c r="AC20" s="97">
        <f t="shared" si="11"/>
        <v>23.579339910908853</v>
      </c>
      <c r="AD20" s="97">
        <f t="shared" si="11"/>
        <v>24.338357665181974</v>
      </c>
      <c r="AE20" s="97">
        <f t="shared" si="11"/>
        <v>19.507762094951762</v>
      </c>
      <c r="AF20" s="97">
        <f t="shared" si="11"/>
        <v>5.1633654781072602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5.4651232370226894E-3</v>
      </c>
      <c r="C21" s="69">
        <f>'Basic T2'!O21</f>
        <v>5.3558648739574895E-2</v>
      </c>
      <c r="D21" s="69">
        <f>'Basic T2'!Z21</f>
        <v>0.43668436173280545</v>
      </c>
      <c r="E21" s="69">
        <f>'Basic T2'!AK21</f>
        <v>0.20242857805839656</v>
      </c>
      <c r="F21" s="69">
        <f>'Basic T2'!AV21</f>
        <v>0.34624530244544788</v>
      </c>
      <c r="G21" s="69">
        <f>'Basic T2'!BG21</f>
        <v>0.62538863946208334</v>
      </c>
      <c r="H21" s="69">
        <f>'Basic T2'!BR21</f>
        <v>0.88543014167688316</v>
      </c>
      <c r="I21" s="69">
        <f>'Basic T2'!CC21</f>
        <v>0.63679898946956548</v>
      </c>
      <c r="J21" s="69">
        <f>'Basic T2'!CN21</f>
        <v>0.45340037403650635</v>
      </c>
      <c r="K21" s="309">
        <f t="shared" si="12"/>
        <v>3.6454001588582861</v>
      </c>
      <c r="L21" s="97"/>
      <c r="M21" s="97">
        <f t="shared" si="0"/>
        <v>0.14979707493144523</v>
      </c>
      <c r="N21" s="97">
        <f t="shared" si="1"/>
        <v>0.21655036251026943</v>
      </c>
      <c r="O21" s="97">
        <f t="shared" si="2"/>
        <v>0.87398797513304849</v>
      </c>
      <c r="P21" s="97">
        <f t="shared" si="3"/>
        <v>1.4104414303438271</v>
      </c>
      <c r="Q21" s="97">
        <f t="shared" si="4"/>
        <v>2.3944151173498325</v>
      </c>
      <c r="R21" s="97">
        <f t="shared" si="5"/>
        <v>0.90875642371096121</v>
      </c>
      <c r="S21" s="97">
        <f t="shared" si="6"/>
        <v>1.4377842420176759</v>
      </c>
      <c r="T21" s="97">
        <f t="shared" si="7"/>
        <v>1.7354594568592323</v>
      </c>
      <c r="U21" s="97">
        <f t="shared" si="8"/>
        <v>3.540167827783558</v>
      </c>
      <c r="V21" s="97">
        <f t="shared" si="9"/>
        <v>1.2699087852220043</v>
      </c>
      <c r="W21" s="97"/>
      <c r="X21" s="97">
        <f t="shared" si="10"/>
        <v>0.14991833540530508</v>
      </c>
      <c r="Y21" s="97">
        <f t="shared" si="11"/>
        <v>1.4692117848688824</v>
      </c>
      <c r="Z21" s="97">
        <f t="shared" si="11"/>
        <v>11.979051481403676</v>
      </c>
      <c r="AA21" s="97">
        <f t="shared" si="11"/>
        <v>5.5529864826086959</v>
      </c>
      <c r="AB21" s="97">
        <f t="shared" si="11"/>
        <v>9.4981425181560724</v>
      </c>
      <c r="AC21" s="97">
        <f t="shared" si="11"/>
        <v>17.155555280876232</v>
      </c>
      <c r="AD21" s="97">
        <f t="shared" si="11"/>
        <v>24.288969745208814</v>
      </c>
      <c r="AE21" s="97">
        <f t="shared" si="11"/>
        <v>17.468562070535668</v>
      </c>
      <c r="AF21" s="97">
        <f t="shared" si="11"/>
        <v>12.437602300936646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6.3861723856113084E-3</v>
      </c>
      <c r="C22" s="69">
        <f>'Basic T2'!O22</f>
        <v>0.16421459886866538</v>
      </c>
      <c r="D22" s="69">
        <f>'Basic T2'!Z22</f>
        <v>0.46884298268811997</v>
      </c>
      <c r="E22" s="69">
        <f>'Basic T2'!AK22</f>
        <v>0.19120296941202355</v>
      </c>
      <c r="F22" s="69">
        <f>'Basic T2'!AV22</f>
        <v>0.79940730172620644</v>
      </c>
      <c r="G22" s="69">
        <f>'Basic T2'!BG22</f>
        <v>5.1271154761966367</v>
      </c>
      <c r="H22" s="69">
        <f>'Basic T2'!BR22</f>
        <v>2.5094065909142573</v>
      </c>
      <c r="I22" s="69">
        <f>'Basic T2'!CC22</f>
        <v>1.2065394706152728</v>
      </c>
      <c r="J22" s="69">
        <f>'Basic T2'!CN22</f>
        <v>0.49185254443903265</v>
      </c>
      <c r="K22" s="309">
        <f t="shared" si="12"/>
        <v>10.964968107245825</v>
      </c>
      <c r="L22" s="97"/>
      <c r="M22" s="97">
        <f t="shared" si="0"/>
        <v>0.17504270295169042</v>
      </c>
      <c r="N22" s="97">
        <f t="shared" si="1"/>
        <v>0.66395870230781007</v>
      </c>
      <c r="O22" s="97">
        <f t="shared" si="2"/>
        <v>0.93835082041626006</v>
      </c>
      <c r="P22" s="97">
        <f t="shared" si="3"/>
        <v>1.3322258756650658</v>
      </c>
      <c r="Q22" s="97">
        <f t="shared" si="4"/>
        <v>5.5281989810522916</v>
      </c>
      <c r="R22" s="97">
        <f t="shared" si="5"/>
        <v>7.4502458632910082</v>
      </c>
      <c r="S22" s="97">
        <f t="shared" si="6"/>
        <v>4.0748389775830152</v>
      </c>
      <c r="T22" s="97">
        <f t="shared" si="7"/>
        <v>3.2881652907416883</v>
      </c>
      <c r="U22" s="97">
        <f t="shared" si="8"/>
        <v>3.840403876015213</v>
      </c>
      <c r="V22" s="97">
        <f t="shared" si="9"/>
        <v>3.8197478252789741</v>
      </c>
      <c r="W22" s="97"/>
      <c r="X22" s="97">
        <f t="shared" si="10"/>
        <v>5.8241595626632274E-2</v>
      </c>
      <c r="Y22" s="97">
        <f t="shared" si="11"/>
        <v>1.4976295166800326</v>
      </c>
      <c r="Z22" s="97">
        <f t="shared" si="11"/>
        <v>4.275826232255989</v>
      </c>
      <c r="AA22" s="97">
        <f t="shared" si="11"/>
        <v>1.7437622028802218</v>
      </c>
      <c r="AB22" s="97">
        <f t="shared" si="11"/>
        <v>7.2905574727385236</v>
      </c>
      <c r="AC22" s="97">
        <f t="shared" si="11"/>
        <v>46.759055074757185</v>
      </c>
      <c r="AD22" s="97">
        <f t="shared" si="11"/>
        <v>22.885671589468657</v>
      </c>
      <c r="AE22" s="97">
        <f t="shared" si="11"/>
        <v>11.003583948575029</v>
      </c>
      <c r="AF22" s="97">
        <f t="shared" si="11"/>
        <v>4.4856723670177265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1.9353232343181483E-3</v>
      </c>
      <c r="C23" s="69">
        <f>'Basic T2'!O23</f>
        <v>5.9869017960078576E-2</v>
      </c>
      <c r="D23" s="69">
        <f>'Basic T2'!Z23</f>
        <v>0.2648667873543793</v>
      </c>
      <c r="E23" s="69">
        <f>'Basic T2'!AK23</f>
        <v>0.17569197869651995</v>
      </c>
      <c r="F23" s="69">
        <f>'Basic T2'!AV23</f>
        <v>0.27694786804428245</v>
      </c>
      <c r="G23" s="69">
        <f>'Basic T2'!BG23</f>
        <v>3.4987746987113888</v>
      </c>
      <c r="H23" s="69">
        <f>'Basic T2'!BR23</f>
        <v>2.9742529227059689</v>
      </c>
      <c r="I23" s="69">
        <f>'Basic T2'!CC23</f>
        <v>1.3783398704026948</v>
      </c>
      <c r="J23" s="69">
        <f>'Basic T2'!CN23</f>
        <v>0.6546253116673072</v>
      </c>
      <c r="K23" s="309">
        <f t="shared" si="12"/>
        <v>9.285303778776937</v>
      </c>
      <c r="L23" s="97"/>
      <c r="M23" s="97">
        <f t="shared" si="0"/>
        <v>5.304651825301903E-2</v>
      </c>
      <c r="N23" s="97">
        <f t="shared" si="1"/>
        <v>0.24206468698320921</v>
      </c>
      <c r="O23" s="97">
        <f t="shared" si="2"/>
        <v>0.53010917597615281</v>
      </c>
      <c r="P23" s="97">
        <f t="shared" si="3"/>
        <v>1.2241514914024172</v>
      </c>
      <c r="Q23" s="97">
        <f t="shared" si="4"/>
        <v>1.9151975702761039</v>
      </c>
      <c r="R23" s="97">
        <f t="shared" si="5"/>
        <v>5.0840929654657234</v>
      </c>
      <c r="S23" s="97">
        <f t="shared" si="6"/>
        <v>4.8296684094612683</v>
      </c>
      <c r="T23" s="97">
        <f t="shared" si="7"/>
        <v>3.7563705382902608</v>
      </c>
      <c r="U23" s="97">
        <f t="shared" si="8"/>
        <v>5.1113399995360158</v>
      </c>
      <c r="V23" s="97">
        <f t="shared" si="9"/>
        <v>3.2346212564540289</v>
      </c>
      <c r="W23" s="97"/>
      <c r="X23" s="97">
        <f t="shared" si="10"/>
        <v>2.0842863953914381E-2</v>
      </c>
      <c r="Y23" s="97">
        <f t="shared" si="11"/>
        <v>0.64477177469324043</v>
      </c>
      <c r="Z23" s="97">
        <f t="shared" si="11"/>
        <v>2.852537662362487</v>
      </c>
      <c r="AA23" s="97">
        <f t="shared" si="11"/>
        <v>1.8921511119333798</v>
      </c>
      <c r="AB23" s="97">
        <f t="shared" si="11"/>
        <v>2.9826473602004446</v>
      </c>
      <c r="AC23" s="97">
        <f t="shared" si="11"/>
        <v>37.680777948357537</v>
      </c>
      <c r="AD23" s="97">
        <f t="shared" si="11"/>
        <v>32.031832167991155</v>
      </c>
      <c r="AE23" s="97">
        <f t="shared" si="11"/>
        <v>14.844316386859774</v>
      </c>
      <c r="AF23" s="97">
        <f t="shared" si="11"/>
        <v>7.0501227236480846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1.7686310780908168E-2</v>
      </c>
      <c r="C24" s="69">
        <f>'Basic T2'!O24</f>
        <v>0.20173572454093441</v>
      </c>
      <c r="D24" s="69">
        <f>'Basic T2'!Z24</f>
        <v>0.42358221850525957</v>
      </c>
      <c r="E24" s="69">
        <f>'Basic T2'!AK24</f>
        <v>0.16924521845066595</v>
      </c>
      <c r="F24" s="69">
        <f>'Basic T2'!AV24</f>
        <v>0.16308157929808312</v>
      </c>
      <c r="G24" s="69">
        <f>'Basic T2'!BG24</f>
        <v>1.5168069110663251</v>
      </c>
      <c r="H24" s="69">
        <f>'Basic T2'!BR24</f>
        <v>1.5195615181787392</v>
      </c>
      <c r="I24" s="69">
        <f>'Basic T2'!CC24</f>
        <v>1.2310873184943945</v>
      </c>
      <c r="J24" s="69">
        <f>'Basic T2'!CN24</f>
        <v>0.50550291333717423</v>
      </c>
      <c r="K24" s="309">
        <f t="shared" si="12"/>
        <v>5.7482897126524843</v>
      </c>
      <c r="L24" s="97"/>
      <c r="M24" s="97">
        <f t="shared" si="0"/>
        <v>0.48477545819293461</v>
      </c>
      <c r="N24" s="97">
        <f t="shared" si="1"/>
        <v>0.81566554251641021</v>
      </c>
      <c r="O24" s="97">
        <f t="shared" si="2"/>
        <v>0.84776510884146239</v>
      </c>
      <c r="P24" s="97">
        <f t="shared" si="3"/>
        <v>1.1792330424884356</v>
      </c>
      <c r="Q24" s="97">
        <f t="shared" si="4"/>
        <v>1.1277698096543503</v>
      </c>
      <c r="R24" s="97">
        <f t="shared" si="5"/>
        <v>2.2040822889688503</v>
      </c>
      <c r="S24" s="97">
        <f t="shared" si="6"/>
        <v>2.467503084406109</v>
      </c>
      <c r="T24" s="97">
        <f t="shared" si="7"/>
        <v>3.3550652002136707</v>
      </c>
      <c r="U24" s="97">
        <f t="shared" si="8"/>
        <v>3.9469864894796807</v>
      </c>
      <c r="V24" s="97">
        <f t="shared" si="9"/>
        <v>2.002469766826616</v>
      </c>
      <c r="W24" s="97"/>
      <c r="X24" s="97">
        <f t="shared" si="10"/>
        <v>0.30767953017362826</v>
      </c>
      <c r="Y24" s="97">
        <f t="shared" ref="Y24:AG32" si="13">IF($K24&gt;0,C24/$K24*100,0)</f>
        <v>3.5094912508827902</v>
      </c>
      <c r="Z24" s="97">
        <f t="shared" si="13"/>
        <v>7.3688390752630024</v>
      </c>
      <c r="AA24" s="97">
        <f t="shared" si="13"/>
        <v>2.9442708511740903</v>
      </c>
      <c r="AB24" s="97">
        <f t="shared" si="13"/>
        <v>2.8370452334565952</v>
      </c>
      <c r="AC24" s="97">
        <f t="shared" si="13"/>
        <v>26.387099239756505</v>
      </c>
      <c r="AD24" s="97">
        <f t="shared" si="13"/>
        <v>26.435019703931285</v>
      </c>
      <c r="AE24" s="97">
        <f t="shared" si="13"/>
        <v>21.416584410919036</v>
      </c>
      <c r="AF24" s="97">
        <f t="shared" si="13"/>
        <v>8.7939707044430708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1.2394575174392231E-2</v>
      </c>
      <c r="C25" s="69">
        <f>'Basic T2'!O25</f>
        <v>0.65937055118141197</v>
      </c>
      <c r="D25" s="69">
        <f>'Basic T2'!Z25</f>
        <v>2.1319334436796056</v>
      </c>
      <c r="E25" s="69">
        <f>'Basic T2'!AK25</f>
        <v>1.6910561768000327</v>
      </c>
      <c r="F25" s="69">
        <f>'Basic T2'!AV25</f>
        <v>0.97336076843199848</v>
      </c>
      <c r="G25" s="69">
        <f>'Basic T2'!BG25</f>
        <v>8.4305449078848707</v>
      </c>
      <c r="H25" s="69">
        <f>'Basic T2'!BR25</f>
        <v>5.9524755705180095</v>
      </c>
      <c r="I25" s="69">
        <f>'Basic T2'!CC25</f>
        <v>0.83083411241142779</v>
      </c>
      <c r="J25" s="69">
        <f>'Basic T2'!CN25</f>
        <v>0.19931158017466055</v>
      </c>
      <c r="K25" s="309">
        <f t="shared" si="12"/>
        <v>20.881281686256408</v>
      </c>
      <c r="L25" s="97"/>
      <c r="M25" s="97">
        <f t="shared" si="0"/>
        <v>0.339730876252545</v>
      </c>
      <c r="N25" s="97">
        <f t="shared" si="1"/>
        <v>2.6659920525856093</v>
      </c>
      <c r="O25" s="97">
        <f t="shared" si="2"/>
        <v>4.2668901312753107</v>
      </c>
      <c r="P25" s="97">
        <f t="shared" si="3"/>
        <v>11.78260360110586</v>
      </c>
      <c r="Q25" s="97">
        <f t="shared" si="4"/>
        <v>6.7311519379704086</v>
      </c>
      <c r="R25" s="97">
        <f t="shared" si="5"/>
        <v>12.250481311930848</v>
      </c>
      <c r="S25" s="97">
        <f t="shared" si="6"/>
        <v>9.6657829606721748</v>
      </c>
      <c r="T25" s="97">
        <f t="shared" si="7"/>
        <v>2.2642606871388113</v>
      </c>
      <c r="U25" s="97">
        <f t="shared" si="8"/>
        <v>1.5562326020097728</v>
      </c>
      <c r="V25" s="97">
        <f t="shared" si="9"/>
        <v>7.2741871686255148</v>
      </c>
      <c r="W25" s="97"/>
      <c r="X25" s="97">
        <f t="shared" si="10"/>
        <v>5.9357348656189357E-2</v>
      </c>
      <c r="Y25" s="97">
        <f t="shared" si="13"/>
        <v>3.1577111074335771</v>
      </c>
      <c r="Z25" s="97">
        <f t="shared" si="13"/>
        <v>10.20978250143906</v>
      </c>
      <c r="AA25" s="97">
        <f t="shared" si="13"/>
        <v>8.0984309402475425</v>
      </c>
      <c r="AB25" s="97">
        <f t="shared" si="13"/>
        <v>4.661403371004007</v>
      </c>
      <c r="AC25" s="97">
        <f t="shared" si="13"/>
        <v>40.373694654163238</v>
      </c>
      <c r="AD25" s="97">
        <f t="shared" si="13"/>
        <v>28.506274949759408</v>
      </c>
      <c r="AE25" s="97">
        <f t="shared" si="13"/>
        <v>3.9788463414018511</v>
      </c>
      <c r="AF25" s="97">
        <f t="shared" si="13"/>
        <v>0.95449878589513493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1.1487474882543352E-2</v>
      </c>
      <c r="C26" s="69">
        <f>'Basic T2'!O26</f>
        <v>0.10589540399684565</v>
      </c>
      <c r="D26" s="69">
        <f>'Basic T2'!Z26</f>
        <v>0.51567153952448563</v>
      </c>
      <c r="E26" s="69">
        <f>'Basic T2'!AK26</f>
        <v>0.34036211325588978</v>
      </c>
      <c r="F26" s="69">
        <f>'Basic T2'!AV26</f>
        <v>0.45027822935458517</v>
      </c>
      <c r="G26" s="69">
        <f>'Basic T2'!BG26</f>
        <v>1.7089880441252381</v>
      </c>
      <c r="H26" s="69">
        <f>'Basic T2'!BR26</f>
        <v>1.7783566271788769</v>
      </c>
      <c r="I26" s="69">
        <f>'Basic T2'!CC26</f>
        <v>1.0974169695005156</v>
      </c>
      <c r="J26" s="69">
        <f>'Basic T2'!CN26</f>
        <v>0.34554455625938013</v>
      </c>
      <c r="K26" s="309">
        <f t="shared" si="12"/>
        <v>6.3540009580783599</v>
      </c>
      <c r="L26" s="97"/>
      <c r="M26" s="97">
        <f t="shared" si="0"/>
        <v>0.31486758141082649</v>
      </c>
      <c r="N26" s="97">
        <f t="shared" si="1"/>
        <v>0.42816031889064377</v>
      </c>
      <c r="O26" s="97">
        <f t="shared" si="2"/>
        <v>1.0320743405473989</v>
      </c>
      <c r="P26" s="97">
        <f t="shared" si="3"/>
        <v>2.3715071777908601</v>
      </c>
      <c r="Q26" s="97">
        <f t="shared" si="4"/>
        <v>3.113841521503387</v>
      </c>
      <c r="R26" s="97">
        <f t="shared" si="5"/>
        <v>2.4833419815234778</v>
      </c>
      <c r="S26" s="97">
        <f t="shared" si="6"/>
        <v>2.8877412399843165</v>
      </c>
      <c r="T26" s="97">
        <f t="shared" si="7"/>
        <v>2.990775251424127</v>
      </c>
      <c r="U26" s="97">
        <f t="shared" si="8"/>
        <v>2.6980253903290961</v>
      </c>
      <c r="V26" s="97">
        <f t="shared" si="9"/>
        <v>2.2134748686958678</v>
      </c>
      <c r="W26" s="97"/>
      <c r="X26" s="97">
        <f t="shared" si="10"/>
        <v>0.18079120475955213</v>
      </c>
      <c r="Y26" s="97">
        <f t="shared" si="13"/>
        <v>1.6665940829330876</v>
      </c>
      <c r="Z26" s="97">
        <f t="shared" si="13"/>
        <v>8.1156981707544507</v>
      </c>
      <c r="AA26" s="97">
        <f t="shared" si="13"/>
        <v>5.3566581985348876</v>
      </c>
      <c r="AB26" s="97">
        <f t="shared" si="13"/>
        <v>7.086530712308277</v>
      </c>
      <c r="AC26" s="97">
        <f t="shared" si="13"/>
        <v>26.896250966919705</v>
      </c>
      <c r="AD26" s="97">
        <f t="shared" si="13"/>
        <v>27.987981728550217</v>
      </c>
      <c r="AE26" s="97">
        <f t="shared" si="13"/>
        <v>17.271274850931206</v>
      </c>
      <c r="AF26" s="97">
        <f t="shared" si="13"/>
        <v>5.4382200843086297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5.0532717287833141E-4</v>
      </c>
      <c r="C27" s="69">
        <f>'Basic T2'!O27</f>
        <v>9.6845636265193453E-3</v>
      </c>
      <c r="D27" s="69">
        <f>'Basic T2'!Z27</f>
        <v>5.0815011506423771E-2</v>
      </c>
      <c r="E27" s="69">
        <f>'Basic T2'!AK27</f>
        <v>1.6251609945536219E-2</v>
      </c>
      <c r="F27" s="69">
        <f>'Basic T2'!AV27</f>
        <v>1.2817994912633324E-2</v>
      </c>
      <c r="G27" s="69">
        <f>'Basic T2'!BG27</f>
        <v>6.1679503594525502E-2</v>
      </c>
      <c r="H27" s="69">
        <f>'Basic T2'!BR27</f>
        <v>8.5128418847648338E-2</v>
      </c>
      <c r="I27" s="69">
        <f>'Basic T2'!CC27</f>
        <v>7.1196681735779116E-2</v>
      </c>
      <c r="J27" s="69">
        <f>'Basic T2'!CN27</f>
        <v>1.8530043293301258E-2</v>
      </c>
      <c r="K27" s="309">
        <f t="shared" si="12"/>
        <v>0.32660915463524526</v>
      </c>
      <c r="L27" s="97"/>
      <c r="M27" s="97">
        <f t="shared" si="0"/>
        <v>1.3850837226826932E-2</v>
      </c>
      <c r="N27" s="97">
        <f t="shared" si="1"/>
        <v>3.9156995432689107E-2</v>
      </c>
      <c r="O27" s="97">
        <f t="shared" si="2"/>
        <v>0.10170208256744517</v>
      </c>
      <c r="P27" s="97">
        <f t="shared" si="3"/>
        <v>0.11323472306543374</v>
      </c>
      <c r="Q27" s="97">
        <f t="shared" si="4"/>
        <v>8.8641204880340704E-2</v>
      </c>
      <c r="R27" s="97">
        <f t="shared" si="5"/>
        <v>8.9626900084146366E-2</v>
      </c>
      <c r="S27" s="97">
        <f t="shared" si="6"/>
        <v>0.13823371647957172</v>
      </c>
      <c r="T27" s="97">
        <f t="shared" si="7"/>
        <v>0.19403132960100294</v>
      </c>
      <c r="U27" s="97">
        <f t="shared" si="8"/>
        <v>0.14468330171492039</v>
      </c>
      <c r="V27" s="97">
        <f t="shared" si="9"/>
        <v>0.11377731297820845</v>
      </c>
      <c r="W27" s="97"/>
      <c r="X27" s="97">
        <f t="shared" si="10"/>
        <v>0.15471923113810976</v>
      </c>
      <c r="Y27" s="97">
        <f t="shared" si="13"/>
        <v>2.9651843768234225</v>
      </c>
      <c r="Z27" s="97">
        <f t="shared" si="13"/>
        <v>15.558354928285342</v>
      </c>
      <c r="AA27" s="97">
        <f t="shared" si="13"/>
        <v>4.9758586723283678</v>
      </c>
      <c r="AB27" s="97">
        <f t="shared" si="13"/>
        <v>3.9245669420835334</v>
      </c>
      <c r="AC27" s="97">
        <f t="shared" si="13"/>
        <v>18.884805498917729</v>
      </c>
      <c r="AD27" s="97">
        <f t="shared" si="13"/>
        <v>26.064308865659058</v>
      </c>
      <c r="AE27" s="97">
        <f t="shared" si="13"/>
        <v>21.798740398226453</v>
      </c>
      <c r="AF27" s="97">
        <f t="shared" si="13"/>
        <v>5.6734610865379684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3.5372039556323148E-2</v>
      </c>
      <c r="C28" s="69">
        <f>'Basic T2'!O28</f>
        <v>0.48156776469659601</v>
      </c>
      <c r="D28" s="69">
        <f>'Basic T2'!Z28</f>
        <v>2.0410525435468316</v>
      </c>
      <c r="E28" s="69">
        <f>'Basic T2'!AK28</f>
        <v>0.6740596447204743</v>
      </c>
      <c r="F28" s="69">
        <f>'Basic T2'!AV28</f>
        <v>0.53174204665824698</v>
      </c>
      <c r="G28" s="69">
        <f>'Basic T2'!BG28</f>
        <v>5.3971377605131261</v>
      </c>
      <c r="H28" s="69">
        <f>'Basic T2'!BR28</f>
        <v>5.0217359573430214</v>
      </c>
      <c r="I28" s="69">
        <f>'Basic T2'!CC28</f>
        <v>2.976967351213851</v>
      </c>
      <c r="J28" s="69">
        <f>'Basic T2'!CN28</f>
        <v>1.1613114250658285</v>
      </c>
      <c r="K28" s="309">
        <f t="shared" si="12"/>
        <v>18.320946533314299</v>
      </c>
      <c r="L28" s="97"/>
      <c r="M28" s="97">
        <f t="shared" si="0"/>
        <v>0.96953496382328419</v>
      </c>
      <c r="N28" s="97">
        <f t="shared" si="1"/>
        <v>1.9470930740874353</v>
      </c>
      <c r="O28" s="97">
        <f t="shared" si="2"/>
        <v>4.0849994549750868</v>
      </c>
      <c r="P28" s="97">
        <f t="shared" si="3"/>
        <v>4.6965782131924749</v>
      </c>
      <c r="Q28" s="97">
        <f t="shared" si="4"/>
        <v>3.6771941339179479</v>
      </c>
      <c r="R28" s="97">
        <f t="shared" si="5"/>
        <v>7.8426170544734708</v>
      </c>
      <c r="S28" s="97">
        <f t="shared" si="6"/>
        <v>8.1544240332357862</v>
      </c>
      <c r="T28" s="97">
        <f t="shared" si="7"/>
        <v>8.1130878469652092</v>
      </c>
      <c r="U28" s="97">
        <f t="shared" si="8"/>
        <v>9.0675649613039333</v>
      </c>
      <c r="V28" s="97">
        <f t="shared" si="9"/>
        <v>6.3822707912332941</v>
      </c>
      <c r="W28" s="97"/>
      <c r="X28" s="97">
        <f t="shared" si="10"/>
        <v>0.19306884331551111</v>
      </c>
      <c r="Y28" s="97">
        <f t="shared" si="13"/>
        <v>2.6285091974965735</v>
      </c>
      <c r="Z28" s="97">
        <f t="shared" si="13"/>
        <v>11.140540909474511</v>
      </c>
      <c r="AA28" s="97">
        <f t="shared" si="13"/>
        <v>3.6791747822350938</v>
      </c>
      <c r="AB28" s="97">
        <f t="shared" si="13"/>
        <v>2.9023721328553744</v>
      </c>
      <c r="AC28" s="97">
        <f t="shared" si="13"/>
        <v>29.458836914889314</v>
      </c>
      <c r="AD28" s="97">
        <f t="shared" si="13"/>
        <v>27.409806301282725</v>
      </c>
      <c r="AE28" s="97">
        <f t="shared" si="13"/>
        <v>16.24898225536883</v>
      </c>
      <c r="AF28" s="97">
        <f t="shared" si="13"/>
        <v>6.338708663082075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1.5891752079273559E-2</v>
      </c>
      <c r="C29" s="69">
        <f>'Basic T2'!O29</f>
        <v>0.16224372152310751</v>
      </c>
      <c r="D29" s="69">
        <f>'Basic T2'!Z29</f>
        <v>0.76720557639843867</v>
      </c>
      <c r="E29" s="69">
        <f>'Basic T2'!AK29</f>
        <v>0.24603668730055792</v>
      </c>
      <c r="F29" s="69">
        <f>'Basic T2'!AV29</f>
        <v>0.33626441052212269</v>
      </c>
      <c r="G29" s="69">
        <f>'Basic T2'!BG29</f>
        <v>1.4900724748528436</v>
      </c>
      <c r="H29" s="69">
        <f>'Basic T2'!BR29</f>
        <v>1.3482722607338695</v>
      </c>
      <c r="I29" s="69">
        <f>'Basic T2'!CC29</f>
        <v>0.66370083675516622</v>
      </c>
      <c r="J29" s="69">
        <f>'Basic T2'!CN29</f>
        <v>0.22054490080552833</v>
      </c>
      <c r="K29" s="309">
        <f t="shared" si="12"/>
        <v>5.250232620970908</v>
      </c>
      <c r="L29" s="97"/>
      <c r="M29" s="97">
        <f t="shared" si="0"/>
        <v>0.43558724547770122</v>
      </c>
      <c r="N29" s="97">
        <f t="shared" si="1"/>
        <v>0.65598997617883148</v>
      </c>
      <c r="O29" s="97">
        <f t="shared" si="2"/>
        <v>1.5354991087075653</v>
      </c>
      <c r="P29" s="97">
        <f t="shared" si="3"/>
        <v>1.7142853073499702</v>
      </c>
      <c r="Q29" s="97">
        <f t="shared" si="4"/>
        <v>2.325393535433613</v>
      </c>
      <c r="R29" s="97">
        <f t="shared" si="5"/>
        <v>2.1652343005177181</v>
      </c>
      <c r="S29" s="97">
        <f t="shared" si="6"/>
        <v>2.1893591816982934</v>
      </c>
      <c r="T29" s="97">
        <f t="shared" si="7"/>
        <v>1.8087746882757705</v>
      </c>
      <c r="U29" s="97">
        <f t="shared" si="8"/>
        <v>1.7220231987514478</v>
      </c>
      <c r="V29" s="97">
        <f t="shared" si="9"/>
        <v>1.828966982850591</v>
      </c>
      <c r="W29" s="97"/>
      <c r="X29" s="97">
        <f>IF($K29&gt;0,B29/$K29*100,0)</f>
        <v>0.30268662793715889</v>
      </c>
      <c r="Y29" s="97">
        <f t="shared" si="13"/>
        <v>3.0902196766493808</v>
      </c>
      <c r="Z29" s="97">
        <f t="shared" si="13"/>
        <v>14.612792075802576</v>
      </c>
      <c r="AA29" s="97">
        <f t="shared" si="13"/>
        <v>4.6862054515035787</v>
      </c>
      <c r="AB29" s="97">
        <f t="shared" si="13"/>
        <v>6.4047526042748641</v>
      </c>
      <c r="AC29" s="97">
        <f t="shared" si="13"/>
        <v>28.381075324188004</v>
      </c>
      <c r="AD29" s="97">
        <f t="shared" si="13"/>
        <v>25.680238535498223</v>
      </c>
      <c r="AE29" s="97">
        <f t="shared" si="13"/>
        <v>12.64136057713249</v>
      </c>
      <c r="AF29" s="97">
        <f t="shared" si="13"/>
        <v>4.2006691270137226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1.4574606214357067E-2</v>
      </c>
      <c r="C30" s="69">
        <f>'Basic T2'!O30</f>
        <v>0.14467780028684799</v>
      </c>
      <c r="D30" s="69">
        <f>'Basic T2'!Z30</f>
        <v>0.34787589041375966</v>
      </c>
      <c r="E30" s="69">
        <f>'Basic T2'!AK30</f>
        <v>0.16659629766578116</v>
      </c>
      <c r="F30" s="69">
        <f>'Basic T2'!AV30</f>
        <v>0.36063792532986438</v>
      </c>
      <c r="G30" s="69">
        <f>'Basic T2'!BG30</f>
        <v>3.0386959504440219</v>
      </c>
      <c r="H30" s="69">
        <f>'Basic T2'!BR30</f>
        <v>3.5639372333654809</v>
      </c>
      <c r="I30" s="69">
        <f>'Basic T2'!CC30</f>
        <v>2.6360272795403294</v>
      </c>
      <c r="J30" s="69">
        <f>'Basic T2'!CN30</f>
        <v>1.092678280515375</v>
      </c>
      <c r="K30" s="309">
        <f t="shared" si="12"/>
        <v>11.365701263775819</v>
      </c>
      <c r="L30" s="97"/>
      <c r="M30" s="97">
        <f t="shared" si="0"/>
        <v>0.39948474801050288</v>
      </c>
      <c r="N30" s="97">
        <f t="shared" si="1"/>
        <v>0.58496677635848005</v>
      </c>
      <c r="O30" s="97">
        <f t="shared" si="2"/>
        <v>0.69624509532210133</v>
      </c>
      <c r="P30" s="97">
        <f t="shared" si="3"/>
        <v>1.1607764211134508</v>
      </c>
      <c r="Q30" s="97">
        <f t="shared" si="4"/>
        <v>2.493945460633527</v>
      </c>
      <c r="R30" s="97">
        <f t="shared" si="5"/>
        <v>4.4155494526502554</v>
      </c>
      <c r="S30" s="97">
        <f t="shared" si="6"/>
        <v>5.7872129629204627</v>
      </c>
      <c r="T30" s="97">
        <f t="shared" si="7"/>
        <v>7.1839285967268642</v>
      </c>
      <c r="U30" s="97">
        <f t="shared" si="8"/>
        <v>8.5316746882236316</v>
      </c>
      <c r="V30" s="97">
        <f t="shared" si="9"/>
        <v>3.959346918336172</v>
      </c>
      <c r="W30" s="97"/>
      <c r="X30" s="97">
        <f t="shared" si="10"/>
        <v>0.12823323327007113</v>
      </c>
      <c r="Y30" s="97">
        <f t="shared" si="13"/>
        <v>1.272933336264588</v>
      </c>
      <c r="Z30" s="97">
        <f t="shared" si="13"/>
        <v>3.0607516627459841</v>
      </c>
      <c r="AA30" s="97">
        <f t="shared" si="13"/>
        <v>1.4657810706036094</v>
      </c>
      <c r="AB30" s="97">
        <f t="shared" si="13"/>
        <v>3.1730371664727022</v>
      </c>
      <c r="AC30" s="97">
        <f t="shared" si="13"/>
        <v>26.735666193592454</v>
      </c>
      <c r="AD30" s="97">
        <f t="shared" si="13"/>
        <v>31.356949744265052</v>
      </c>
      <c r="AE30" s="97">
        <f t="shared" si="13"/>
        <v>23.192825663487575</v>
      </c>
      <c r="AF30" s="97">
        <f t="shared" si="13"/>
        <v>9.6138219292979592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1.6243095345821575E-2</v>
      </c>
      <c r="C31" s="69">
        <f>'Basic T2'!O31</f>
        <v>0.1136041573324845</v>
      </c>
      <c r="D31" s="69">
        <f>'Basic T2'!Z31</f>
        <v>0.42746911749141459</v>
      </c>
      <c r="E31" s="69">
        <f>'Basic T2'!AK31</f>
        <v>0.20234308811868898</v>
      </c>
      <c r="F31" s="69">
        <f>'Basic T2'!AV31</f>
        <v>0.32544885300018467</v>
      </c>
      <c r="G31" s="69">
        <f>'Basic T2'!BG31</f>
        <v>2.2846234358257953</v>
      </c>
      <c r="H31" s="69">
        <f>'Basic T2'!BR31</f>
        <v>3.0214172358760365</v>
      </c>
      <c r="I31" s="69">
        <f>'Basic T2'!CC31</f>
        <v>2.486721071168895</v>
      </c>
      <c r="J31" s="69">
        <f>'Basic T2'!CN31</f>
        <v>1.2235413628506067</v>
      </c>
      <c r="K31" s="309">
        <f t="shared" si="12"/>
        <v>10.101411417009928</v>
      </c>
      <c r="L31" s="97"/>
      <c r="M31" s="97">
        <f t="shared" si="0"/>
        <v>0.44521743885910869</v>
      </c>
      <c r="N31" s="97">
        <f t="shared" si="1"/>
        <v>0.45932864312249388</v>
      </c>
      <c r="O31" s="97">
        <f t="shared" si="2"/>
        <v>0.85554441873242415</v>
      </c>
      <c r="P31" s="97">
        <f t="shared" si="3"/>
        <v>1.4098457706104155</v>
      </c>
      <c r="Q31" s="97">
        <f t="shared" si="4"/>
        <v>2.2505999302924278</v>
      </c>
      <c r="R31" s="97">
        <f t="shared" si="5"/>
        <v>3.3198016274377409</v>
      </c>
      <c r="S31" s="97">
        <f t="shared" si="6"/>
        <v>4.9062550345032889</v>
      </c>
      <c r="T31" s="97">
        <f t="shared" si="7"/>
        <v>6.7770264571649959</v>
      </c>
      <c r="U31" s="97">
        <f t="shared" si="8"/>
        <v>9.553458745884063</v>
      </c>
      <c r="V31" s="97">
        <f t="shared" si="9"/>
        <v>3.5189198833031163</v>
      </c>
      <c r="W31" s="97"/>
      <c r="X31" s="97">
        <f t="shared" si="10"/>
        <v>0.16080025528382666</v>
      </c>
      <c r="Y31" s="97">
        <f t="shared" si="13"/>
        <v>1.1246364754650489</v>
      </c>
      <c r="Z31" s="97">
        <f t="shared" si="13"/>
        <v>4.2317761334974691</v>
      </c>
      <c r="AA31" s="97">
        <f t="shared" si="13"/>
        <v>2.0031169879682382</v>
      </c>
      <c r="AB31" s="97">
        <f t="shared" si="13"/>
        <v>3.2218156410514691</v>
      </c>
      <c r="AC31" s="97">
        <f t="shared" si="13"/>
        <v>22.616873439870805</v>
      </c>
      <c r="AD31" s="97">
        <f t="shared" si="13"/>
        <v>29.91084226891525</v>
      </c>
      <c r="AE31" s="97">
        <f t="shared" si="13"/>
        <v>24.617560541900765</v>
      </c>
      <c r="AF31" s="97">
        <f t="shared" si="13"/>
        <v>12.112578256047129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2.0447655067852027E-4</v>
      </c>
      <c r="C32" s="69">
        <f>'Basic T2'!O32</f>
        <v>4.6101600656310027E-2</v>
      </c>
      <c r="D32" s="69">
        <f>'Basic T2'!Z32</f>
        <v>0.21175972988809297</v>
      </c>
      <c r="E32" s="69">
        <f>'Basic T2'!AK32</f>
        <v>0.12535597724535172</v>
      </c>
      <c r="F32" s="69">
        <f>'Basic T2'!AV32</f>
        <v>0.15479104325930193</v>
      </c>
      <c r="G32" s="69">
        <f>'Basic T2'!BG32</f>
        <v>0.92891675375672955</v>
      </c>
      <c r="H32" s="69">
        <f>'Basic T2'!BR32</f>
        <v>1.4168132956364083</v>
      </c>
      <c r="I32" s="69">
        <f>'Basic T2'!CC32</f>
        <v>1.7610844506676679</v>
      </c>
      <c r="J32" s="69">
        <f>'Basic T2'!CN32</f>
        <v>0.74007441176980615</v>
      </c>
      <c r="K32" s="309">
        <f t="shared" si="12"/>
        <v>5.3851017394303469</v>
      </c>
      <c r="L32" s="97"/>
      <c r="M32" s="97">
        <f t="shared" si="0"/>
        <v>5.6046291831472915E-3</v>
      </c>
      <c r="N32" s="97">
        <f t="shared" si="1"/>
        <v>0.18639974251349742</v>
      </c>
      <c r="O32" s="97">
        <f t="shared" si="2"/>
        <v>0.42381975119332987</v>
      </c>
      <c r="P32" s="97">
        <f t="shared" si="3"/>
        <v>0.87343035031880123</v>
      </c>
      <c r="Q32" s="97">
        <f t="shared" si="4"/>
        <v>1.0704376677249479</v>
      </c>
      <c r="R32" s="97">
        <f t="shared" si="5"/>
        <v>1.3498151610097191</v>
      </c>
      <c r="S32" s="97">
        <f t="shared" si="6"/>
        <v>2.3006578774122417</v>
      </c>
      <c r="T32" s="97">
        <f t="shared" si="7"/>
        <v>4.7994590361783542</v>
      </c>
      <c r="U32" s="97">
        <f t="shared" si="8"/>
        <v>5.7785299103047416</v>
      </c>
      <c r="V32" s="97">
        <f t="shared" si="9"/>
        <v>1.8759498848430103</v>
      </c>
      <c r="W32" s="97"/>
      <c r="X32" s="97">
        <f t="shared" si="10"/>
        <v>3.7970786917788193E-3</v>
      </c>
      <c r="Y32" s="97">
        <f t="shared" si="13"/>
        <v>0.85609525849342261</v>
      </c>
      <c r="Z32" s="97">
        <f t="shared" si="13"/>
        <v>3.9323255183381844</v>
      </c>
      <c r="AA32" s="97">
        <f t="shared" si="13"/>
        <v>2.3278293207996525</v>
      </c>
      <c r="AB32" s="97">
        <f t="shared" si="13"/>
        <v>2.8744311760333838</v>
      </c>
      <c r="AC32" s="97">
        <f t="shared" si="13"/>
        <v>17.249753091108605</v>
      </c>
      <c r="AD32" s="97">
        <f t="shared" si="13"/>
        <v>26.30987053155069</v>
      </c>
      <c r="AE32" s="97">
        <f t="shared" si="13"/>
        <v>32.70290025855595</v>
      </c>
      <c r="AF32" s="97">
        <f t="shared" si="13"/>
        <v>13.742997766428338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1.8218050029288002E-2</v>
      </c>
      <c r="C33" s="69">
        <f>'Basic T2'!O33</f>
        <v>0.39257617211351198</v>
      </c>
      <c r="D33" s="69">
        <f>'Basic T2'!Z33</f>
        <v>1.5422823963261985</v>
      </c>
      <c r="E33" s="69">
        <f>'Basic T2'!AK33</f>
        <v>0.78585523077643804</v>
      </c>
      <c r="F33" s="69">
        <f>'Basic T2'!AV33</f>
        <v>0.68099239181666038</v>
      </c>
      <c r="G33" s="69">
        <f>'Basic T2'!BG33</f>
        <v>4.611499605972937</v>
      </c>
      <c r="H33" s="69">
        <f>'Basic T2'!BR33</f>
        <v>7.3918749012656066</v>
      </c>
      <c r="I33" s="69">
        <f>'Basic T2'!CC33</f>
        <v>6.4513123140866284</v>
      </c>
      <c r="J33" s="69">
        <f>'Basic T2'!CN33</f>
        <v>2.5284053731168887</v>
      </c>
      <c r="K33" s="309">
        <f t="shared" ref="K33" si="14">SUM(B33:J33)</f>
        <v>24.40301643550416</v>
      </c>
      <c r="L33" s="97"/>
      <c r="M33" s="97">
        <f t="shared" si="0"/>
        <v>0.49935024097074038</v>
      </c>
      <c r="N33" s="97">
        <f t="shared" si="1"/>
        <v>1.5872788874387447</v>
      </c>
      <c r="O33" s="97">
        <f t="shared" si="2"/>
        <v>3.0867518664962939</v>
      </c>
      <c r="P33" s="97">
        <f t="shared" si="3"/>
        <v>5.4755251771800015</v>
      </c>
      <c r="Q33" s="97">
        <f t="shared" si="4"/>
        <v>4.7093158123724583</v>
      </c>
      <c r="R33" s="97">
        <f t="shared" si="5"/>
        <v>6.7010009863195688</v>
      </c>
      <c r="S33" s="97">
        <f t="shared" si="6"/>
        <v>12.003116622930667</v>
      </c>
      <c r="T33" s="97">
        <f t="shared" si="7"/>
        <v>17.581672002903119</v>
      </c>
      <c r="U33" s="97">
        <f t="shared" si="8"/>
        <v>19.741887898801753</v>
      </c>
      <c r="V33" s="97">
        <f t="shared" si="9"/>
        <v>8.5010159672208445</v>
      </c>
      <c r="W33" s="97"/>
      <c r="X33" s="97">
        <f t="shared" ref="X33" si="15">IF($K33&gt;0,B33/$K33*100,0)</f>
        <v>7.4654910295361698E-2</v>
      </c>
      <c r="Y33" s="97">
        <f t="shared" ref="Y33" si="16">IF($K33&gt;0,C33/$K33*100,0)</f>
        <v>1.6087198611330258</v>
      </c>
      <c r="Z33" s="97">
        <f t="shared" ref="Z33" si="17">IF($K33&gt;0,D33/$K33*100,0)</f>
        <v>6.3200481809384783</v>
      </c>
      <c r="AA33" s="97">
        <f t="shared" ref="AA33" si="18">IF($K33&gt;0,E33/$K33*100,0)</f>
        <v>3.2203200487669648</v>
      </c>
      <c r="AB33" s="97">
        <f t="shared" ref="AB33" si="19">IF($K33&gt;0,F33/$K33*100,0)</f>
        <v>2.7906074382914348</v>
      </c>
      <c r="AC33" s="97">
        <f t="shared" ref="AC33" si="20">IF($K33&gt;0,G33/$K33*100,0)</f>
        <v>18.897252387469717</v>
      </c>
      <c r="AD33" s="97">
        <f t="shared" ref="AD33" si="21">IF($K33&gt;0,H33/$K33*100,0)</f>
        <v>30.29082458228854</v>
      </c>
      <c r="AE33" s="97">
        <f t="shared" ref="AE33" si="22">IF($K33&gt;0,I33/$K33*100,0)</f>
        <v>26.436536364826434</v>
      </c>
      <c r="AF33" s="97">
        <f>IF($K33&gt;0,J33/$K33*100,0)</f>
        <v>10.361036225990038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3.6483511040010685</v>
      </c>
      <c r="C35" s="310">
        <f t="shared" ref="C35:K35" si="24">SUM(C8:C33)</f>
        <v>24.732652542678142</v>
      </c>
      <c r="D35" s="310">
        <f t="shared" si="24"/>
        <v>49.964573215818938</v>
      </c>
      <c r="E35" s="310">
        <f t="shared" si="24"/>
        <v>14.352143499432657</v>
      </c>
      <c r="F35" s="310">
        <f t="shared" si="24"/>
        <v>14.460537771273193</v>
      </c>
      <c r="G35" s="310">
        <f t="shared" si="24"/>
        <v>68.818070843259775</v>
      </c>
      <c r="H35" s="310">
        <f t="shared" si="24"/>
        <v>61.582963270924338</v>
      </c>
      <c r="I35" s="310">
        <f t="shared" si="24"/>
        <v>36.693394763714025</v>
      </c>
      <c r="J35" s="310">
        <f t="shared" si="24"/>
        <v>12.807312988897845</v>
      </c>
      <c r="K35" s="310">
        <f t="shared" si="24"/>
        <v>287.06000000000006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1.2709367741939204</v>
      </c>
      <c r="Y35" s="98">
        <f t="shared" ref="Y35:AG35" si="26">IF($K35&gt;0,C35/$K35*100,0)</f>
        <v>8.6158477470487487</v>
      </c>
      <c r="Z35" s="98">
        <f t="shared" si="26"/>
        <v>17.405620154608421</v>
      </c>
      <c r="AA35" s="98">
        <f t="shared" si="26"/>
        <v>4.9997016301235471</v>
      </c>
      <c r="AB35" s="98">
        <f t="shared" si="26"/>
        <v>5.0374617749854345</v>
      </c>
      <c r="AC35" s="98">
        <f t="shared" si="26"/>
        <v>23.973410033881333</v>
      </c>
      <c r="AD35" s="98">
        <f t="shared" si="26"/>
        <v>21.452993545225503</v>
      </c>
      <c r="AE35" s="98">
        <f t="shared" si="26"/>
        <v>12.782482673905809</v>
      </c>
      <c r="AF35" s="98">
        <f t="shared" si="26"/>
        <v>4.4615456660272566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automation\Data\Results\Workbooks\LSIPs\HU_LSIP\[HU_LSIP_MainTables.Main.xlsm]Manager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automation\Data\Results\Workbooks\LSIPs\HU_LSIP\[HU_LSIP_MainTables.Main.xlsm]Manager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automation\Data\Results\Workbooks\LSIPs\HU_LSIP\[HU_LSIP_MainTables.Main.xlsm]Manager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automation\Data\Results\Workbooks\LSIPs\HU_LSIP\[HU_LSIP_MainTables.Main.xlsm]Manager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automation\Data\Results\Workbooks\LSIPs\HU_LSIP\[HU_LSIP_MainTables.Main.xlsm]Manager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automation\Data\Results\Workbooks\LSIPs\HU_LSIP\[HU_LSIP_MainTables.Main.xlsm]Manager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automation\Data\Results\Workbooks\LSIPs\HU_LSIP\[HU_LSIP_MainTables.Main.xlsm]Manager</v>
      </c>
      <c r="Y79" s="91" t="str">
        <f ca="1">CELL("filename")</f>
        <v>M:\IE\Projects\Nuffield via NFER AI and automation\Data\Results\Workbooks\LSIPs\HU_LSIP\[HU_LSIP_MainTables.Main.xlsm]Manager</v>
      </c>
      <c r="AW79" s="91" t="str">
        <f ca="1">CELL("filename")</f>
        <v>M:\IE\Projects\Nuffield via NFER AI and automation\Data\Results\Workbooks\LSIPs\HU_LSIP\[HU_LSIP_MainTables.Main.xlsm]Manager</v>
      </c>
      <c r="BU79" s="91" t="str">
        <f ca="1">CELL("filename")</f>
        <v>M:\IE\Projects\Nuffield via NFER AI and automation\Data\Results\Workbooks\LSIPs\HU_LSIP\[HU_LSIP_MainTables.Main.xlsm]Manager</v>
      </c>
      <c r="CS79" s="91" t="str">
        <f ca="1">CELL("filename")</f>
        <v>M:\IE\Projects\Nuffield via NFER AI and automation\Data\Results\Workbooks\LSIPs\HU_LSIP\[HU_LSIP_MainTables.Main.xlsm]Manager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automation\Data\Results\Workbooks\LSIPs\HU_LSIP\[HU_LSIP_MainTables.Main.xlsm]Manager</v>
      </c>
      <c r="Y96" s="91" t="str">
        <f ca="1">CELL("filename")</f>
        <v>M:\IE\Projects\Nuffield via NFER AI and automation\Data\Results\Workbooks\LSIPs\HU_LSIP\[HU_LSIP_MainTables.Main.xlsm]Manager</v>
      </c>
      <c r="AW96" s="91" t="str">
        <f ca="1">CELL("filename")</f>
        <v>M:\IE\Projects\Nuffield via NFER AI and automation\Data\Results\Workbooks\LSIPs\HU_LSIP\[HU_LSIP_MainTables.Main.xlsm]Manager</v>
      </c>
      <c r="BU96" s="91" t="str">
        <f ca="1">CELL("filename")</f>
        <v>M:\IE\Projects\Nuffield via NFER AI and automation\Data\Results\Workbooks\LSIPs\HU_LSIP\[HU_LSIP_MainTables.Main.xlsm]Manager</v>
      </c>
      <c r="CS96" s="91" t="str">
        <f ca="1">CELL("filename")</f>
        <v>M:\IE\Projects\Nuffield via NFER AI and automation\Data\Results\Workbooks\LSIPs\HU_LSIP\[HU_LSIP_MainTables.Main.xlsm]Manager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3F0DA83-1AEF-4DC0-B19D-0FDA91C5F3CF}"/>
</file>

<file path=customXml/itemProps2.xml><?xml version="1.0" encoding="utf-8"?>
<ds:datastoreItem xmlns:ds="http://schemas.openxmlformats.org/officeDocument/2006/customXml" ds:itemID="{C09F5E72-10D4-44BF-A06B-C75B50FD6CAA}"/>
</file>

<file path=customXml/itemProps3.xml><?xml version="1.0" encoding="utf-8"?>
<ds:datastoreItem xmlns:ds="http://schemas.openxmlformats.org/officeDocument/2006/customXml" ds:itemID="{EBC8BD27-D448-4C2F-B441-8DBBB30704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